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C:\Users\skoh\Downloads\"/>
    </mc:Choice>
  </mc:AlternateContent>
  <xr:revisionPtr revIDLastSave="0" documentId="8_{BEE3893A-36B7-4AE7-A2C4-404064101CDD}" xr6:coauthVersionLast="47" xr6:coauthVersionMax="47" xr10:uidLastSave="{00000000-0000-0000-0000-000000000000}"/>
  <workbookProtection workbookAlgorithmName="SHA-512" workbookHashValue="H2ses5e3WYQEdOhIkaz07dJl3MMIaF3Tp0z1k5x3eC6cbPTvUA2P4uDowCSl7GoM1fQP+b9EHFcnD/GnQChvAw==" workbookSaltValue="o90ec9/Hy7QXx/52aD1sLQ==" workbookSpinCount="100000" lockStructure="1"/>
  <bookViews>
    <workbookView xWindow="1080" yWindow="730" windowWidth="24620" windowHeight="19030" xr2:uid="{9DBA9967-A844-427A-BBBA-3B4A16AA473E}"/>
  </bookViews>
  <sheets>
    <sheet name="LEAD 90th Percentile Calc" sheetId="2" r:id="rId1"/>
    <sheet name="COPPER 90th Percentile Calc" sheetId="4" r:id="rId2"/>
  </sheets>
  <definedNames>
    <definedName name="_xlnm._FilterDatabase" localSheetId="1" hidden="1">'COPPER 90th Percentile Calc'!$K$7:$K$132</definedName>
    <definedName name="_xlnm._FilterDatabase" localSheetId="0" hidden="1">'LEAD 90th Percentile Calc'!$K$7:$K$132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 i="4" l="1"/>
  <c r="X5" i="2"/>
  <c r="X2" i="2"/>
  <c r="X2" i="4"/>
  <c r="K5" i="4"/>
  <c r="K5" i="2"/>
  <c r="M77" i="4"/>
  <c r="N77" i="4"/>
  <c r="O77" i="4"/>
  <c r="M78" i="4"/>
  <c r="N78" i="4"/>
  <c r="O78" i="4"/>
  <c r="M79" i="4"/>
  <c r="N79" i="4"/>
  <c r="O79" i="4"/>
  <c r="M80" i="4"/>
  <c r="N80" i="4"/>
  <c r="O80" i="4"/>
  <c r="M81" i="4"/>
  <c r="N81" i="4"/>
  <c r="O81" i="4"/>
  <c r="M82" i="4"/>
  <c r="N82" i="4"/>
  <c r="O82" i="4"/>
  <c r="M83" i="4"/>
  <c r="N83" i="4"/>
  <c r="O83" i="4"/>
  <c r="M84" i="4"/>
  <c r="N84" i="4"/>
  <c r="O84" i="4"/>
  <c r="M85" i="4"/>
  <c r="N85" i="4"/>
  <c r="O85" i="4"/>
  <c r="M86" i="4"/>
  <c r="N86" i="4"/>
  <c r="O86" i="4"/>
  <c r="M87" i="4"/>
  <c r="N87" i="4"/>
  <c r="O87" i="4"/>
  <c r="M88" i="4"/>
  <c r="N88" i="4"/>
  <c r="O88" i="4"/>
  <c r="M89" i="4"/>
  <c r="N89" i="4"/>
  <c r="O89" i="4"/>
  <c r="M90" i="4"/>
  <c r="N90" i="4"/>
  <c r="O90" i="4"/>
  <c r="M91" i="4"/>
  <c r="N91" i="4"/>
  <c r="O91" i="4"/>
  <c r="M92" i="4"/>
  <c r="N92" i="4"/>
  <c r="O92" i="4"/>
  <c r="M93" i="4"/>
  <c r="N93" i="4"/>
  <c r="O93" i="4"/>
  <c r="M94" i="4"/>
  <c r="N94" i="4"/>
  <c r="O94" i="4"/>
  <c r="M95" i="4"/>
  <c r="N95" i="4"/>
  <c r="O95" i="4"/>
  <c r="M96" i="4"/>
  <c r="N96" i="4"/>
  <c r="O96" i="4"/>
  <c r="M97" i="4"/>
  <c r="N97" i="4"/>
  <c r="O97" i="4"/>
  <c r="M98" i="4"/>
  <c r="N98" i="4"/>
  <c r="O98" i="4"/>
  <c r="M99" i="4"/>
  <c r="N99" i="4"/>
  <c r="O99" i="4"/>
  <c r="M100" i="4"/>
  <c r="N100" i="4"/>
  <c r="O100" i="4"/>
  <c r="M101" i="4"/>
  <c r="N101" i="4"/>
  <c r="O101" i="4"/>
  <c r="M102" i="4"/>
  <c r="N102" i="4"/>
  <c r="O102" i="4"/>
  <c r="M103" i="4"/>
  <c r="N103" i="4"/>
  <c r="O103" i="4"/>
  <c r="M104" i="4"/>
  <c r="N104" i="4"/>
  <c r="O104" i="4"/>
  <c r="M105" i="4"/>
  <c r="N105" i="4"/>
  <c r="O105" i="4"/>
  <c r="M106" i="4"/>
  <c r="N106" i="4"/>
  <c r="O106" i="4"/>
  <c r="M107" i="4"/>
  <c r="N107" i="4"/>
  <c r="O107" i="4"/>
  <c r="M108" i="4"/>
  <c r="N108" i="4"/>
  <c r="O108" i="4"/>
  <c r="M109" i="4"/>
  <c r="N109" i="4"/>
  <c r="O109" i="4"/>
  <c r="M110" i="4"/>
  <c r="N110" i="4"/>
  <c r="O110" i="4"/>
  <c r="M111" i="4"/>
  <c r="N111" i="4"/>
  <c r="O111" i="4"/>
  <c r="M112" i="4"/>
  <c r="N112" i="4"/>
  <c r="O112" i="4"/>
  <c r="M113" i="4"/>
  <c r="N113" i="4"/>
  <c r="O113" i="4"/>
  <c r="M114" i="4"/>
  <c r="N114" i="4"/>
  <c r="O114" i="4"/>
  <c r="M115" i="4"/>
  <c r="N115" i="4"/>
  <c r="O115" i="4"/>
  <c r="M116" i="4"/>
  <c r="N116" i="4"/>
  <c r="O116" i="4"/>
  <c r="M117" i="4"/>
  <c r="N117" i="4"/>
  <c r="O117" i="4"/>
  <c r="M118" i="4"/>
  <c r="N118" i="4"/>
  <c r="O118" i="4"/>
  <c r="M119" i="4"/>
  <c r="N119" i="4"/>
  <c r="O119" i="4"/>
  <c r="M120" i="4"/>
  <c r="N120" i="4"/>
  <c r="O120" i="4"/>
  <c r="M121" i="4"/>
  <c r="N121" i="4"/>
  <c r="O121" i="4"/>
  <c r="M122" i="4"/>
  <c r="N122" i="4"/>
  <c r="O122" i="4"/>
  <c r="M123" i="4"/>
  <c r="N123" i="4"/>
  <c r="O123" i="4"/>
  <c r="M124" i="4"/>
  <c r="N124" i="4"/>
  <c r="O124" i="4"/>
  <c r="M125" i="4"/>
  <c r="N125" i="4"/>
  <c r="O125" i="4"/>
  <c r="M126" i="4"/>
  <c r="N126" i="4"/>
  <c r="O126" i="4"/>
  <c r="M127" i="4"/>
  <c r="N127" i="4"/>
  <c r="O127" i="4"/>
  <c r="M128" i="4"/>
  <c r="N128" i="4"/>
  <c r="O128" i="4"/>
  <c r="M129" i="4"/>
  <c r="N129" i="4"/>
  <c r="O129" i="4"/>
  <c r="M130" i="4"/>
  <c r="N130" i="4"/>
  <c r="O130" i="4"/>
  <c r="M131" i="4"/>
  <c r="N131" i="4"/>
  <c r="O131" i="4"/>
  <c r="N132" i="4"/>
  <c r="M132" i="4" s="1"/>
  <c r="O132" i="4"/>
  <c r="N77" i="2"/>
  <c r="O77" i="2"/>
  <c r="P77" i="2" s="1"/>
  <c r="N78" i="2"/>
  <c r="O78" i="2"/>
  <c r="P78" i="2" s="1"/>
  <c r="N79" i="2"/>
  <c r="O79" i="2"/>
  <c r="P79" i="2" s="1"/>
  <c r="N80" i="2"/>
  <c r="O80" i="2"/>
  <c r="P80" i="2" s="1"/>
  <c r="N81" i="2"/>
  <c r="O81" i="2"/>
  <c r="P81" i="2" s="1"/>
  <c r="N82" i="2"/>
  <c r="O82" i="2"/>
  <c r="P82" i="2" s="1"/>
  <c r="N83" i="2"/>
  <c r="O83" i="2"/>
  <c r="P83" i="2" s="1"/>
  <c r="N84" i="2"/>
  <c r="O84" i="2"/>
  <c r="P84" i="2" s="1"/>
  <c r="N85" i="2"/>
  <c r="O85" i="2"/>
  <c r="P85" i="2" s="1"/>
  <c r="N86" i="2"/>
  <c r="O86" i="2"/>
  <c r="P86" i="2" s="1"/>
  <c r="N87" i="2"/>
  <c r="O87" i="2"/>
  <c r="P87" i="2" s="1"/>
  <c r="N88" i="2"/>
  <c r="O88" i="2"/>
  <c r="P88" i="2" s="1"/>
  <c r="N89" i="2"/>
  <c r="O89" i="2"/>
  <c r="P89" i="2" s="1"/>
  <c r="N90" i="2"/>
  <c r="O90" i="2"/>
  <c r="P90" i="2" s="1"/>
  <c r="N91" i="2"/>
  <c r="O91" i="2"/>
  <c r="P91" i="2" s="1"/>
  <c r="N92" i="2"/>
  <c r="O92" i="2"/>
  <c r="P92" i="2" s="1"/>
  <c r="N93" i="2"/>
  <c r="O93" i="2"/>
  <c r="P93" i="2" s="1"/>
  <c r="N94" i="2"/>
  <c r="O94" i="2"/>
  <c r="P94" i="2" s="1"/>
  <c r="N95" i="2"/>
  <c r="O95" i="2"/>
  <c r="P95" i="2" s="1"/>
  <c r="N96" i="2"/>
  <c r="O96" i="2"/>
  <c r="P96" i="2" s="1"/>
  <c r="N97" i="2"/>
  <c r="O97" i="2"/>
  <c r="P97" i="2" s="1"/>
  <c r="N98" i="2"/>
  <c r="O98" i="2"/>
  <c r="P98" i="2" s="1"/>
  <c r="N99" i="2"/>
  <c r="O99" i="2"/>
  <c r="P99" i="2" s="1"/>
  <c r="N100" i="2"/>
  <c r="O100" i="2"/>
  <c r="P100" i="2" s="1"/>
  <c r="N101" i="2"/>
  <c r="O101" i="2"/>
  <c r="P101" i="2" s="1"/>
  <c r="N102" i="2"/>
  <c r="O102" i="2"/>
  <c r="P102" i="2" s="1"/>
  <c r="N103" i="2"/>
  <c r="O103" i="2"/>
  <c r="P103" i="2" s="1"/>
  <c r="N104" i="2"/>
  <c r="O104" i="2"/>
  <c r="P104" i="2" s="1"/>
  <c r="N105" i="2"/>
  <c r="O105" i="2"/>
  <c r="P105" i="2" s="1"/>
  <c r="N106" i="2"/>
  <c r="O106" i="2"/>
  <c r="P106" i="2" s="1"/>
  <c r="N107" i="2"/>
  <c r="O107" i="2"/>
  <c r="P107" i="2" s="1"/>
  <c r="N108" i="2"/>
  <c r="O108" i="2"/>
  <c r="P108" i="2" s="1"/>
  <c r="N109" i="2"/>
  <c r="O109" i="2"/>
  <c r="P109" i="2" s="1"/>
  <c r="N110" i="2"/>
  <c r="O110" i="2"/>
  <c r="P110" i="2" s="1"/>
  <c r="N111" i="2"/>
  <c r="O111" i="2"/>
  <c r="P111" i="2" s="1"/>
  <c r="N112" i="2"/>
  <c r="O112" i="2"/>
  <c r="P112" i="2" s="1"/>
  <c r="N113" i="2"/>
  <c r="O113" i="2"/>
  <c r="P113" i="2" s="1"/>
  <c r="N114" i="2"/>
  <c r="O114" i="2"/>
  <c r="P114" i="2" s="1"/>
  <c r="N115" i="2"/>
  <c r="O115" i="2"/>
  <c r="P115" i="2" s="1"/>
  <c r="N116" i="2"/>
  <c r="O116" i="2"/>
  <c r="P116" i="2" s="1"/>
  <c r="N117" i="2"/>
  <c r="O117" i="2"/>
  <c r="P117" i="2" s="1"/>
  <c r="N118" i="2"/>
  <c r="O118" i="2"/>
  <c r="P118" i="2" s="1"/>
  <c r="N119" i="2"/>
  <c r="O119" i="2"/>
  <c r="P119" i="2" s="1"/>
  <c r="N120" i="2"/>
  <c r="O120" i="2"/>
  <c r="P120" i="2" s="1"/>
  <c r="N121" i="2"/>
  <c r="O121" i="2"/>
  <c r="P121" i="2" s="1"/>
  <c r="N122" i="2"/>
  <c r="O122" i="2"/>
  <c r="P122" i="2" s="1"/>
  <c r="N123" i="2"/>
  <c r="O123" i="2"/>
  <c r="P123" i="2"/>
  <c r="N124" i="2"/>
  <c r="O124" i="2"/>
  <c r="P124" i="2" s="1"/>
  <c r="N125" i="2"/>
  <c r="O125" i="2"/>
  <c r="P125" i="2" s="1"/>
  <c r="N126" i="2"/>
  <c r="O126" i="2"/>
  <c r="P126" i="2" s="1"/>
  <c r="N127" i="2"/>
  <c r="O127" i="2"/>
  <c r="P127" i="2" s="1"/>
  <c r="N128" i="2"/>
  <c r="O128" i="2"/>
  <c r="P128" i="2" s="1"/>
  <c r="N129" i="2"/>
  <c r="O129" i="2"/>
  <c r="P129" i="2"/>
  <c r="N130" i="2"/>
  <c r="O130" i="2"/>
  <c r="P130" i="2" s="1"/>
  <c r="N131" i="2"/>
  <c r="O131" i="2"/>
  <c r="P131" i="2" s="1"/>
  <c r="N132" i="2"/>
  <c r="O132" i="2"/>
  <c r="P132" i="2" s="1"/>
  <c r="X11" i="4"/>
  <c r="AF3" i="4"/>
  <c r="AF6" i="4"/>
  <c r="AB5" i="4"/>
  <c r="AF5" i="4"/>
  <c r="AB4" i="4"/>
  <c r="AF4" i="4"/>
  <c r="AB3" i="4"/>
  <c r="AF2" i="4"/>
  <c r="AB2" i="4"/>
  <c r="X11" i="2" l="1"/>
  <c r="AF5" i="2"/>
  <c r="AF4" i="2"/>
  <c r="AF3" i="2"/>
  <c r="AF2" i="2"/>
  <c r="AB5" i="2"/>
  <c r="AB4" i="2"/>
  <c r="AB3" i="2"/>
  <c r="AB2" i="2"/>
  <c r="P77" i="4" l="1"/>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N9" i="4" l="1"/>
  <c r="M9" i="4" s="1"/>
  <c r="N10" i="4"/>
  <c r="M10" i="4" s="1"/>
  <c r="N11" i="4"/>
  <c r="M11" i="4" s="1"/>
  <c r="N12" i="4"/>
  <c r="M12" i="4" s="1"/>
  <c r="N13" i="4"/>
  <c r="M13" i="4" s="1"/>
  <c r="N14" i="4"/>
  <c r="M14" i="4" s="1"/>
  <c r="N15" i="4"/>
  <c r="M15" i="4" s="1"/>
  <c r="N16" i="4"/>
  <c r="M16" i="4" s="1"/>
  <c r="N17" i="4"/>
  <c r="M17" i="4" s="1"/>
  <c r="N18" i="4"/>
  <c r="M18" i="4" s="1"/>
  <c r="N19" i="4"/>
  <c r="M19" i="4" s="1"/>
  <c r="N20" i="4"/>
  <c r="N21" i="4"/>
  <c r="N22" i="4"/>
  <c r="N23" i="4"/>
  <c r="M23" i="4" s="1"/>
  <c r="N24" i="4"/>
  <c r="N25" i="4"/>
  <c r="N26" i="4"/>
  <c r="M26" i="4" s="1"/>
  <c r="N27" i="4"/>
  <c r="N28" i="4"/>
  <c r="N29" i="4"/>
  <c r="M29" i="4" s="1"/>
  <c r="N30" i="4"/>
  <c r="M30" i="4" s="1"/>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8" i="4"/>
  <c r="M8" i="4" s="1"/>
  <c r="M20" i="4"/>
  <c r="N10" i="2"/>
  <c r="M10" i="2" s="1"/>
  <c r="O10" i="2"/>
  <c r="P10" i="2" s="1"/>
  <c r="N11" i="2"/>
  <c r="M11" i="2" s="1"/>
  <c r="O11" i="2"/>
  <c r="P11" i="2" s="1"/>
  <c r="N12" i="2"/>
  <c r="M12" i="2" s="1"/>
  <c r="O12" i="2"/>
  <c r="P12" i="2" s="1"/>
  <c r="N13" i="2"/>
  <c r="M13" i="2" s="1"/>
  <c r="O13" i="2"/>
  <c r="P13" i="2" s="1"/>
  <c r="N14" i="2"/>
  <c r="M14" i="2" s="1"/>
  <c r="O14" i="2"/>
  <c r="P14" i="2" s="1"/>
  <c r="N15" i="2"/>
  <c r="M15" i="2" s="1"/>
  <c r="O15" i="2"/>
  <c r="P15" i="2" s="1"/>
  <c r="N16" i="2"/>
  <c r="M16" i="2" s="1"/>
  <c r="O16" i="2"/>
  <c r="P16" i="2" s="1"/>
  <c r="N17" i="2"/>
  <c r="M17" i="2" s="1"/>
  <c r="O17" i="2"/>
  <c r="P17" i="2" s="1"/>
  <c r="N18" i="2"/>
  <c r="M18" i="2" s="1"/>
  <c r="O18" i="2"/>
  <c r="P18" i="2" s="1"/>
  <c r="N19" i="2"/>
  <c r="M19" i="2" s="1"/>
  <c r="O19" i="2"/>
  <c r="P19" i="2" s="1"/>
  <c r="N20" i="2"/>
  <c r="M20" i="2" s="1"/>
  <c r="O20" i="2"/>
  <c r="P20" i="2" s="1"/>
  <c r="N21" i="2"/>
  <c r="M21" i="2" s="1"/>
  <c r="O21" i="2"/>
  <c r="P21" i="2" s="1"/>
  <c r="N22" i="2"/>
  <c r="M22" i="2" s="1"/>
  <c r="O22" i="2"/>
  <c r="P22" i="2" s="1"/>
  <c r="N23" i="2"/>
  <c r="M23" i="2" s="1"/>
  <c r="O23" i="2"/>
  <c r="P23" i="2" s="1"/>
  <c r="N24" i="2"/>
  <c r="M24" i="2" s="1"/>
  <c r="O24" i="2"/>
  <c r="P24" i="2" s="1"/>
  <c r="N25" i="2"/>
  <c r="M25" i="2" s="1"/>
  <c r="O25" i="2"/>
  <c r="P25" i="2" s="1"/>
  <c r="N26" i="2"/>
  <c r="M26" i="2" s="1"/>
  <c r="O26" i="2"/>
  <c r="P26" i="2" s="1"/>
  <c r="N27" i="2"/>
  <c r="M27" i="2" s="1"/>
  <c r="O27" i="2"/>
  <c r="P27" i="2" s="1"/>
  <c r="N28" i="2"/>
  <c r="O28" i="2"/>
  <c r="P28" i="2" s="1"/>
  <c r="N29" i="2"/>
  <c r="O29" i="2"/>
  <c r="P29" i="2" s="1"/>
  <c r="N30" i="2"/>
  <c r="O30" i="2"/>
  <c r="P30" i="2" s="1"/>
  <c r="N31" i="2"/>
  <c r="O31" i="2"/>
  <c r="P31" i="2" s="1"/>
  <c r="N32" i="2"/>
  <c r="O32" i="2"/>
  <c r="P32" i="2" s="1"/>
  <c r="N33" i="2"/>
  <c r="O33" i="2"/>
  <c r="P33" i="2" s="1"/>
  <c r="N34" i="2"/>
  <c r="O34" i="2"/>
  <c r="P34" i="2" s="1"/>
  <c r="N35" i="2"/>
  <c r="O35" i="2"/>
  <c r="P35" i="2" s="1"/>
  <c r="N36" i="2"/>
  <c r="O36" i="2"/>
  <c r="P36" i="2" s="1"/>
  <c r="N37" i="2"/>
  <c r="O37" i="2"/>
  <c r="P37" i="2" s="1"/>
  <c r="N38" i="2"/>
  <c r="O38" i="2"/>
  <c r="P38" i="2" s="1"/>
  <c r="N39" i="2"/>
  <c r="O39" i="2"/>
  <c r="P39" i="2" s="1"/>
  <c r="N40" i="2"/>
  <c r="O40" i="2"/>
  <c r="P40" i="2" s="1"/>
  <c r="N41" i="2"/>
  <c r="O41" i="2"/>
  <c r="P41" i="2" s="1"/>
  <c r="N42" i="2"/>
  <c r="O42" i="2"/>
  <c r="P42" i="2" s="1"/>
  <c r="N43" i="2"/>
  <c r="O43" i="2"/>
  <c r="P43" i="2" s="1"/>
  <c r="N44" i="2"/>
  <c r="O44" i="2"/>
  <c r="P44" i="2" s="1"/>
  <c r="N45" i="2"/>
  <c r="O45" i="2"/>
  <c r="P45" i="2" s="1"/>
  <c r="N46" i="2"/>
  <c r="O46" i="2"/>
  <c r="P46" i="2" s="1"/>
  <c r="N47" i="2"/>
  <c r="O47" i="2"/>
  <c r="P47" i="2" s="1"/>
  <c r="N48" i="2"/>
  <c r="O48" i="2"/>
  <c r="P48" i="2" s="1"/>
  <c r="N49" i="2"/>
  <c r="O49" i="2"/>
  <c r="P49" i="2" s="1"/>
  <c r="N50" i="2"/>
  <c r="O50" i="2"/>
  <c r="P50" i="2" s="1"/>
  <c r="N51" i="2"/>
  <c r="O51" i="2"/>
  <c r="P51" i="2" s="1"/>
  <c r="N52" i="2"/>
  <c r="O52" i="2"/>
  <c r="P52" i="2" s="1"/>
  <c r="N53" i="2"/>
  <c r="O53" i="2"/>
  <c r="P53" i="2" s="1"/>
  <c r="N54" i="2"/>
  <c r="O54" i="2"/>
  <c r="P54" i="2" s="1"/>
  <c r="N55" i="2"/>
  <c r="O55" i="2"/>
  <c r="P55" i="2" s="1"/>
  <c r="N56" i="2"/>
  <c r="O56" i="2"/>
  <c r="P56" i="2" s="1"/>
  <c r="N57" i="2"/>
  <c r="O57" i="2"/>
  <c r="P57" i="2" s="1"/>
  <c r="N58" i="2"/>
  <c r="O58" i="2"/>
  <c r="P58" i="2" s="1"/>
  <c r="N59" i="2"/>
  <c r="O59" i="2"/>
  <c r="P59" i="2" s="1"/>
  <c r="N60" i="2"/>
  <c r="O60" i="2"/>
  <c r="P60" i="2" s="1"/>
  <c r="N61" i="2"/>
  <c r="O61" i="2"/>
  <c r="P61" i="2" s="1"/>
  <c r="N62" i="2"/>
  <c r="O62" i="2"/>
  <c r="P62" i="2" s="1"/>
  <c r="N63" i="2"/>
  <c r="O63" i="2"/>
  <c r="P63" i="2" s="1"/>
  <c r="N64" i="2"/>
  <c r="O64" i="2"/>
  <c r="P64" i="2" s="1"/>
  <c r="N65" i="2"/>
  <c r="O65" i="2"/>
  <c r="P65" i="2" s="1"/>
  <c r="N66" i="2"/>
  <c r="O66" i="2"/>
  <c r="P66" i="2" s="1"/>
  <c r="N67" i="2"/>
  <c r="O67" i="2"/>
  <c r="P67" i="2" s="1"/>
  <c r="N68" i="2"/>
  <c r="O68" i="2"/>
  <c r="P68" i="2" s="1"/>
  <c r="N69" i="2"/>
  <c r="O69" i="2"/>
  <c r="P69" i="2" s="1"/>
  <c r="N70" i="2"/>
  <c r="O70" i="2"/>
  <c r="P70" i="2" s="1"/>
  <c r="N71" i="2"/>
  <c r="O71" i="2"/>
  <c r="P71" i="2" s="1"/>
  <c r="N72" i="2"/>
  <c r="O72" i="2"/>
  <c r="P72" i="2" s="1"/>
  <c r="N73" i="2"/>
  <c r="O73" i="2"/>
  <c r="P73" i="2" s="1"/>
  <c r="N74" i="2"/>
  <c r="O74" i="2"/>
  <c r="P74" i="2" s="1"/>
  <c r="N75" i="2"/>
  <c r="O75" i="2"/>
  <c r="P75" i="2" s="1"/>
  <c r="N76" i="2"/>
  <c r="O76" i="2"/>
  <c r="P76" i="2" s="1"/>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B13" i="4"/>
  <c r="B13" i="2"/>
  <c r="P132" i="4"/>
  <c r="O76" i="4"/>
  <c r="P76" i="4" s="1"/>
  <c r="M76" i="4"/>
  <c r="O75" i="4"/>
  <c r="P75" i="4" s="1"/>
  <c r="M75" i="4"/>
  <c r="O74" i="4"/>
  <c r="P74" i="4" s="1"/>
  <c r="M74" i="4"/>
  <c r="O73" i="4"/>
  <c r="P73" i="4" s="1"/>
  <c r="M73" i="4"/>
  <c r="O72" i="4"/>
  <c r="P72" i="4" s="1"/>
  <c r="M72" i="4"/>
  <c r="O71" i="4"/>
  <c r="P71" i="4" s="1"/>
  <c r="M71" i="4"/>
  <c r="O70" i="4"/>
  <c r="P70" i="4" s="1"/>
  <c r="M70" i="4"/>
  <c r="O69" i="4"/>
  <c r="P69" i="4" s="1"/>
  <c r="M69" i="4"/>
  <c r="O68" i="4"/>
  <c r="P68" i="4" s="1"/>
  <c r="M68" i="4"/>
  <c r="O67" i="4"/>
  <c r="P67" i="4" s="1"/>
  <c r="M67" i="4"/>
  <c r="O66" i="4"/>
  <c r="P66" i="4" s="1"/>
  <c r="M66" i="4"/>
  <c r="O65" i="4"/>
  <c r="P65" i="4" s="1"/>
  <c r="M65" i="4"/>
  <c r="O64" i="4"/>
  <c r="P64" i="4" s="1"/>
  <c r="M64" i="4"/>
  <c r="O63" i="4"/>
  <c r="P63" i="4" s="1"/>
  <c r="M63" i="4"/>
  <c r="O62" i="4"/>
  <c r="P62" i="4" s="1"/>
  <c r="M62" i="4"/>
  <c r="O61" i="4"/>
  <c r="P61" i="4" s="1"/>
  <c r="M61" i="4"/>
  <c r="O60" i="4"/>
  <c r="P60" i="4" s="1"/>
  <c r="M60" i="4"/>
  <c r="O59" i="4"/>
  <c r="P59" i="4" s="1"/>
  <c r="M59" i="4"/>
  <c r="O58" i="4"/>
  <c r="P58" i="4" s="1"/>
  <c r="M58" i="4"/>
  <c r="O57" i="4"/>
  <c r="P57" i="4" s="1"/>
  <c r="M57" i="4"/>
  <c r="O56" i="4"/>
  <c r="P56" i="4" s="1"/>
  <c r="M56" i="4"/>
  <c r="O55" i="4"/>
  <c r="P55" i="4" s="1"/>
  <c r="M55" i="4"/>
  <c r="O54" i="4"/>
  <c r="P54" i="4" s="1"/>
  <c r="M54" i="4"/>
  <c r="O53" i="4"/>
  <c r="P53" i="4" s="1"/>
  <c r="M53" i="4"/>
  <c r="O52" i="4"/>
  <c r="P52" i="4" s="1"/>
  <c r="M52" i="4"/>
  <c r="O51" i="4"/>
  <c r="P51" i="4" s="1"/>
  <c r="M51" i="4"/>
  <c r="O50" i="4"/>
  <c r="P50" i="4" s="1"/>
  <c r="M50" i="4"/>
  <c r="O49" i="4"/>
  <c r="P49" i="4" s="1"/>
  <c r="M49" i="4"/>
  <c r="O48" i="4"/>
  <c r="P48" i="4" s="1"/>
  <c r="M48" i="4"/>
  <c r="O47" i="4"/>
  <c r="P47" i="4" s="1"/>
  <c r="M47" i="4"/>
  <c r="O46" i="4"/>
  <c r="P46" i="4" s="1"/>
  <c r="M46" i="4"/>
  <c r="O45" i="4"/>
  <c r="P45" i="4" s="1"/>
  <c r="M45" i="4"/>
  <c r="O44" i="4"/>
  <c r="P44" i="4" s="1"/>
  <c r="M44" i="4"/>
  <c r="O43" i="4"/>
  <c r="P43" i="4" s="1"/>
  <c r="M43" i="4"/>
  <c r="O42" i="4"/>
  <c r="P42" i="4" s="1"/>
  <c r="M42" i="4"/>
  <c r="O41" i="4"/>
  <c r="P41" i="4" s="1"/>
  <c r="M41" i="4"/>
  <c r="O40" i="4"/>
  <c r="P40" i="4" s="1"/>
  <c r="M40" i="4"/>
  <c r="O39" i="4"/>
  <c r="P39" i="4" s="1"/>
  <c r="M39" i="4"/>
  <c r="O38" i="4"/>
  <c r="P38" i="4" s="1"/>
  <c r="M38" i="4"/>
  <c r="O37" i="4"/>
  <c r="P37" i="4" s="1"/>
  <c r="M37" i="4"/>
  <c r="O36" i="4"/>
  <c r="P36" i="4" s="1"/>
  <c r="M36" i="4"/>
  <c r="O35" i="4"/>
  <c r="P35" i="4" s="1"/>
  <c r="M35" i="4"/>
  <c r="O34" i="4"/>
  <c r="P34" i="4" s="1"/>
  <c r="M34" i="4"/>
  <c r="O33" i="4"/>
  <c r="P33" i="4" s="1"/>
  <c r="M33" i="4"/>
  <c r="O32" i="4"/>
  <c r="P32" i="4" s="1"/>
  <c r="M32" i="4"/>
  <c r="O31" i="4"/>
  <c r="P31" i="4" s="1"/>
  <c r="M31" i="4"/>
  <c r="O30" i="4"/>
  <c r="P30" i="4" s="1"/>
  <c r="O29" i="4"/>
  <c r="P29" i="4" s="1"/>
  <c r="O28" i="4"/>
  <c r="P28" i="4" s="1"/>
  <c r="M28" i="4"/>
  <c r="O27" i="4"/>
  <c r="P27" i="4" s="1"/>
  <c r="M27" i="4"/>
  <c r="O26" i="4"/>
  <c r="P26" i="4" s="1"/>
  <c r="O25" i="4"/>
  <c r="P25" i="4" s="1"/>
  <c r="M25" i="4"/>
  <c r="O24" i="4"/>
  <c r="P24" i="4" s="1"/>
  <c r="M24" i="4"/>
  <c r="O23" i="4"/>
  <c r="P23" i="4" s="1"/>
  <c r="O22" i="4"/>
  <c r="P22" i="4" s="1"/>
  <c r="M22" i="4"/>
  <c r="O21" i="4"/>
  <c r="P21" i="4" s="1"/>
  <c r="M21" i="4"/>
  <c r="O20" i="4"/>
  <c r="P20" i="4" s="1"/>
  <c r="O19" i="4"/>
  <c r="P19" i="4" s="1"/>
  <c r="O18" i="4"/>
  <c r="P18" i="4" s="1"/>
  <c r="O17" i="4"/>
  <c r="P17" i="4" s="1"/>
  <c r="O16" i="4"/>
  <c r="P16" i="4" s="1"/>
  <c r="Y9" i="4"/>
  <c r="O15" i="4"/>
  <c r="P15" i="4" s="1"/>
  <c r="O14" i="4"/>
  <c r="P14" i="4" s="1"/>
  <c r="Y7" i="4"/>
  <c r="O13" i="4"/>
  <c r="P13" i="4" s="1"/>
  <c r="O12" i="4"/>
  <c r="P12" i="4" s="1"/>
  <c r="O11" i="4"/>
  <c r="P11" i="4" s="1"/>
  <c r="O10" i="4"/>
  <c r="P10" i="4" s="1"/>
  <c r="O9" i="4"/>
  <c r="P9" i="4" s="1"/>
  <c r="O8" i="4"/>
  <c r="P8" i="4" s="1"/>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132" i="2"/>
  <c r="N9" i="2"/>
  <c r="M9" i="2" s="1"/>
  <c r="M28" i="2"/>
  <c r="M29" i="2"/>
  <c r="M30" i="2"/>
  <c r="N8" i="2"/>
  <c r="M8" i="2" s="1"/>
  <c r="X4" i="4" l="1"/>
  <c r="X8" i="4" s="1"/>
  <c r="X9" i="4" s="1"/>
  <c r="X6" i="4" l="1"/>
  <c r="X7" i="4" s="1"/>
  <c r="B21" i="4" l="1" a="1"/>
  <c r="B21" i="4" s="1"/>
  <c r="B17" i="4" a="1"/>
  <c r="B17" i="4" s="1"/>
  <c r="D17" i="4" s="1"/>
  <c r="B16" i="4" a="1"/>
  <c r="B16" i="4" s="1"/>
  <c r="B20" i="4" a="1"/>
  <c r="B20" i="4" s="1"/>
  <c r="O9" i="2"/>
  <c r="P9" i="2" s="1"/>
  <c r="O8" i="2"/>
  <c r="P8" i="2" s="1"/>
  <c r="B17" i="2" s="1" a="1"/>
  <c r="B17" i="2" s="1"/>
  <c r="Y9" i="2"/>
  <c r="Y7" i="2"/>
  <c r="D18" i="2" l="1"/>
  <c r="D17" i="2"/>
  <c r="C16" i="4"/>
  <c r="C17" i="4"/>
  <c r="C20" i="4"/>
  <c r="C21" i="4"/>
  <c r="D21" i="4"/>
  <c r="X4" i="2"/>
  <c r="X6" i="2" s="1"/>
  <c r="X7" i="2" s="1"/>
  <c r="X8" i="2" l="1"/>
  <c r="X9" i="2" s="1"/>
  <c r="B16" i="2" s="1" a="1"/>
  <c r="B16" i="2" s="1"/>
  <c r="B21" i="2" l="1" a="1"/>
  <c r="B21" i="2" s="1"/>
  <c r="B20" i="2" a="1"/>
  <c r="B20" i="2" s="1"/>
  <c r="C16" i="2"/>
  <c r="C17" i="2"/>
  <c r="D21" i="2" l="1"/>
  <c r="D22" i="2"/>
  <c r="C20" i="2"/>
  <c r="C2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<sst xmlns="http://schemas.openxmlformats.org/spreadsheetml/2006/main" count="152" uniqueCount="73">
  <si>
    <t>Remainder</t>
  </si>
  <si>
    <t>90th Percentile Scale Factor</t>
  </si>
  <si>
    <t>i-th Sample (90th Percentile)</t>
  </si>
  <si>
    <t>(i-1)th Sample (Lower)</t>
  </si>
  <si>
    <t>(i+1)th Sample (Higher)</t>
  </si>
  <si>
    <t>(i-1)th Sample Value (Lower)</t>
  </si>
  <si>
    <t>(i+1)th Sample Value (Higher)</t>
  </si>
  <si>
    <t>Units of Lead results</t>
  </si>
  <si>
    <t>Units of Copper results</t>
  </si>
  <si>
    <t>Instructions</t>
  </si>
  <si>
    <t>Sample</t>
  </si>
  <si>
    <t>hidden</t>
  </si>
  <si>
    <t>mg/L (= ppm)</t>
  </si>
  <si>
    <t>μg/L (= ppb)</t>
  </si>
  <si>
    <t>Total Number of Lead Water Samples</t>
  </si>
  <si>
    <t>Total Number of Copper Water Samples</t>
  </si>
  <si>
    <t>Monitoring Period</t>
  </si>
  <si>
    <t>Units</t>
  </si>
  <si>
    <r>
      <t xml:space="preserve">Lead Sample Results
</t>
    </r>
    <r>
      <rPr>
        <b/>
        <sz val="11"/>
        <color rgb="FF0000FF"/>
        <rFont val="Calibri"/>
        <family val="2"/>
        <scheme val="minor"/>
      </rPr>
      <t xml:space="preserve">[Enter manually </t>
    </r>
    <r>
      <rPr>
        <b/>
        <sz val="11"/>
        <color rgb="FF0000FF"/>
        <rFont val="Symbol"/>
        <family val="1"/>
        <charset val="2"/>
      </rPr>
      <t>¯</t>
    </r>
    <r>
      <rPr>
        <b/>
        <sz val="11"/>
        <color rgb="FF0000FF"/>
        <rFont val="Calibri"/>
        <family val="2"/>
      </rPr>
      <t>]</t>
    </r>
  </si>
  <si>
    <t>Lead Sample Result Units</t>
  </si>
  <si>
    <t>WATER SYSTEM INPUT DATA (cells highlighted in yellow)</t>
  </si>
  <si>
    <t>AUTOMATICALLY CALCULATED VALUES (cells highlighted in gray)</t>
  </si>
  <si>
    <r>
      <t xml:space="preserve">Lead Sample Result Units
</t>
    </r>
    <r>
      <rPr>
        <b/>
        <sz val="11"/>
        <color rgb="FF0000FF"/>
        <rFont val="Calibri"/>
        <family val="2"/>
        <scheme val="minor"/>
      </rPr>
      <t xml:space="preserve">[Drop-down option </t>
    </r>
    <r>
      <rPr>
        <b/>
        <sz val="11"/>
        <color rgb="FF0000FF"/>
        <rFont val="Symbol"/>
        <family val="1"/>
        <charset val="2"/>
      </rPr>
      <t>®</t>
    </r>
    <r>
      <rPr>
        <b/>
        <sz val="11"/>
        <color rgb="FF0000FF"/>
        <rFont val="Calibri"/>
        <family val="2"/>
        <scheme val="minor"/>
      </rPr>
      <t>]</t>
    </r>
  </si>
  <si>
    <r>
      <rPr>
        <b/>
        <sz val="11"/>
        <color rgb="FF0000FF"/>
        <rFont val="Symbol"/>
        <family val="1"/>
        <charset val="2"/>
      </rPr>
      <t>¬</t>
    </r>
    <r>
      <rPr>
        <b/>
        <sz val="11"/>
        <color rgb="FF0000FF"/>
        <rFont val="Calibri"/>
        <family val="2"/>
        <scheme val="minor"/>
      </rPr>
      <t xml:space="preserve"> Automatically generated from units enter in row 5 column E</t>
    </r>
  </si>
  <si>
    <t>Drop-downs options</t>
  </si>
  <si>
    <t>Calculator</t>
  </si>
  <si>
    <t>0.05</t>
  </si>
  <si>
    <r>
      <t xml:space="preserve">Copper Sample Results
</t>
    </r>
    <r>
      <rPr>
        <b/>
        <sz val="11"/>
        <color rgb="FF0000FF"/>
        <rFont val="Calibri"/>
        <family val="2"/>
        <scheme val="minor"/>
      </rPr>
      <t xml:space="preserve">[Enter manually </t>
    </r>
    <r>
      <rPr>
        <b/>
        <sz val="11"/>
        <color rgb="FF0000FF"/>
        <rFont val="Symbol"/>
        <family val="1"/>
        <charset val="2"/>
      </rPr>
      <t>¯</t>
    </r>
    <r>
      <rPr>
        <b/>
        <sz val="11"/>
        <color rgb="FF0000FF"/>
        <rFont val="Calibri"/>
        <family val="2"/>
      </rPr>
      <t>]</t>
    </r>
  </si>
  <si>
    <t>Copper Sample Result Units</t>
  </si>
  <si>
    <t>January 1 - June 30 
(6-month period)</t>
  </si>
  <si>
    <t>June 1 - September 30 
(reduced period)</t>
  </si>
  <si>
    <t>July 1 - December 31 
(6-month period)</t>
  </si>
  <si>
    <r>
      <t xml:space="preserve">Copper Sample Result Units
</t>
    </r>
    <r>
      <rPr>
        <b/>
        <sz val="11"/>
        <color rgb="FF0000FF"/>
        <rFont val="Calibri"/>
        <family val="2"/>
        <scheme val="minor"/>
      </rPr>
      <t xml:space="preserve">[Drop-down option </t>
    </r>
    <r>
      <rPr>
        <b/>
        <sz val="11"/>
        <color rgb="FF0000FF"/>
        <rFont val="Symbol"/>
        <family val="1"/>
        <charset val="2"/>
      </rPr>
      <t>®</t>
    </r>
    <r>
      <rPr>
        <b/>
        <sz val="11"/>
        <color rgb="FF0000FF"/>
        <rFont val="Calibri"/>
        <family val="2"/>
        <scheme val="minor"/>
      </rPr>
      <t>]</t>
    </r>
  </si>
  <si>
    <r>
      <t xml:space="preserve">If Lead sample result units is </t>
    </r>
    <r>
      <rPr>
        <b/>
        <sz val="11"/>
        <color rgb="FF0000FF"/>
        <rFont val="Calibri"/>
        <family val="2"/>
        <scheme val="minor"/>
      </rPr>
      <t>μg/L (= ppb)</t>
    </r>
    <r>
      <rPr>
        <b/>
        <sz val="11"/>
        <color theme="1"/>
        <rFont val="Calibri"/>
        <family val="2"/>
        <scheme val="minor"/>
      </rPr>
      <t>:</t>
    </r>
  </si>
  <si>
    <r>
      <t xml:space="preserve">If Lead sample result units is </t>
    </r>
    <r>
      <rPr>
        <b/>
        <sz val="11"/>
        <color rgb="FF0000FF"/>
        <rFont val="Calibri"/>
        <family val="2"/>
        <scheme val="minor"/>
      </rPr>
      <t>mg/L (= ppm)</t>
    </r>
    <r>
      <rPr>
        <b/>
        <sz val="11"/>
        <color theme="1"/>
        <rFont val="Calibri"/>
        <family val="2"/>
        <scheme val="minor"/>
      </rPr>
      <t>:</t>
    </r>
  </si>
  <si>
    <r>
      <t xml:space="preserve">Unrounded 90th Percentile Value </t>
    </r>
    <r>
      <rPr>
        <b/>
        <sz val="11"/>
        <color rgb="FF0000FF"/>
        <rFont val="Calibri"/>
        <family val="2"/>
        <scheme val="minor"/>
      </rPr>
      <t>[μg/L (= ppb)]</t>
    </r>
  </si>
  <si>
    <r>
      <t xml:space="preserve">Final Rounded 90th Percentile Value </t>
    </r>
    <r>
      <rPr>
        <b/>
        <sz val="11"/>
        <color rgb="FF0000FF"/>
        <rFont val="Calibri"/>
        <family val="2"/>
        <scheme val="minor"/>
      </rPr>
      <t>[μg/L (= ppb)]</t>
    </r>
  </si>
  <si>
    <r>
      <t xml:space="preserve">Unrounded 90th Percentile Value </t>
    </r>
    <r>
      <rPr>
        <b/>
        <sz val="11"/>
        <color rgb="FF0000FF"/>
        <rFont val="Calibri"/>
        <family val="2"/>
        <scheme val="minor"/>
      </rPr>
      <t>[mg/L (= ppm)]</t>
    </r>
  </si>
  <si>
    <r>
      <t xml:space="preserve">Final Rounded 90th Percentile Value </t>
    </r>
    <r>
      <rPr>
        <b/>
        <sz val="11"/>
        <color rgb="FF0000FF"/>
        <rFont val="Calibri"/>
        <family val="2"/>
        <scheme val="minor"/>
      </rPr>
      <t>[mg/L (= ppm)]</t>
    </r>
  </si>
  <si>
    <t>Number of digits after decimal point of lab reporting limit</t>
  </si>
  <si>
    <t>0.0200</t>
  </si>
  <si>
    <t>0.050</t>
  </si>
  <si>
    <t>5</t>
  </si>
  <si>
    <t>Conversion table -- some possible lab RL -- ppb</t>
  </si>
  <si>
    <t>Conversion table -- some possible lab RL -- ppm</t>
  </si>
  <si>
    <t>1.0</t>
  </si>
  <si>
    <t>0.50</t>
  </si>
  <si>
    <t>0.020</t>
  </si>
  <si>
    <t>0.005</t>
  </si>
  <si>
    <t>0.0010</t>
  </si>
  <si>
    <t>0.00050</t>
  </si>
  <si>
    <t>0.000020</t>
  </si>
  <si>
    <t>0.00500</t>
  </si>
  <si>
    <t>0.002500</t>
  </si>
  <si>
    <t>50</t>
  </si>
  <si>
    <t>50.0</t>
  </si>
  <si>
    <t>1.00</t>
  </si>
  <si>
    <t>0.500</t>
  </si>
  <si>
    <r>
      <t xml:space="preserve">If Copper sample result units is </t>
    </r>
    <r>
      <rPr>
        <b/>
        <sz val="11"/>
        <color rgb="FF0000FF"/>
        <rFont val="Calibri"/>
        <family val="2"/>
        <scheme val="minor"/>
      </rPr>
      <t>μg/L (= ppb)</t>
    </r>
    <r>
      <rPr>
        <b/>
        <sz val="11"/>
        <color theme="1"/>
        <rFont val="Calibri"/>
        <family val="2"/>
        <scheme val="minor"/>
      </rPr>
      <t>:</t>
    </r>
  </si>
  <si>
    <r>
      <t xml:space="preserve">If Copper sample result units is </t>
    </r>
    <r>
      <rPr>
        <b/>
        <sz val="11"/>
        <color rgb="FF0000FF"/>
        <rFont val="Calibri"/>
        <family val="2"/>
        <scheme val="minor"/>
      </rPr>
      <t>mg/L (= ppm)</t>
    </r>
    <r>
      <rPr>
        <b/>
        <sz val="11"/>
        <color theme="1"/>
        <rFont val="Calibri"/>
        <family val="2"/>
        <scheme val="minor"/>
      </rPr>
      <t>:</t>
    </r>
  </si>
  <si>
    <t xml:space="preserve">                 LEAD 90TH PERCENTILE CALCULATION WORKSHEET</t>
  </si>
  <si>
    <t xml:space="preserve">                 COPPER 90TH PERCENTILE CALCULATION WORKSHEET</t>
  </si>
  <si>
    <r>
      <t xml:space="preserve">Sampling Year
</t>
    </r>
    <r>
      <rPr>
        <b/>
        <sz val="11"/>
        <color rgb="FF0000FF"/>
        <rFont val="Calibri"/>
        <family val="2"/>
        <scheme val="minor"/>
      </rPr>
      <t xml:space="preserve">[Enter manually </t>
    </r>
    <r>
      <rPr>
        <b/>
        <sz val="11"/>
        <color rgb="FF0000FF"/>
        <rFont val="Symbol"/>
        <family val="1"/>
        <charset val="2"/>
      </rPr>
      <t>®</t>
    </r>
    <r>
      <rPr>
        <b/>
        <sz val="11"/>
        <color rgb="FF0000FF"/>
        <rFont val="Calibri"/>
        <family val="2"/>
        <scheme val="minor"/>
      </rPr>
      <t>]</t>
    </r>
  </si>
  <si>
    <r>
      <t xml:space="preserve">Monitoring Period
</t>
    </r>
    <r>
      <rPr>
        <b/>
        <sz val="11"/>
        <color rgb="FF0000FF"/>
        <rFont val="Calibri"/>
        <family val="2"/>
        <scheme val="minor"/>
      </rPr>
      <t xml:space="preserve">[Drop-down option </t>
    </r>
    <r>
      <rPr>
        <b/>
        <sz val="11"/>
        <color rgb="FF0000FF"/>
        <rFont val="Symbol"/>
        <family val="1"/>
        <charset val="2"/>
      </rPr>
      <t>®</t>
    </r>
    <r>
      <rPr>
        <b/>
        <sz val="11"/>
        <color rgb="FF0000FF"/>
        <rFont val="Calibri"/>
        <family val="2"/>
        <scheme val="minor"/>
      </rPr>
      <t>]</t>
    </r>
  </si>
  <si>
    <r>
      <t>[</t>
    </r>
    <r>
      <rPr>
        <sz val="11"/>
        <color rgb="FF0000FF"/>
        <rFont val="Symbol"/>
        <family val="1"/>
        <charset val="2"/>
      </rPr>
      <t>¬</t>
    </r>
    <r>
      <rPr>
        <i/>
        <sz val="11"/>
        <color rgb="FF0000FF"/>
        <rFont val="Calibri"/>
        <family val="2"/>
      </rPr>
      <t xml:space="preserve"> Keep the cell format as "Text" (i.e., </t>
    </r>
    <r>
      <rPr>
        <i/>
        <sz val="11"/>
        <color rgb="FF0000FF"/>
        <rFont val="Calibri"/>
        <family val="2"/>
        <scheme val="minor"/>
      </rPr>
      <t xml:space="preserve">Do </t>
    </r>
    <r>
      <rPr>
        <i/>
        <u/>
        <sz val="11"/>
        <color rgb="FF0000FF"/>
        <rFont val="Calibri"/>
        <family val="2"/>
        <scheme val="minor"/>
      </rPr>
      <t>not</t>
    </r>
    <r>
      <rPr>
        <i/>
        <sz val="11"/>
        <color rgb="FF0000FF"/>
        <rFont val="Calibri"/>
        <family val="2"/>
        <scheme val="minor"/>
      </rPr>
      <t xml:space="preserve"> change cell format of this value (or convert it to number)) as this value must be stored as text for the formula to work properly.]</t>
    </r>
  </si>
  <si>
    <r>
      <t>Lab Reporting Limit</t>
    </r>
    <r>
      <rPr>
        <b/>
        <sz val="11"/>
        <color rgb="FFFF0000"/>
        <rFont val="Calibri"/>
        <family val="2"/>
        <scheme val="minor"/>
      </rPr>
      <t>*</t>
    </r>
    <r>
      <rPr>
        <b/>
        <sz val="11"/>
        <color theme="1"/>
        <rFont val="Calibri"/>
        <family val="2"/>
        <scheme val="minor"/>
      </rPr>
      <t xml:space="preserve"> for Lead
</t>
    </r>
    <r>
      <rPr>
        <b/>
        <sz val="11"/>
        <color rgb="FF0000FF"/>
        <rFont val="Calibri"/>
        <family val="2"/>
        <scheme val="minor"/>
      </rPr>
      <t xml:space="preserve">[Enter manually </t>
    </r>
    <r>
      <rPr>
        <b/>
        <sz val="11"/>
        <color rgb="FF0000FF"/>
        <rFont val="Symbol"/>
        <family val="1"/>
        <charset val="2"/>
      </rPr>
      <t>®</t>
    </r>
    <r>
      <rPr>
        <b/>
        <sz val="11"/>
        <color rgb="FF0000FF"/>
        <rFont val="Calibri"/>
        <family val="2"/>
        <scheme val="minor"/>
      </rPr>
      <t>]</t>
    </r>
  </si>
  <si>
    <r>
      <t>Lab Reporting Limit</t>
    </r>
    <r>
      <rPr>
        <b/>
        <sz val="11"/>
        <color rgb="FFFF0000"/>
        <rFont val="Calibri"/>
        <family val="2"/>
        <scheme val="minor"/>
      </rPr>
      <t>*</t>
    </r>
    <r>
      <rPr>
        <b/>
        <sz val="11"/>
        <color theme="1"/>
        <rFont val="Calibri"/>
        <family val="2"/>
        <scheme val="minor"/>
      </rPr>
      <t xml:space="preserve"> for Copper
</t>
    </r>
    <r>
      <rPr>
        <b/>
        <sz val="11"/>
        <color rgb="FF0000FF"/>
        <rFont val="Calibri"/>
        <family val="2"/>
        <scheme val="minor"/>
      </rPr>
      <t xml:space="preserve">[Enter manually </t>
    </r>
    <r>
      <rPr>
        <b/>
        <sz val="11"/>
        <color rgb="FF0000FF"/>
        <rFont val="Symbol"/>
        <family val="1"/>
        <charset val="2"/>
      </rPr>
      <t>®</t>
    </r>
    <r>
      <rPr>
        <b/>
        <sz val="11"/>
        <color rgb="FF0000FF"/>
        <rFont val="Calibri"/>
        <family val="2"/>
        <scheme val="minor"/>
      </rPr>
      <t>]</t>
    </r>
  </si>
  <si>
    <t>*Enter lab reporting limit exactly as it appears on the lab report (including all zeros).  Note that lab reporting limit may be indicated as "Reporting Limit", "RL", "Detection Limit", "MRL", or "PQL". This value may be located one time on the form or for each sample. If more than one reporting limit is found on the lab report, please enter the largest value.  If this value was not found on the lab report, please enter "0.005" if using mg/L (= ppm) or "5" if using μg/L (= ppb).</t>
  </si>
  <si>
    <t>*Enter lab reporting limit exactly as it appears on the lab report (including all zeros).  Note that lab reporting limit may be indicated as "Reporting Limit", "RL", "Detection Limit", "MRL", or "PQL". This value may be located one time on the form or for each sample. If more than one reporting limit is found on the lab report, please enter the largest value.  If this value was not found on the lab report, please enter "0.05" if using mg/L (= ppm) or "50" if using μg/L (= ppb).</t>
  </si>
  <si>
    <r>
      <rPr>
        <b/>
        <sz val="11"/>
        <color rgb="FFFF0000"/>
        <rFont val="Arial"/>
        <family val="2"/>
      </rPr>
      <t>*** SAMPLE RESULTS MUST BE SORTED TO OBTAIN 90TH PERCENTILE VALUE ***</t>
    </r>
    <r>
      <rPr>
        <b/>
        <sz val="11"/>
        <color rgb="FF0000FF"/>
        <rFont val="Arial"/>
        <family val="2"/>
      </rPr>
      <t xml:space="preserve">
</t>
    </r>
    <r>
      <rPr>
        <b/>
        <sz val="11"/>
        <color rgb="FF0000FF"/>
        <rFont val="Symbol"/>
        <family val="1"/>
        <charset val="2"/>
      </rPr>
      <t xml:space="preserve">
¬</t>
    </r>
    <r>
      <rPr>
        <b/>
        <sz val="11"/>
        <color rgb="FF0000FF"/>
        <rFont val="Calibri"/>
        <family val="2"/>
        <scheme val="minor"/>
      </rPr>
      <t xml:space="preserve"> </t>
    </r>
    <r>
      <rPr>
        <b/>
        <sz val="11"/>
        <color rgb="FFFF0000"/>
        <rFont val="Calibri"/>
        <family val="2"/>
        <scheme val="minor"/>
      </rPr>
      <t>To sort</t>
    </r>
    <r>
      <rPr>
        <b/>
        <sz val="11"/>
        <color rgb="FF0000FF"/>
        <rFont val="Calibri"/>
        <family val="2"/>
        <scheme val="minor"/>
      </rPr>
      <t>, click the square button with arrow and select "Sort Smallest to Largest" (or "Ascending")</t>
    </r>
  </si>
  <si>
    <r>
      <rPr>
        <b/>
        <sz val="11"/>
        <color theme="1"/>
        <rFont val="Calibri"/>
        <family val="2"/>
        <scheme val="minor"/>
      </rPr>
      <t xml:space="preserve">1. </t>
    </r>
    <r>
      <rPr>
        <sz val="11"/>
        <color theme="1"/>
        <rFont val="Calibri"/>
        <family val="2"/>
        <scheme val="minor"/>
      </rPr>
      <t>[</t>
    </r>
    <r>
      <rPr>
        <i/>
        <sz val="11"/>
        <color theme="1"/>
        <rFont val="Calibri"/>
        <family val="2"/>
        <scheme val="minor"/>
      </rPr>
      <t>OPTIONAL</t>
    </r>
    <r>
      <rPr>
        <sz val="11"/>
        <color theme="1"/>
        <rFont val="Calibri"/>
        <family val="2"/>
        <scheme val="minor"/>
      </rPr>
      <t xml:space="preserve">] </t>
    </r>
    <r>
      <rPr>
        <b/>
        <sz val="11"/>
        <color theme="1"/>
        <rFont val="Calibri"/>
        <family val="2"/>
        <scheme val="minor"/>
      </rPr>
      <t>Select the monitoring period and enter sampling year</t>
    </r>
    <r>
      <rPr>
        <sz val="11"/>
        <color theme="1"/>
        <rFont val="Calibri"/>
        <family val="2"/>
        <scheme val="minor"/>
      </rPr>
      <t xml:space="preserve">.
</t>
    </r>
    <r>
      <rPr>
        <b/>
        <sz val="11"/>
        <color theme="1"/>
        <rFont val="Calibri"/>
        <family val="2"/>
        <scheme val="minor"/>
      </rPr>
      <t xml:space="preserve">2.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Select the units of Lead sample results under row 5 column E</t>
    </r>
    <r>
      <rPr>
        <sz val="11"/>
        <color theme="1"/>
        <rFont val="Calibri"/>
        <family val="2"/>
        <scheme val="minor"/>
      </rPr>
      <t xml:space="preserve">.
</t>
    </r>
    <r>
      <rPr>
        <b/>
        <sz val="11"/>
        <color theme="1"/>
        <rFont val="Calibri"/>
        <family val="2"/>
        <scheme val="minor"/>
      </rPr>
      <t xml:space="preserve">3.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Enter lab reporting limit for Lead under row 7 column E</t>
    </r>
    <r>
      <rPr>
        <sz val="11"/>
        <color theme="1"/>
        <rFont val="Calibri"/>
        <family val="2"/>
        <scheme val="minor"/>
      </rPr>
      <t xml:space="preserve">.  </t>
    </r>
    <r>
      <rPr>
        <sz val="11"/>
        <color rgb="FFFF0000"/>
        <rFont val="Calibri"/>
        <family val="2"/>
        <scheme val="minor"/>
      </rPr>
      <t>The lab reporting limit should be entered exactly as it appears on the lab report (including all zeros).  Note that lab reporting limit may be indicated as "Reporting Limit", "RL", "Detection Limit", "MRL", or "PQL".  This value may be located one time on the form or for each sample. If more than one reporting limit is found on the lab report, please enter the largest value.  If this value was not found on the lab report, please enter "0.005" if using mg/L (= ppm) or "5" if using μg/L (= ppb).</t>
    </r>
    <r>
      <rPr>
        <sz val="11"/>
        <color theme="1"/>
        <rFont val="Calibri"/>
        <family val="2"/>
        <scheme val="minor"/>
      </rPr>
      <t xml:space="preserve">
</t>
    </r>
    <r>
      <rPr>
        <b/>
        <sz val="11"/>
        <color theme="1"/>
        <rFont val="Calibri"/>
        <family val="2"/>
        <scheme val="minor"/>
      </rPr>
      <t xml:space="preserve">4.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Enter Lead sample results from the laboratory report under "Lead Sample Results" (column K) starting from Sample 1 (row 8</t>
    </r>
    <r>
      <rPr>
        <sz val="11"/>
        <color theme="1"/>
        <rFont val="Calibri"/>
        <family val="2"/>
        <scheme val="minor"/>
      </rPr>
      <t xml:space="preserve">).  </t>
    </r>
    <r>
      <rPr>
        <sz val="11"/>
        <color rgb="FFFF0000"/>
        <rFont val="Calibri"/>
        <family val="2"/>
        <scheme val="minor"/>
      </rPr>
      <t>Any Lead results that are not detected (e.g., ND, &lt;0.005 mg/L, &lt;5 ppb, etc.) should be entered as "0" (zero).</t>
    </r>
    <r>
      <rPr>
        <sz val="11"/>
        <color theme="1"/>
        <rFont val="Calibri"/>
        <family val="2"/>
        <scheme val="minor"/>
      </rPr>
      <t xml:space="preserve">
</t>
    </r>
    <r>
      <rPr>
        <b/>
        <sz val="11"/>
        <color theme="1"/>
        <rFont val="Calibri"/>
        <family val="2"/>
        <scheme val="minor"/>
      </rPr>
      <t xml:space="preserve">5.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Sort "Lead Sample Results" from smallest to largest by clicking on the square button with arrow located on row 7 column K and select "Sort Smallest to Largest" (or "Ascending").  DO NOT SKIP THIS STEP</t>
    </r>
    <r>
      <rPr>
        <sz val="11"/>
        <color theme="1"/>
        <rFont val="Calibri"/>
        <family val="2"/>
        <scheme val="minor"/>
      </rPr>
      <t xml:space="preserve">.  </t>
    </r>
    <r>
      <rPr>
        <sz val="11"/>
        <color rgb="FFFF0000"/>
        <rFont val="Calibri"/>
        <family val="2"/>
        <scheme val="minor"/>
      </rPr>
      <t>If the results are not sorted, 90th percentile value will not be calculated properly/correctly.</t>
    </r>
    <r>
      <rPr>
        <sz val="11"/>
        <color theme="1"/>
        <rFont val="Calibri"/>
        <family val="2"/>
        <scheme val="minor"/>
      </rPr>
      <t xml:space="preserve">
</t>
    </r>
    <r>
      <rPr>
        <b/>
        <sz val="11"/>
        <color theme="1"/>
        <rFont val="Calibri"/>
        <family val="2"/>
        <scheme val="minor"/>
      </rPr>
      <t xml:space="preserve">6. Once the 90th percentile value is calculated, if the 90th percentile value exceeds the Lead Action Level (AL) of 0.015 mg/L, the text will be </t>
    </r>
    <r>
      <rPr>
        <b/>
        <sz val="11"/>
        <color rgb="FFFF0000"/>
        <rFont val="Calibri"/>
        <family val="2"/>
        <scheme val="minor"/>
      </rPr>
      <t>red</t>
    </r>
    <r>
      <rPr>
        <b/>
        <sz val="11"/>
        <color theme="1"/>
        <rFont val="Calibri"/>
        <family val="2"/>
        <scheme val="minor"/>
      </rPr>
      <t xml:space="preserve">; otherwise, if the 90th percentile value does not exceed the AL, the text will be </t>
    </r>
    <r>
      <rPr>
        <b/>
        <sz val="11"/>
        <color rgb="FF009900"/>
        <rFont val="Calibri"/>
        <family val="2"/>
        <scheme val="minor"/>
      </rPr>
      <t>green</t>
    </r>
    <r>
      <rPr>
        <b/>
        <sz val="11"/>
        <color theme="1"/>
        <rFont val="Calibri"/>
        <family val="2"/>
        <scheme val="minor"/>
      </rPr>
      <t>.</t>
    </r>
  </si>
  <si>
    <r>
      <rPr>
        <b/>
        <sz val="11"/>
        <color theme="1"/>
        <rFont val="Calibri"/>
        <family val="2"/>
        <scheme val="minor"/>
      </rPr>
      <t xml:space="preserve">1. </t>
    </r>
    <r>
      <rPr>
        <sz val="11"/>
        <color theme="1"/>
        <rFont val="Calibri"/>
        <family val="2"/>
        <scheme val="minor"/>
      </rPr>
      <t>[</t>
    </r>
    <r>
      <rPr>
        <i/>
        <sz val="11"/>
        <color theme="1"/>
        <rFont val="Calibri"/>
        <family val="2"/>
        <scheme val="minor"/>
      </rPr>
      <t>OPTIONAL</t>
    </r>
    <r>
      <rPr>
        <sz val="11"/>
        <color theme="1"/>
        <rFont val="Calibri"/>
        <family val="2"/>
        <scheme val="minor"/>
      </rPr>
      <t xml:space="preserve">] </t>
    </r>
    <r>
      <rPr>
        <b/>
        <sz val="11"/>
        <color theme="1"/>
        <rFont val="Calibri"/>
        <family val="2"/>
        <scheme val="minor"/>
      </rPr>
      <t>Select the monitoring period and enter sampling year</t>
    </r>
    <r>
      <rPr>
        <sz val="11"/>
        <color theme="1"/>
        <rFont val="Calibri"/>
        <family val="2"/>
        <scheme val="minor"/>
      </rPr>
      <t xml:space="preserve">.
</t>
    </r>
    <r>
      <rPr>
        <b/>
        <sz val="11"/>
        <color theme="1"/>
        <rFont val="Calibri"/>
        <family val="2"/>
        <scheme val="minor"/>
      </rPr>
      <t xml:space="preserve">2.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Select the units of Copper sample results under row 5 column E</t>
    </r>
    <r>
      <rPr>
        <sz val="11"/>
        <color theme="1"/>
        <rFont val="Calibri"/>
        <family val="2"/>
        <scheme val="minor"/>
      </rPr>
      <t xml:space="preserve">.
</t>
    </r>
    <r>
      <rPr>
        <b/>
        <sz val="11"/>
        <color theme="1"/>
        <rFont val="Calibri"/>
        <family val="2"/>
        <scheme val="minor"/>
      </rPr>
      <t xml:space="preserve">3.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Enter lab reporting limit for Copper under row 7 column E</t>
    </r>
    <r>
      <rPr>
        <sz val="11"/>
        <color theme="1"/>
        <rFont val="Calibri"/>
        <family val="2"/>
        <scheme val="minor"/>
      </rPr>
      <t xml:space="preserve">.  </t>
    </r>
    <r>
      <rPr>
        <sz val="11"/>
        <color rgb="FFFF0000"/>
        <rFont val="Calibri"/>
        <family val="2"/>
        <scheme val="minor"/>
      </rPr>
      <t>The lab reporting limit should be entered exactly as it appears on the lab report (including all zeros).  Note that lab reporting limit may be indicated as "Reporting Limit", "RL", "Detection Limit", "MRL", or "PQL".  This value may be located one time on the form or for each sample. If more than one reporting limit is found on the lab report, please enter the largest value.  If this value was not found on the lab report, please enter "0.05" if using mg/L (= ppm) or "50" if using μg/L (= ppb).</t>
    </r>
    <r>
      <rPr>
        <sz val="11"/>
        <color theme="1"/>
        <rFont val="Calibri"/>
        <family val="2"/>
        <scheme val="minor"/>
      </rPr>
      <t xml:space="preserve">
</t>
    </r>
    <r>
      <rPr>
        <b/>
        <sz val="11"/>
        <color theme="1"/>
        <rFont val="Calibri"/>
        <family val="2"/>
        <scheme val="minor"/>
      </rPr>
      <t xml:space="preserve">4.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Enter Copper sample results from the laboratory report under "Copper Sample Results" (column K) starting from Sample 1 (row 8</t>
    </r>
    <r>
      <rPr>
        <sz val="11"/>
        <color theme="1"/>
        <rFont val="Calibri"/>
        <family val="2"/>
        <scheme val="minor"/>
      </rPr>
      <t xml:space="preserve">).  </t>
    </r>
    <r>
      <rPr>
        <sz val="11"/>
        <color rgb="FFFF0000"/>
        <rFont val="Calibri"/>
        <family val="2"/>
        <scheme val="minor"/>
      </rPr>
      <t>Any Copper results that are not detected (e.g., ND, &lt;0.05 mg/L, &lt;50 ppb, etc.) should be entered as "0" (zero).</t>
    </r>
    <r>
      <rPr>
        <sz val="11"/>
        <color theme="1"/>
        <rFont val="Calibri"/>
        <family val="2"/>
        <scheme val="minor"/>
      </rPr>
      <t xml:space="preserve">
</t>
    </r>
    <r>
      <rPr>
        <b/>
        <sz val="11"/>
        <color theme="1"/>
        <rFont val="Calibri"/>
        <family val="2"/>
        <scheme val="minor"/>
      </rPr>
      <t xml:space="preserve">5. </t>
    </r>
    <r>
      <rPr>
        <sz val="11"/>
        <color theme="1"/>
        <rFont val="Calibri"/>
        <family val="2"/>
        <scheme val="minor"/>
      </rPr>
      <t>[</t>
    </r>
    <r>
      <rPr>
        <i/>
        <sz val="11"/>
        <color theme="1"/>
        <rFont val="Calibri"/>
        <family val="2"/>
        <scheme val="minor"/>
      </rPr>
      <t>REQUIRED</t>
    </r>
    <r>
      <rPr>
        <sz val="11"/>
        <color theme="1"/>
        <rFont val="Calibri"/>
        <family val="2"/>
        <scheme val="minor"/>
      </rPr>
      <t xml:space="preserve">] </t>
    </r>
    <r>
      <rPr>
        <b/>
        <sz val="11"/>
        <color theme="1"/>
        <rFont val="Calibri"/>
        <family val="2"/>
        <scheme val="minor"/>
      </rPr>
      <t>Sort "Copper Sample Results" from smallest to largest by clicking on the square button with arrow located on row 7 column K and select "Sort Smallest to Largest" (or "Ascending").  DO NOT SKIP THIS STEP</t>
    </r>
    <r>
      <rPr>
        <sz val="11"/>
        <color theme="1"/>
        <rFont val="Calibri"/>
        <family val="2"/>
        <scheme val="minor"/>
      </rPr>
      <t xml:space="preserve">.  </t>
    </r>
    <r>
      <rPr>
        <sz val="11"/>
        <color rgb="FFFF0000"/>
        <rFont val="Calibri"/>
        <family val="2"/>
        <scheme val="minor"/>
      </rPr>
      <t>If the results are not sorted, 90th percentile value will not be calculated properly/correctly.</t>
    </r>
    <r>
      <rPr>
        <sz val="11"/>
        <color theme="1"/>
        <rFont val="Calibri"/>
        <family val="2"/>
        <scheme val="minor"/>
      </rPr>
      <t xml:space="preserve">
</t>
    </r>
    <r>
      <rPr>
        <b/>
        <sz val="11"/>
        <color theme="1"/>
        <rFont val="Calibri"/>
        <family val="2"/>
        <scheme val="minor"/>
      </rPr>
      <t xml:space="preserve">6. Once the 90th percentile value is calculated, if the 90th percentile value exceeds the Copper Action Level (AL) of 1.3 mg/L, the text will be </t>
    </r>
    <r>
      <rPr>
        <b/>
        <sz val="11"/>
        <color rgb="FFFF0000"/>
        <rFont val="Calibri"/>
        <family val="2"/>
        <scheme val="minor"/>
      </rPr>
      <t>red</t>
    </r>
    <r>
      <rPr>
        <b/>
        <sz val="11"/>
        <color theme="1"/>
        <rFont val="Calibri"/>
        <family val="2"/>
        <scheme val="minor"/>
      </rPr>
      <t xml:space="preserve">; otherwise, if the 90th percentile value does not exceed the AL, the text will be </t>
    </r>
    <r>
      <rPr>
        <b/>
        <sz val="11"/>
        <color rgb="FF009900"/>
        <rFont val="Calibri"/>
        <family val="2"/>
        <scheme val="minor"/>
      </rPr>
      <t>green</t>
    </r>
    <r>
      <rPr>
        <b/>
        <sz val="11"/>
        <color theme="1"/>
        <rFont val="Calibri"/>
        <family val="2"/>
        <scheme val="minor"/>
      </rPr>
      <t>.</t>
    </r>
  </si>
  <si>
    <t>Last updated: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</si>
</sst>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b/>
      <sz val="11"/>
      <color theme="1"/>
      <name val="Calibri"/>
      <family val="2"/>
      <scheme val="minor"/>
    </font>
    <font>
      <sz val="11"/>
      <name val="Calibri"/>
      <family val="2"/>
      <scheme val="minor"/>
    </font>
    <font>
      <b/>
      <u/>
      <sz val="11"/>
      <color theme="1"/>
      <name val="Calibri"/>
      <family val="2"/>
      <scheme val="minor"/>
    </font>
    <font>
      <b/>
      <sz val="11"/>
      <color rgb="FF0000FF"/>
      <name val="Calibri"/>
      <family val="2"/>
      <scheme val="minor"/>
    </font>
    <font>
      <b/>
      <sz val="16"/>
      <color theme="1"/>
      <name val="Calibri"/>
      <family val="2"/>
      <scheme val="minor"/>
    </font>
    <font>
      <i/>
      <sz val="9"/>
      <color theme="1"/>
      <name val="Calibri"/>
      <family val="2"/>
      <scheme val="minor"/>
    </font>
    <font>
      <i/>
      <sz val="11"/>
      <color rgb="FFFF0000"/>
      <name val="Calibri"/>
      <family val="2"/>
      <scheme val="minor"/>
    </font>
    <font>
      <sz val="11"/>
      <color rgb="FFFF0000"/>
      <name val="Calibri"/>
      <family val="2"/>
      <scheme val="minor"/>
    </font>
    <font>
      <b/>
      <sz val="11"/>
      <color rgb="FF0000FF"/>
      <name val="Symbol"/>
      <family val="1"/>
      <charset val="2"/>
    </font>
    <font>
      <b/>
      <sz val="11"/>
      <color rgb="FF0000FF"/>
      <name val="Calibri"/>
      <family val="2"/>
    </font>
    <font>
      <i/>
      <sz val="11"/>
      <color theme="1"/>
      <name val="Calibri"/>
      <family val="2"/>
      <scheme val="minor"/>
    </font>
    <font>
      <b/>
      <sz val="11"/>
      <color rgb="FF0000FF"/>
      <name val="Calibri"/>
      <family val="1"/>
      <charset val="2"/>
      <scheme val="minor"/>
    </font>
    <font>
      <i/>
      <sz val="11"/>
      <color rgb="FF0000FF"/>
      <name val="Calibri"/>
      <family val="2"/>
      <scheme val="minor"/>
    </font>
    <font>
      <sz val="11"/>
      <color rgb="FF0000FF"/>
      <name val="Symbol"/>
      <family val="1"/>
      <charset val="2"/>
    </font>
    <font>
      <i/>
      <sz val="11"/>
      <color rgb="FF0000FF"/>
      <name val="Calibri"/>
      <family val="2"/>
    </font>
    <font>
      <i/>
      <u/>
      <sz val="11"/>
      <color rgb="FF0000FF"/>
      <name val="Calibri"/>
      <family val="2"/>
      <scheme val="minor"/>
    </font>
    <font>
      <b/>
      <sz val="11"/>
      <color rgb="FF0000FF"/>
      <name val="Arial"/>
      <family val="2"/>
    </font>
    <font>
      <b/>
      <sz val="11"/>
      <color rgb="FFFF0000"/>
      <name val="Arial"/>
      <family val="2"/>
    </font>
    <font>
      <b/>
      <sz val="11"/>
      <color rgb="FF0000FF"/>
      <name val="Calibri"/>
      <family val="2"/>
      <charset val="2"/>
      <scheme val="minor"/>
    </font>
    <font>
      <u/>
      <sz val="11"/>
      <color theme="10"/>
      <name val="Calibri"/>
      <family val="2"/>
      <scheme val="minor"/>
    </font>
    <font>
      <b/>
      <sz val="11"/>
      <color rgb="FFFF0000"/>
      <name val="Calibri"/>
      <family val="2"/>
      <scheme val="minor"/>
    </font>
    <font>
      <b/>
      <sz val="11"/>
      <color rgb="FF00990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2"/>
        <bgColor indexed="64"/>
      </patternFill>
    </fill>
    <fill>
      <patternFill patternType="solid">
        <fgColor rgb="FFE7E6E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xf numFmtId="0" fontId="20" fillId="0" borderId="0" applyNumberFormat="0" applyFill="0" applyBorder="0" applyAlignment="0" applyProtection="0"/>
  </cellStyleXfs>
  <cellXfs count="61">
    <xf numFmtId="0" fontId="0" fillId="0" borderId="0" xfId="0"/>
    <xf numFmtId="0" fontId="0" fillId="0" borderId="0" xfId="0" applyAlignment="1" applyProtection="1">
      <alignment horizontal="center"/>
      <protection hidden="1"/>
    </xf>
    <xf numFmtId="0" fontId="0" fillId="0" borderId="0" xfId="0" applyProtection="1">
      <protection hidden="1"/>
    </xf>
    <xf numFmtId="0" fontId="0" fillId="2" borderId="1"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hidden="1"/>
    </xf>
    <xf numFmtId="0" fontId="0" fillId="3" borderId="3" xfId="0" applyFill="1" applyBorder="1" applyAlignment="1" applyProtection="1">
      <alignment horizontal="left" vertical="center"/>
      <protection hidden="1"/>
    </xf>
    <xf numFmtId="0" fontId="2" fillId="0" borderId="0" xfId="0" applyFont="1" applyAlignment="1" applyProtection="1">
      <alignment horizontal="left" vertical="center"/>
      <protection hidden="1"/>
    </xf>
    <xf numFmtId="0" fontId="2" fillId="4" borderId="1" xfId="0" applyFont="1" applyFill="1" applyBorder="1" applyAlignment="1" applyProtection="1">
      <alignment horizontal="center"/>
      <protection hidden="1"/>
    </xf>
    <xf numFmtId="0" fontId="2" fillId="4" borderId="4" xfId="0" applyFont="1" applyFill="1" applyBorder="1" applyAlignment="1" applyProtection="1">
      <alignment horizontal="center"/>
      <protection hidden="1"/>
    </xf>
    <xf numFmtId="0" fontId="2" fillId="4" borderId="5" xfId="0" applyFont="1" applyFill="1" applyBorder="1" applyAlignment="1" applyProtection="1">
      <alignment horizontal="center"/>
      <protection hidden="1"/>
    </xf>
    <xf numFmtId="0" fontId="0" fillId="4" borderId="3" xfId="0" applyFill="1" applyBorder="1" applyAlignment="1" applyProtection="1">
      <alignment horizontal="left"/>
      <protection hidden="1"/>
    </xf>
    <xf numFmtId="0" fontId="0" fillId="4" borderId="1" xfId="0" applyFill="1" applyBorder="1" applyAlignment="1" applyProtection="1">
      <alignment horizontal="left"/>
      <protection hidden="1"/>
    </xf>
    <xf numFmtId="0" fontId="2" fillId="4" borderId="1" xfId="0" applyFont="1" applyFill="1" applyBorder="1" applyAlignment="1" applyProtection="1">
      <alignment horizontal="center" vertical="center"/>
      <protection hidden="1"/>
    </xf>
    <xf numFmtId="0" fontId="0" fillId="4" borderId="3" xfId="0" applyFill="1" applyBorder="1" applyAlignment="1" applyProtection="1">
      <alignment horizontal="left" vertical="center"/>
      <protection hidden="1"/>
    </xf>
    <xf numFmtId="0" fontId="0" fillId="4" borderId="1" xfId="0" applyFill="1" applyBorder="1" applyAlignment="1" applyProtection="1">
      <alignment horizontal="center"/>
      <protection hidden="1"/>
    </xf>
    <xf numFmtId="0" fontId="2" fillId="0" borderId="0" xfId="0" applyFont="1" applyAlignment="1" applyProtection="1">
      <alignment horizontal="left"/>
      <protection hidden="1"/>
    </xf>
    <xf numFmtId="0" fontId="2" fillId="4" borderId="2" xfId="0" applyFont="1" applyFill="1" applyBorder="1" applyAlignment="1" applyProtection="1">
      <alignment horizontal="center" vertical="center"/>
      <protection hidden="1"/>
    </xf>
    <xf numFmtId="0" fontId="2" fillId="4" borderId="2" xfId="0" applyFont="1" applyFill="1" applyBorder="1" applyAlignment="1" applyProtection="1">
      <alignment horizontal="center" vertical="center" wrapText="1"/>
      <protection hidden="1"/>
    </xf>
    <xf numFmtId="0" fontId="2" fillId="3" borderId="2" xfId="0" applyFont="1" applyFill="1" applyBorder="1" applyAlignment="1" applyProtection="1">
      <alignment horizontal="center" vertical="center" wrapText="1"/>
      <protection hidden="1"/>
    </xf>
    <xf numFmtId="0" fontId="2" fillId="3" borderId="6" xfId="0" applyFont="1" applyFill="1" applyBorder="1" applyAlignment="1" applyProtection="1">
      <alignment horizontal="center" vertical="center" wrapText="1"/>
      <protection hidden="1"/>
    </xf>
    <xf numFmtId="0" fontId="5" fillId="0" borderId="0" xfId="0" applyFont="1"/>
    <xf numFmtId="0" fontId="0" fillId="0" borderId="0" xfId="0" applyAlignment="1">
      <alignment horizontal="left"/>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xf>
    <xf numFmtId="0" fontId="6" fillId="0" borderId="0" xfId="0" applyFont="1"/>
    <xf numFmtId="0" fontId="7" fillId="0" borderId="0" xfId="0" applyFont="1" applyAlignment="1">
      <alignment horizontal="center"/>
    </xf>
    <xf numFmtId="0" fontId="0" fillId="0" borderId="1" xfId="0" applyBorder="1"/>
    <xf numFmtId="49" fontId="0" fillId="0" borderId="0" xfId="0" applyNumberFormat="1"/>
    <xf numFmtId="0" fontId="1" fillId="0" borderId="0" xfId="0" applyFont="1"/>
    <xf numFmtId="0" fontId="1" fillId="0" borderId="1" xfId="0" applyFont="1" applyBorder="1" applyAlignment="1">
      <alignment horizontal="center" vertical="center" wrapText="1"/>
    </xf>
    <xf numFmtId="0" fontId="12" fillId="0" borderId="0" xfId="0" applyFont="1" applyAlignment="1">
      <alignment horizontal="left" vertical="center" wrapText="1"/>
    </xf>
    <xf numFmtId="0" fontId="1" fillId="0" borderId="1" xfId="0" applyFont="1" applyBorder="1" applyAlignment="1">
      <alignment horizontal="center" vertical="center"/>
    </xf>
    <xf numFmtId="0" fontId="1" fillId="0" borderId="0" xfId="0" applyFont="1" applyAlignment="1">
      <alignment vertical="center"/>
    </xf>
    <xf numFmtId="0" fontId="1" fillId="0" borderId="0" xfId="0" applyFont="1" applyAlignment="1">
      <alignment horizontal="center"/>
    </xf>
    <xf numFmtId="0" fontId="19" fillId="0" borderId="0" xfId="0" applyFont="1" applyAlignment="1">
      <alignment horizontal="left" wrapText="1"/>
    </xf>
    <xf numFmtId="0" fontId="0" fillId="0" borderId="2" xfId="0" applyBorder="1"/>
    <xf numFmtId="0" fontId="1" fillId="0" borderId="0" xfId="0" applyFont="1" applyAlignment="1">
      <alignment horizontal="center" vertical="center" wrapText="1"/>
    </xf>
    <xf numFmtId="0" fontId="0" fillId="0" borderId="1" xfId="0" applyBorder="1" applyAlignment="1">
      <alignment horizontal="center" vertical="center"/>
    </xf>
    <xf numFmtId="0" fontId="0" fillId="0" borderId="1" xfId="0" applyBorder="1" applyAlignment="1">
      <alignment wrapText="1"/>
    </xf>
    <xf numFmtId="0" fontId="0" fillId="0" borderId="0" xfId="0" applyAlignment="1">
      <alignment horizontal="left" vertical="center"/>
    </xf>
    <xf numFmtId="0" fontId="2" fillId="0" borderId="0" xfId="0" applyFont="1" applyAlignment="1">
      <alignment vertical="center"/>
    </xf>
    <xf numFmtId="0" fontId="2" fillId="0" borderId="0" xfId="0" applyFont="1"/>
    <xf numFmtId="0" fontId="3" fillId="0" borderId="0" xfId="0" applyFont="1"/>
    <xf numFmtId="0" fontId="0" fillId="0" borderId="0" xfId="0" applyAlignment="1">
      <alignment horizontal="center" vertical="center" wrapText="1"/>
    </xf>
    <xf numFmtId="0" fontId="8" fillId="0" borderId="0" xfId="0" applyFont="1" applyAlignment="1">
      <alignment vertical="center" wrapText="1"/>
    </xf>
    <xf numFmtId="0" fontId="0" fillId="0" borderId="0" xfId="0" applyAlignment="1">
      <alignment wrapText="1"/>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49" fontId="2" fillId="2" borderId="1" xfId="0" applyNumberFormat="1" applyFont="1" applyFill="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2" fillId="0" borderId="0" xfId="0" applyFont="1" applyAlignment="1">
      <alignment horizontal="left"/>
    </xf>
    <xf numFmtId="0" fontId="2" fillId="0" borderId="0" xfId="0" applyFont="1" applyAlignment="1">
      <alignment horizontal="left" vertical="center"/>
    </xf>
    <xf numFmtId="0" fontId="0" fillId="0" borderId="0" xfId="0" applyAlignment="1">
      <alignment horizontal="center" wrapText="1"/>
    </xf>
    <xf numFmtId="0" fontId="0" fillId="0" borderId="0" xfId="0" applyAlignment="1">
      <alignment horizontal="left" vertical="top" wrapText="1"/>
    </xf>
    <xf numFmtId="0" fontId="8" fillId="0" borderId="0" xfId="0" applyFont="1" applyAlignment="1">
      <alignment horizontal="left" vertical="center" wrapText="1"/>
    </xf>
    <xf numFmtId="0" fontId="13" fillId="0" borderId="7" xfId="0" applyFont="1" applyBorder="1" applyAlignment="1">
      <alignment horizontal="left" wrapText="1"/>
    </xf>
    <xf numFmtId="0" fontId="13" fillId="0" borderId="0" xfId="0" applyFont="1" applyAlignment="1">
      <alignment horizontal="left" wrapText="1"/>
    </xf>
    <xf numFmtId="0" fontId="0" fillId="0" borderId="0" xfId="0" applyAlignment="1" applyProtection="1">
      <alignment horizontal="left" vertical="center" wrapText="1"/>
      <protection hidden="1"/>
    </xf>
    <xf numFmtId="0" fontId="20" fillId="0" borderId="0" xfId="1" applyAlignment="1" applyProtection="1">
      <alignment horizontal="center"/>
      <protection hidden="1"/>
    </xf>
  </cellXfs>
  <cellStyles count="2">
    <cellStyle name="Hyperlink" xfId="1" builtinId="8"/>
    <cellStyle name="Normal" xfId="0" builtinId="0"/>
  </cellStyles>
  <dxfs count="15">
    <dxf>
      <font>
        <b/>
        <i val="0"/>
        <color rgb="FFFF0000"/>
      </font>
    </dxf>
    <dxf>
      <fill>
        <patternFill>
          <bgColor rgb="FFFFFF00"/>
        </patternFill>
      </fill>
      <border>
        <left style="thin">
          <color auto="1"/>
        </left>
        <right style="thin">
          <color auto="1"/>
        </right>
        <top style="thin">
          <color auto="1"/>
        </top>
        <bottom style="thin">
          <color auto="1"/>
        </bottom>
        <vertical/>
        <horizontal/>
      </border>
    </dxf>
    <dxf>
      <font>
        <b/>
        <i val="0"/>
        <color rgb="FFFF0000"/>
      </font>
    </dxf>
    <dxf>
      <font>
        <b/>
        <i val="0"/>
        <color rgb="FFFF0000"/>
      </font>
    </dxf>
    <dxf>
      <font>
        <b/>
        <i val="0"/>
        <color rgb="FF009900"/>
      </font>
    </dxf>
    <dxf>
      <font>
        <b/>
        <i val="0"/>
        <color rgb="FFFF0000"/>
      </font>
    </dxf>
    <dxf>
      <font>
        <b/>
        <i val="0"/>
        <color rgb="FF009900"/>
      </font>
    </dxf>
    <dxf>
      <font>
        <b/>
        <i val="0"/>
        <color rgb="FFFF0000"/>
      </font>
    </dxf>
    <dxf>
      <font>
        <color rgb="FF0000FF"/>
      </font>
      <fill>
        <patternFill>
          <bgColor rgb="FFFFFF00"/>
        </patternFill>
      </fill>
      <border>
        <left style="thin">
          <color auto="1"/>
        </left>
        <right style="thin">
          <color auto="1"/>
        </right>
        <top style="thin">
          <color auto="1"/>
        </top>
        <bottom style="thin">
          <color auto="1"/>
        </bottom>
      </border>
    </dxf>
    <dxf>
      <font>
        <color rgb="FF0000FF"/>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ont>
        <b/>
        <i val="0"/>
        <color rgb="FFFF0000"/>
      </font>
    </dxf>
    <dxf>
      <font>
        <b/>
        <i val="0"/>
        <color rgb="FF009900"/>
      </font>
    </dxf>
    <dxf>
      <font>
        <b/>
        <i val="0"/>
        <color rgb="FFFF0000"/>
      </font>
    </dxf>
    <dxf>
      <font>
        <b/>
        <i val="0"/>
        <color rgb="FF009900"/>
      </font>
    </dxf>
  </dxfs>
  <tableStyles count="0" defaultTableStyle="TableStyleMedium2" defaultPivotStyle="PivotStyleLight16"/>
  <colors>
    <mruColors>
      <color rgb="FF009900"/>
      <color rgb="FF0000FF"/>
      <color rgb="FFE7E6E6"/>
      <color rgb="FFD9D9D9"/>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784545</xdr:colOff>
      <xdr:row>0</xdr:row>
      <xdr:rowOff>327305</xdr:rowOff>
    </xdr:to>
    <xdr:pic>
      <xdr:nvPicPr>
        <xdr:cNvPr id="14" name="Picture 13">
          <a:extLst>
            <a:ext uri="{FF2B5EF4-FFF2-40B4-BE49-F238E27FC236}">
              <a16:creationId xmlns:a16="http://schemas.microsoft.com/office/drawing/2014/main" id="{81DBE5FB-C9E4-765B-EB62-D6D5001259CB}"/>
            </a:ext>
          </a:extLst>
        </xdr:cNvPr>
        <xdr:cNvPicPr>
          <a:picLocks noChangeAspect="1"/>
        </xdr:cNvPicPr>
      </xdr:nvPicPr>
      <xdr:blipFill>
        <a:blip xmlns:r="http://schemas.openxmlformats.org/officeDocument/2006/relationships" r:embed="rId1"/>
        <a:stretch>
          <a:fillRect/>
        </a:stretch>
      </xdr:blipFill>
      <xdr:spPr>
        <a:xfrm>
          <a:off x="28575" y="38100"/>
          <a:ext cx="755970" cy="298730"/>
        </a:xfrm>
        <a:prstGeom prst="rect">
          <a:avLst/>
        </a:prstGeom>
      </xdr:spPr>
    </xdr:pic>
    <xdr:clientData/>
  </xdr:twoCellAnchor>
  <xdr:twoCellAnchor editAs="oneCell">
    <xdr:from>
      <xdr:col>1</xdr:col>
      <xdr:colOff>22859</xdr:colOff>
      <xdr:row>34</xdr:row>
      <xdr:rowOff>90200</xdr:rowOff>
    </xdr:from>
    <xdr:to>
      <xdr:col>4</xdr:col>
      <xdr:colOff>1051194</xdr:colOff>
      <xdr:row>50</xdr:row>
      <xdr:rowOff>83820</xdr:rowOff>
    </xdr:to>
    <xdr:pic>
      <xdr:nvPicPr>
        <xdr:cNvPr id="3" name="Picture 2">
          <a:extLst>
            <a:ext uri="{FF2B5EF4-FFF2-40B4-BE49-F238E27FC236}">
              <a16:creationId xmlns:a16="http://schemas.microsoft.com/office/drawing/2014/main" id="{58D7CEEF-AAAA-DFED-089D-28C87B461605}"/>
            </a:ext>
          </a:extLst>
        </xdr:cNvPr>
        <xdr:cNvPicPr>
          <a:picLocks noChangeAspect="1"/>
        </xdr:cNvPicPr>
      </xdr:nvPicPr>
      <xdr:blipFill>
        <a:blip xmlns:r="http://schemas.openxmlformats.org/officeDocument/2006/relationships" r:embed="rId2"/>
        <a:stretch>
          <a:fillRect/>
        </a:stretch>
      </xdr:blipFill>
      <xdr:spPr>
        <a:xfrm>
          <a:off x="2004059" y="9622820"/>
          <a:ext cx="7017655" cy="2919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71437</xdr:colOff>
      <xdr:row>0</xdr:row>
      <xdr:rowOff>35719</xdr:rowOff>
    </xdr:from>
    <xdr:to>
      <xdr:col>0</xdr:col>
      <xdr:colOff>831217</xdr:colOff>
      <xdr:row>0</xdr:row>
      <xdr:rowOff>332544</xdr:rowOff>
    </xdr:to>
    <xdr:pic>
      <xdr:nvPicPr>
        <xdr:cNvPr id="7" name="Picture 6">
          <a:extLst>
            <a:ext uri="{FF2B5EF4-FFF2-40B4-BE49-F238E27FC236}">
              <a16:creationId xmlns:a16="http://schemas.microsoft.com/office/drawing/2014/main" id="{3D3E1900-C209-485B-9FDE-29F76E74EDB8}"/>
            </a:ext>
          </a:extLst>
        </xdr:cNvPr>
        <xdr:cNvPicPr>
          <a:picLocks noChangeAspect="1"/>
        </xdr:cNvPicPr>
      </xdr:nvPicPr>
      <xdr:blipFill>
        <a:blip xmlns:r="http://schemas.openxmlformats.org/officeDocument/2006/relationships" r:embed="rId1"/>
        <a:stretch>
          <a:fillRect/>
        </a:stretch>
      </xdr:blipFill>
      <xdr:spPr>
        <a:xfrm>
          <a:off x="71437" y="35719"/>
          <a:ext cx="755970" cy="285395"/>
        </a:xfrm>
        <a:prstGeom prst="rect">
          <a:avLst/>
        </a:prstGeom>
      </xdr:spPr>
    </xdr:pic>
    <xdr:clientData/>
  </xdr:twoCellAnchor>
  <xdr:twoCellAnchor editAs="oneCell">
    <xdr:from>
      <xdr:col>1</xdr:col>
      <xdr:colOff>152400</xdr:colOff>
      <xdr:row>34</xdr:row>
      <xdr:rowOff>4518</xdr:rowOff>
    </xdr:from>
    <xdr:to>
      <xdr:col>5</xdr:col>
      <xdr:colOff>103388</xdr:colOff>
      <xdr:row>49</xdr:row>
      <xdr:rowOff>175259</xdr:rowOff>
    </xdr:to>
    <xdr:pic>
      <xdr:nvPicPr>
        <xdr:cNvPr id="2" name="Picture 1">
          <a:extLst>
            <a:ext uri="{FF2B5EF4-FFF2-40B4-BE49-F238E27FC236}">
              <a16:creationId xmlns:a16="http://schemas.microsoft.com/office/drawing/2014/main" id="{A735576A-E4AE-E397-9AE4-F2DE5272F05E}"/>
            </a:ext>
          </a:extLst>
        </xdr:cNvPr>
        <xdr:cNvPicPr>
          <a:picLocks noChangeAspect="1"/>
        </xdr:cNvPicPr>
      </xdr:nvPicPr>
      <xdr:blipFill>
        <a:blip xmlns:r="http://schemas.openxmlformats.org/officeDocument/2006/relationships" r:embed="rId2"/>
        <a:stretch>
          <a:fillRect/>
        </a:stretch>
      </xdr:blipFill>
      <xdr:spPr>
        <a:xfrm>
          <a:off x="2118360" y="9628578"/>
          <a:ext cx="7228088" cy="291394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de.maryland.gov/programs/water/water_supply/Pages/Pb_and_Cu_Rule_PN_Pb_ALE.aspx" TargetMode="External"/><Relationship Id="rId1" Type="http://schemas.openxmlformats.org/officeDocument/2006/relationships/hyperlink" Target="https://mde.maryland.gov/programs/water/water_supply/Pages/Pb_and_Cu_Rule_PN_Pb_ALE.aspx"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1:AH132"/>
  <sheetViews>
    <sheetView tabSelected="1" zoomScaleNormal="100" workbookViewId="0"/>
  </sheetViews>
  <sheetFormatPr defaultRowHeight="14.5"/>
  <cols>
    <col min="1" max="1" width="28.90625" customWidth="1"/>
    <col min="2" max="2" width="46.6328125" customWidth="1"/>
    <col min="3" max="3" width="13.08984375" customWidth="1"/>
    <col min="4" max="4" width="27.54296875" style="22" customWidth="1"/>
    <col min="5" max="5" width="17.6328125" customWidth="1"/>
    <col min="6" max="6" width="18" customWidth="1"/>
    <col min="7" max="7" width="15.08984375" customWidth="1"/>
    <col min="8" max="8" width="6.36328125" customWidth="1"/>
    <col min="9" max="9" width="21.6328125" style="23" customWidth="1"/>
    <col min="10" max="10" width="3.08984375" style="24" hidden="1" customWidth="1"/>
    <col min="11" max="11" width="23" style="23" customWidth="1"/>
    <col min="12" max="12" width="2.6328125" style="25" hidden="1" customWidth="1"/>
    <col min="13" max="13" width="120.90625" style="53" customWidth="1"/>
    <col min="14" max="14" width="7.36328125" style="25" hidden="1" customWidth="1"/>
    <col min="15" max="16" width="9.08984375" hidden="1" customWidth="1"/>
    <col min="19" max="19" width="40.453125" hidden="1" customWidth="1"/>
    <col min="20" max="20" width="14.453125" hidden="1" customWidth="1"/>
    <col min="21" max="22" width="8.90625" hidden="1" customWidth="1"/>
    <col min="23" max="23" width="30.6328125" hidden="1" customWidth="1"/>
    <col min="24" max="24" width="13.6328125" hidden="1" customWidth="1"/>
    <col min="25" max="26" width="8.90625" hidden="1" customWidth="1"/>
    <col min="27" max="34" width="9.08984375" hidden="1" customWidth="1"/>
  </cols>
  <sheetData>
    <row r="1" spans="1:34" ht="28.5" customHeight="1">
      <c r="A1" s="21" t="s">
        <v>60</v>
      </c>
      <c r="S1" t="s">
        <v>24</v>
      </c>
      <c r="W1" t="s">
        <v>25</v>
      </c>
      <c r="AB1" s="54" t="s">
        <v>43</v>
      </c>
      <c r="AC1" s="54"/>
      <c r="AD1" s="54"/>
      <c r="AF1" s="54" t="s">
        <v>44</v>
      </c>
      <c r="AG1" s="54"/>
      <c r="AH1" s="54"/>
    </row>
    <row r="2" spans="1:34">
      <c r="A2" s="26" t="s">
        <v>72</v>
      </c>
      <c r="S2" t="s">
        <v>16</v>
      </c>
      <c r="T2" t="s">
        <v>17</v>
      </c>
      <c r="U2" s="27" t="s">
        <v>11</v>
      </c>
      <c r="W2" s="28" t="s">
        <v>7</v>
      </c>
      <c r="X2" s="15" t="str">
        <f>$K$5</f>
        <v/>
      </c>
      <c r="Y2" s="22"/>
      <c r="Z2" s="27" t="s">
        <v>11</v>
      </c>
      <c r="AB2">
        <f>IF(ISNUMBER(FIND(".", AC2)), LEN(AC2) - FIND(".", AC2), 0)</f>
        <v>0</v>
      </c>
      <c r="AC2" s="29" t="s">
        <v>42</v>
      </c>
      <c r="AD2" s="27" t="s">
        <v>11</v>
      </c>
      <c r="AF2">
        <f>IF(ISNUMBER(FIND(".", AG2)), LEN(AG2) - FIND(".", AG2), 0)</f>
        <v>3</v>
      </c>
      <c r="AG2" s="29" t="s">
        <v>48</v>
      </c>
      <c r="AH2" s="27" t="s">
        <v>11</v>
      </c>
    </row>
    <row r="3" spans="1:34">
      <c r="A3" s="26"/>
      <c r="U3" s="27" t="s">
        <v>11</v>
      </c>
      <c r="W3" s="28" t="s">
        <v>1</v>
      </c>
      <c r="X3" s="8">
        <v>0.9</v>
      </c>
      <c r="Y3" s="22"/>
      <c r="Z3" s="27" t="s">
        <v>11</v>
      </c>
      <c r="AB3">
        <f t="shared" ref="AB3:AB5" si="0">IF(ISNUMBER(FIND(".", AC3)), LEN(AC3) - FIND(".", AC3), 0)</f>
        <v>1</v>
      </c>
      <c r="AC3" s="29" t="s">
        <v>45</v>
      </c>
      <c r="AD3" s="27" t="s">
        <v>11</v>
      </c>
      <c r="AF3">
        <f t="shared" ref="AF3:AF5" si="1">IF(ISNUMBER(FIND(".", AG3)), LEN(AG3) - FIND(".", AG3), 0)</f>
        <v>4</v>
      </c>
      <c r="AG3" s="29" t="s">
        <v>49</v>
      </c>
      <c r="AH3" s="27" t="s">
        <v>11</v>
      </c>
    </row>
    <row r="4" spans="1:34" ht="17.25" customHeight="1">
      <c r="A4" s="30" t="s">
        <v>20</v>
      </c>
      <c r="I4" s="30" t="s">
        <v>20</v>
      </c>
      <c r="J4"/>
      <c r="S4" t="s">
        <v>29</v>
      </c>
      <c r="T4" t="s">
        <v>12</v>
      </c>
      <c r="U4" s="27" t="s">
        <v>11</v>
      </c>
      <c r="W4" s="28" t="s">
        <v>2</v>
      </c>
      <c r="X4" s="8">
        <f>B13*0.9</f>
        <v>0</v>
      </c>
      <c r="Y4" s="22"/>
      <c r="Z4" s="27" t="s">
        <v>11</v>
      </c>
      <c r="AB4">
        <f t="shared" si="0"/>
        <v>2</v>
      </c>
      <c r="AC4" s="29" t="s">
        <v>46</v>
      </c>
      <c r="AD4" s="27" t="s">
        <v>11</v>
      </c>
      <c r="AF4">
        <f t="shared" si="1"/>
        <v>5</v>
      </c>
      <c r="AG4" s="29" t="s">
        <v>50</v>
      </c>
      <c r="AH4" s="27" t="s">
        <v>11</v>
      </c>
    </row>
    <row r="5" spans="1:34" ht="44" customHeight="1">
      <c r="A5" s="31" t="s">
        <v>63</v>
      </c>
      <c r="B5" s="48"/>
      <c r="D5" s="31" t="s">
        <v>22</v>
      </c>
      <c r="E5" s="3"/>
      <c r="I5" s="31" t="s">
        <v>19</v>
      </c>
      <c r="K5" s="5" t="str">
        <f>IF(E5="","",E5)</f>
        <v/>
      </c>
      <c r="M5" s="32" t="s">
        <v>23</v>
      </c>
      <c r="S5" t="s">
        <v>30</v>
      </c>
      <c r="T5" t="s">
        <v>13</v>
      </c>
      <c r="U5" s="27" t="s">
        <v>11</v>
      </c>
      <c r="W5" s="28" t="s">
        <v>0</v>
      </c>
      <c r="X5" s="8">
        <f>MOD(B13*X3*10,X3/X3*10)/10</f>
        <v>0</v>
      </c>
      <c r="Y5" s="22"/>
      <c r="Z5" s="27" t="s">
        <v>11</v>
      </c>
      <c r="AB5">
        <f t="shared" si="0"/>
        <v>3</v>
      </c>
      <c r="AC5" s="29" t="s">
        <v>47</v>
      </c>
      <c r="AD5" s="27" t="s">
        <v>11</v>
      </c>
      <c r="AF5">
        <f t="shared" si="1"/>
        <v>6</v>
      </c>
      <c r="AG5" s="29" t="s">
        <v>51</v>
      </c>
      <c r="AH5" s="27" t="s">
        <v>11</v>
      </c>
    </row>
    <row r="6" spans="1:34" ht="8.25" customHeight="1">
      <c r="A6" s="26"/>
      <c r="S6" t="s">
        <v>31</v>
      </c>
      <c r="U6" s="27" t="s">
        <v>11</v>
      </c>
      <c r="W6" s="28" t="s">
        <v>3</v>
      </c>
      <c r="X6" s="9">
        <f>IF(B13=1,1,FLOOR(X4,1))</f>
        <v>0</v>
      </c>
      <c r="Y6" s="22"/>
      <c r="Z6" s="27" t="s">
        <v>11</v>
      </c>
    </row>
    <row r="7" spans="1:34" ht="78" customHeight="1">
      <c r="A7" s="31" t="s">
        <v>62</v>
      </c>
      <c r="B7" s="49"/>
      <c r="D7" s="31" t="s">
        <v>65</v>
      </c>
      <c r="E7" s="50"/>
      <c r="F7" s="57" t="s">
        <v>64</v>
      </c>
      <c r="G7" s="58"/>
      <c r="I7" s="33" t="s">
        <v>10</v>
      </c>
      <c r="J7" s="34"/>
      <c r="K7" s="51" t="s">
        <v>18</v>
      </c>
      <c r="L7" s="35"/>
      <c r="M7" s="36" t="s">
        <v>69</v>
      </c>
      <c r="N7" s="35"/>
      <c r="W7" s="37" t="s">
        <v>5</v>
      </c>
      <c r="X7" s="8" t="str">
        <f>IF(B13=0,"",IF(SUM(N:N)&gt;0,"",IF(SUM(P:P)&gt;0,"",VLOOKUP(X6,$I$8:$K$132,3,FALSE))))</f>
        <v/>
      </c>
      <c r="Y7" s="11">
        <f>$E$5</f>
        <v>0</v>
      </c>
      <c r="Z7" s="27" t="s">
        <v>11</v>
      </c>
    </row>
    <row r="8" spans="1:34" ht="24" customHeight="1">
      <c r="A8" s="38"/>
      <c r="B8" s="38"/>
      <c r="D8" s="56" t="s">
        <v>67</v>
      </c>
      <c r="E8" s="56"/>
      <c r="F8" s="56"/>
      <c r="G8" s="56"/>
      <c r="I8" s="39">
        <v>1</v>
      </c>
      <c r="K8" s="4"/>
      <c r="M8" s="7" t="str">
        <f>IF(K8="","",IF(N8=0,"","Error: Sample result not accepted. If non-detect, please enter 0 (zero)."))</f>
        <v/>
      </c>
      <c r="N8" s="1" t="str">
        <f>IF(K8="","",IF(ISNUMBER(K8),0,1))</f>
        <v/>
      </c>
      <c r="O8" s="2" t="str">
        <f>IF(ISBLANK(K8),"",K8-K8)</f>
        <v/>
      </c>
      <c r="P8" s="2">
        <f>IF(O8&lt;0,1,0)</f>
        <v>0</v>
      </c>
      <c r="W8" s="28" t="s">
        <v>4</v>
      </c>
      <c r="X8" s="10">
        <f>CEILING(X4,1)</f>
        <v>0</v>
      </c>
      <c r="Y8" s="22"/>
      <c r="Z8" s="27" t="s">
        <v>11</v>
      </c>
    </row>
    <row r="9" spans="1:34" ht="24" customHeight="1">
      <c r="A9" s="38"/>
      <c r="B9" s="38"/>
      <c r="C9" s="38"/>
      <c r="D9" s="56"/>
      <c r="E9" s="56"/>
      <c r="F9" s="56"/>
      <c r="G9" s="56"/>
      <c r="I9" s="39">
        <v>2</v>
      </c>
      <c r="K9" s="3"/>
      <c r="M9" s="7" t="str">
        <f t="shared" ref="M9:M72" si="2">IF(K9="","",IF(N9=0,"","Error: Sample result not accepted. If non-detect, please enter 0 (zero)."))</f>
        <v/>
      </c>
      <c r="N9" s="1" t="str">
        <f t="shared" ref="N9" si="3">IF(K9="","",IF(ISNUMBER(K9),0,1))</f>
        <v/>
      </c>
      <c r="O9" s="2" t="str">
        <f>IF(ISBLANK(K9),"",K9-K8)</f>
        <v/>
      </c>
      <c r="P9" s="2">
        <f t="shared" ref="P9" si="4">IF(O9&lt;0,1,0)</f>
        <v>0</v>
      </c>
      <c r="W9" s="28" t="s">
        <v>6</v>
      </c>
      <c r="X9" s="8" t="str">
        <f>IF(B13=0,"",IF(SUM(N:N)&gt;0,"",IF(SUM(P:P)&gt;0,"",VLOOKUP(X8,$I$8:$K$132,3,FALSE))))</f>
        <v/>
      </c>
      <c r="Y9" s="12">
        <f>$E$5</f>
        <v>0</v>
      </c>
      <c r="Z9" s="27" t="s">
        <v>11</v>
      </c>
    </row>
    <row r="10" spans="1:34" ht="24" customHeight="1">
      <c r="A10" s="38"/>
      <c r="B10" s="38"/>
      <c r="C10" s="38"/>
      <c r="D10" s="56"/>
      <c r="E10" s="56"/>
      <c r="F10" s="56"/>
      <c r="G10" s="56"/>
      <c r="I10" s="39">
        <v>3</v>
      </c>
      <c r="K10" s="3"/>
      <c r="M10" s="7" t="str">
        <f t="shared" si="2"/>
        <v/>
      </c>
      <c r="N10" s="1" t="str">
        <f t="shared" ref="N10:N73" si="5">IF(K10="","",IF(ISNUMBER(K10),0,1))</f>
        <v/>
      </c>
      <c r="O10" s="2" t="str">
        <f t="shared" ref="O10:O73" si="6">IF(ISBLANK(K10),"",K10-K9)</f>
        <v/>
      </c>
      <c r="P10" s="2">
        <f t="shared" ref="P10:P73" si="7">IF(O10&lt;0,1,0)</f>
        <v>0</v>
      </c>
    </row>
    <row r="11" spans="1:34" ht="24" customHeight="1">
      <c r="A11" s="38"/>
      <c r="B11" s="38"/>
      <c r="C11" s="38"/>
      <c r="D11" s="56"/>
      <c r="E11" s="56"/>
      <c r="F11" s="56"/>
      <c r="G11" s="56"/>
      <c r="I11" s="39">
        <v>4</v>
      </c>
      <c r="K11" s="3"/>
      <c r="M11" s="7" t="str">
        <f t="shared" si="2"/>
        <v/>
      </c>
      <c r="N11" s="1" t="str">
        <f t="shared" si="5"/>
        <v/>
      </c>
      <c r="O11" s="2" t="str">
        <f t="shared" si="6"/>
        <v/>
      </c>
      <c r="P11" s="2">
        <f t="shared" si="7"/>
        <v>0</v>
      </c>
      <c r="W11" s="40" t="s">
        <v>39</v>
      </c>
      <c r="X11" s="8">
        <f>IF(ISNUMBER(FIND(".", E7)), LEN(E7) - FIND(".", E7), 0)</f>
        <v>0</v>
      </c>
      <c r="Z11" s="27" t="s">
        <v>11</v>
      </c>
    </row>
    <row r="12" spans="1:34">
      <c r="A12" s="30" t="s">
        <v>21</v>
      </c>
      <c r="H12" s="23"/>
      <c r="I12" s="39">
        <v>5</v>
      </c>
      <c r="K12" s="3"/>
      <c r="M12" s="7" t="str">
        <f t="shared" si="2"/>
        <v/>
      </c>
      <c r="N12" s="1" t="str">
        <f t="shared" si="5"/>
        <v/>
      </c>
      <c r="O12" s="2" t="str">
        <f t="shared" si="6"/>
        <v/>
      </c>
      <c r="P12" s="2">
        <f t="shared" si="7"/>
        <v>0</v>
      </c>
    </row>
    <row r="13" spans="1:34" ht="29">
      <c r="A13" s="31" t="s">
        <v>14</v>
      </c>
      <c r="B13" s="13">
        <f>COUNT(K8:$K$132)</f>
        <v>0</v>
      </c>
      <c r="C13" s="41"/>
      <c r="E13" s="24"/>
      <c r="I13" s="39">
        <v>6</v>
      </c>
      <c r="K13" s="3"/>
      <c r="M13" s="7" t="str">
        <f t="shared" si="2"/>
        <v/>
      </c>
      <c r="N13" s="1" t="str">
        <f t="shared" si="5"/>
        <v/>
      </c>
      <c r="O13" s="2" t="str">
        <f t="shared" si="6"/>
        <v/>
      </c>
      <c r="P13" s="2">
        <f t="shared" si="7"/>
        <v>0</v>
      </c>
    </row>
    <row r="14" spans="1:34">
      <c r="A14" s="24"/>
      <c r="B14" s="42"/>
      <c r="C14" s="41"/>
      <c r="E14" s="24"/>
      <c r="I14" s="39">
        <v>7</v>
      </c>
      <c r="K14" s="3"/>
      <c r="M14" s="7" t="str">
        <f t="shared" si="2"/>
        <v/>
      </c>
      <c r="N14" s="1" t="str">
        <f t="shared" si="5"/>
        <v/>
      </c>
      <c r="O14" s="2" t="str">
        <f t="shared" si="6"/>
        <v/>
      </c>
      <c r="P14" s="2">
        <f t="shared" si="7"/>
        <v>0</v>
      </c>
    </row>
    <row r="15" spans="1:34">
      <c r="A15" s="34" t="s">
        <v>34</v>
      </c>
      <c r="B15" s="42"/>
      <c r="C15" s="41"/>
      <c r="D15" s="25"/>
      <c r="E15" s="24"/>
      <c r="I15" s="39">
        <v>8</v>
      </c>
      <c r="K15" s="3"/>
      <c r="M15" s="7" t="str">
        <f t="shared" si="2"/>
        <v/>
      </c>
      <c r="N15" s="1" t="str">
        <f t="shared" si="5"/>
        <v/>
      </c>
      <c r="O15" s="2" t="str">
        <f t="shared" si="6"/>
        <v/>
      </c>
      <c r="P15" s="2">
        <f t="shared" si="7"/>
        <v>0</v>
      </c>
    </row>
    <row r="16" spans="1:34" ht="32.4" customHeight="1">
      <c r="A16" s="31" t="s">
        <v>37</v>
      </c>
      <c r="B16" s="17" t="str" cm="1">
        <f t="array" ref="B16">IF(E5="μg/L (= ppb)","",IF(E5="","",IF(B13=0,"",IF(SUM(N:N)&gt;0,"",IF(SUM(P:P)&gt;0,"",IF((LOOKUP(2,1/(K8:K132&lt;&gt;""),ROW(K8:K132))-LOOKUP(2,1/(K1:K7&lt;&gt;""),ROW(K1:K7)))-COUNTA(K8:K132),"",X7+X5*(X9-X7)))))))</f>
        <v/>
      </c>
      <c r="C16" s="6" t="str">
        <f>IF(OR(E5="μg/L (= ppb)",ISNUMBER(SEARCH("error",B17))),"",IF(SUM(P:P)&gt;0,"",$E$5))</f>
        <v/>
      </c>
      <c r="D16" s="25"/>
      <c r="E16" s="24"/>
      <c r="I16" s="39">
        <v>9</v>
      </c>
      <c r="K16" s="3"/>
      <c r="M16" s="7" t="str">
        <f t="shared" si="2"/>
        <v/>
      </c>
      <c r="N16" s="1" t="str">
        <f t="shared" si="5"/>
        <v/>
      </c>
      <c r="O16" s="2" t="str">
        <f t="shared" si="6"/>
        <v/>
      </c>
      <c r="P16" s="2">
        <f t="shared" si="7"/>
        <v>0</v>
      </c>
    </row>
    <row r="17" spans="1:16" ht="48" customHeight="1">
      <c r="A17" s="31" t="s">
        <v>38</v>
      </c>
      <c r="B17" s="20" t="str" cm="1">
        <f t="array" ref="B17">IF(E5="μg/L (= ppb)","""μg/L (= ppb)"" is currently selected -- See calculated value below",IF(E5="","Error: No unit of sample result entered.",IF(E7="","Error: No Lab Reporting Limit entered.",IF(B13=0,"Error: No sample results entered.",IF(SUM(N:N)&gt;0,"Error: Sample result(s) entered not accepted.",IF(SUM(P:P)&gt;0,"Error: Results not sorted. To fix, sort the results (see step 5 of the instructions below).",IF((LOOKUP(2,1/(K8:K132&lt;&gt;""),ROW(K8:K132))-LOOKUP(2,1/(K1:K7&lt;&gt;""),ROW(K1:K7)))-COUNTA(K8:K132),"Error: Blank cell(s) in between sample results. To fix, sort the results (see step 5 of the instructions below).",IF(ISNUMBER(VALUE(VLOOKUP(X11,AF2:AG5,2,FALSE))),ROUND(X7+X5*(X9-X7),X11),"Error: Lab reporting limit in provided units not possible -- Please double check"))))))))</f>
        <v>Error: No unit of sample result entered.</v>
      </c>
      <c r="C17" s="6" t="str">
        <f>IF(OR(E5="μg/L (= ppb)",ISNUMBER(SEARCH("error",B17))),"",IF(SUM(P:P)&gt;0,"",$E$5))</f>
        <v/>
      </c>
      <c r="D17" s="59" t="str">
        <f>IF(OR(E5="μg/L (= ppb)",ISNUMBER(SEARCH("error",B17))),"",IF(SUM(P:P)&gt;0,"",IF(B17&lt;0.0155,"This value does NOT exceed the lead Action Level (AL) of 0.015 mg/L (or 0.015 ppm) because in order for the value to be considered exceeding the AL, the value must be greater than or equal to 0.0155 mg/L (or 0.0155 ppm).","This value EXCEEDS the lead Action Level (AL) of 0.015 mg/L (or 0.015 ppm).  A Tier 1 (24-hour) Public Notice is required. See MDE's webpage for more information (click below).")))</f>
        <v/>
      </c>
      <c r="E17" s="59"/>
      <c r="F17" s="59"/>
      <c r="G17" s="59"/>
      <c r="I17" s="39">
        <v>10</v>
      </c>
      <c r="K17" s="3"/>
      <c r="M17" s="7" t="str">
        <f t="shared" si="2"/>
        <v/>
      </c>
      <c r="N17" s="1" t="str">
        <f t="shared" si="5"/>
        <v/>
      </c>
      <c r="O17" s="2" t="str">
        <f t="shared" si="6"/>
        <v/>
      </c>
      <c r="P17" s="2">
        <f t="shared" si="7"/>
        <v>0</v>
      </c>
    </row>
    <row r="18" spans="1:16">
      <c r="B18" s="43"/>
      <c r="D18" s="60" t="str">
        <f>IF(OR(E5="μg/L (= ppb)",ISNUMBER(SEARCH("error",B17))),"",IF(E5="","",IF(B13=0,"",IF(SUM(N:N)&gt;0,"",IF(SUM(P:P)&gt;0,"",IF(B17&gt;=0.0155,"CLICK HERE to access MDE's Tier 1 Public Notice webpage",""))))))</f>
        <v/>
      </c>
      <c r="E18" s="60"/>
      <c r="F18" s="60"/>
      <c r="G18" s="60"/>
      <c r="I18" s="39">
        <v>11</v>
      </c>
      <c r="K18" s="3"/>
      <c r="M18" s="7" t="str">
        <f t="shared" si="2"/>
        <v/>
      </c>
      <c r="N18" s="1" t="str">
        <f t="shared" si="5"/>
        <v/>
      </c>
      <c r="O18" s="2" t="str">
        <f t="shared" si="6"/>
        <v/>
      </c>
      <c r="P18" s="2">
        <f t="shared" si="7"/>
        <v>0</v>
      </c>
    </row>
    <row r="19" spans="1:16">
      <c r="A19" s="34" t="s">
        <v>33</v>
      </c>
      <c r="B19" s="42"/>
      <c r="C19" s="41"/>
      <c r="E19" s="24"/>
      <c r="I19" s="39">
        <v>12</v>
      </c>
      <c r="K19" s="3"/>
      <c r="M19" s="7" t="str">
        <f t="shared" si="2"/>
        <v/>
      </c>
      <c r="N19" s="1" t="str">
        <f t="shared" si="5"/>
        <v/>
      </c>
      <c r="O19" s="2" t="str">
        <f t="shared" si="6"/>
        <v/>
      </c>
      <c r="P19" s="2">
        <f t="shared" si="7"/>
        <v>0</v>
      </c>
    </row>
    <row r="20" spans="1:16" ht="32" customHeight="1">
      <c r="A20" s="31" t="s">
        <v>35</v>
      </c>
      <c r="B20" s="17" t="str" cm="1">
        <f t="array" ref="B20">IF(E5="mg/L (= ppm)","",IF(E5="","",IF(B13=0,"",IF(SUM(N:N)&gt;0,"",IF(SUM(P:P)&gt;0,"",IF((LOOKUP(2,1/(K8:K132&lt;&gt;""),ROW(K8:K132))-LOOKUP(2,1/(K1:K7&lt;&gt;""),ROW(K1:K7)))-COUNTA(K8:K132),"",X7+X5*(X9-X7)))))))</f>
        <v/>
      </c>
      <c r="C20" s="6" t="str">
        <f>IF(OR(E5="mg/L (= ppm)",ISNUMBER(SEARCH("error",B21))),"",IF(SUM(P:P)&gt;0,"",$E$5))</f>
        <v/>
      </c>
      <c r="E20" s="24"/>
      <c r="I20" s="39">
        <v>13</v>
      </c>
      <c r="K20" s="3"/>
      <c r="M20" s="7" t="str">
        <f t="shared" si="2"/>
        <v/>
      </c>
      <c r="N20" s="1" t="str">
        <f t="shared" si="5"/>
        <v/>
      </c>
      <c r="O20" s="2" t="str">
        <f>IF(ISBLANK(K20),"",K20-K19)</f>
        <v/>
      </c>
      <c r="P20" s="2">
        <f t="shared" si="7"/>
        <v>0</v>
      </c>
    </row>
    <row r="21" spans="1:16" ht="50.25" customHeight="1">
      <c r="A21" s="31" t="s">
        <v>36</v>
      </c>
      <c r="B21" s="19" t="str" cm="1">
        <f t="array" ref="B21">IF(E5="mg/L (= ppm)","""mg/L (= ppm)"" is currently selected -- See calculated value above",IF(E5="","Error: No unit of sample result entered.",IF(E7="","Error: No Lab Reporting Limit entered.",IF(B13=0,"Error: No sample results entered.",IF(SUM(N:N)&gt;0,"Error: Sample result(s) entered not accepted.",IF(SUM(P:P)&gt;0,"Error: Results not sorted. To fix, sort the results (see step 5 of the instructions below).",IF((LOOKUP(2,1/(K8:K132&lt;&gt;""),ROW(K8:K132))-LOOKUP(2,1/(K1:K7&lt;&gt;""),ROW(K1:K7)))-COUNTA(K8:K132),"Error: Blank cell(s) in between sample results. To fix, sort the results (see step 5 of the instructions below).",IF(ISNUMBER(VALUE(VLOOKUP(X11,AB2:AC5,2,FALSE))),ROUND(X7+X5*(X9-X7),X11),"Error: Lab reporting limit in provided units not possible -- Please double check"))))))))</f>
        <v>Error: No unit of sample result entered.</v>
      </c>
      <c r="C21" s="6" t="str">
        <f>IF(OR(E5="mg/L (= ppm)",ISNUMBER(SEARCH("error",B21))),"",IF(SUM(P:P)&gt;0,"",$E$5))</f>
        <v/>
      </c>
      <c r="D21" s="59" t="str">
        <f>IF(OR(E5="mg/L (= ppm)",ISNUMBER(SEARCH("error",B21))),"",IF(SUM(P:P)&gt;0,"",IF(B21&lt;15.5,"This value does NOT exceed the lead Action Level (AL) of 15 μg/L (or 15 ppb) because in order for the value to be considered exceeding the AL, the value must be greater than or equal to 15.5 μg/L (or 15.5 ppb).","This value EXCEEDS the lead Action Level (AL) of 15 μg/L (or 15 ppb).  A Tier 1 (24-hour) Public Notice is required. See MDE's webpage for more information (click below).")))</f>
        <v/>
      </c>
      <c r="E21" s="59"/>
      <c r="F21" s="59"/>
      <c r="G21" s="59"/>
      <c r="I21" s="39">
        <v>14</v>
      </c>
      <c r="K21" s="3"/>
      <c r="M21" s="7" t="str">
        <f t="shared" si="2"/>
        <v/>
      </c>
      <c r="N21" s="1" t="str">
        <f t="shared" si="5"/>
        <v/>
      </c>
      <c r="O21" s="2" t="str">
        <f t="shared" si="6"/>
        <v/>
      </c>
      <c r="P21" s="2">
        <f t="shared" si="7"/>
        <v>0</v>
      </c>
    </row>
    <row r="22" spans="1:16">
      <c r="A22" s="38"/>
      <c r="D22" s="60" t="str">
        <f>IF(OR(E5="mg/L (= ppm)",ISNUMBER(SEARCH("error",B21))),"",IF(E5="","",IF(B13=0,"",IF(SUM(N:N)&gt;0,"",IF(SUM(P:P)&gt;0,"",IF(B21&gt;=15.5,"CLICK HERE to access MDE's Tier 1 Public Notice webpage",""))))))</f>
        <v/>
      </c>
      <c r="E22" s="60"/>
      <c r="F22" s="60"/>
      <c r="G22" s="60"/>
      <c r="I22" s="39">
        <v>15</v>
      </c>
      <c r="K22" s="3"/>
      <c r="M22" s="7" t="str">
        <f t="shared" si="2"/>
        <v/>
      </c>
      <c r="N22" s="1" t="str">
        <f t="shared" si="5"/>
        <v/>
      </c>
      <c r="O22" s="2" t="str">
        <f t="shared" si="6"/>
        <v/>
      </c>
      <c r="P22" s="2">
        <f t="shared" si="7"/>
        <v>0</v>
      </c>
    </row>
    <row r="23" spans="1:16" ht="15" customHeight="1">
      <c r="B23" s="43"/>
      <c r="D23" s="25"/>
      <c r="I23" s="39">
        <v>16</v>
      </c>
      <c r="K23" s="3"/>
      <c r="M23" s="7" t="str">
        <f t="shared" si="2"/>
        <v/>
      </c>
      <c r="N23" s="1" t="str">
        <f t="shared" si="5"/>
        <v/>
      </c>
      <c r="O23" s="2" t="str">
        <f t="shared" si="6"/>
        <v/>
      </c>
      <c r="P23" s="2">
        <f t="shared" si="7"/>
        <v>0</v>
      </c>
    </row>
    <row r="24" spans="1:16">
      <c r="A24" s="44" t="s">
        <v>9</v>
      </c>
      <c r="B24" s="43"/>
      <c r="C24" s="43"/>
      <c r="I24" s="39">
        <v>17</v>
      </c>
      <c r="K24" s="3"/>
      <c r="M24" s="7" t="str">
        <f t="shared" si="2"/>
        <v/>
      </c>
      <c r="N24" s="1" t="str">
        <f t="shared" si="5"/>
        <v/>
      </c>
      <c r="O24" s="2" t="str">
        <f t="shared" si="6"/>
        <v/>
      </c>
      <c r="P24" s="2">
        <f t="shared" si="7"/>
        <v>0</v>
      </c>
    </row>
    <row r="25" spans="1:16" ht="15" customHeight="1">
      <c r="A25" s="55" t="s">
        <v>70</v>
      </c>
      <c r="B25" s="55"/>
      <c r="C25" s="55"/>
      <c r="D25" s="55"/>
      <c r="E25" s="55"/>
      <c r="F25" s="55"/>
      <c r="G25" s="55"/>
      <c r="I25" s="39">
        <v>18</v>
      </c>
      <c r="K25" s="3"/>
      <c r="M25" s="7" t="str">
        <f t="shared" si="2"/>
        <v/>
      </c>
      <c r="N25" s="1" t="str">
        <f t="shared" si="5"/>
        <v/>
      </c>
      <c r="O25" s="2" t="str">
        <f t="shared" si="6"/>
        <v/>
      </c>
      <c r="P25" s="2">
        <f t="shared" si="7"/>
        <v>0</v>
      </c>
    </row>
    <row r="26" spans="1:16">
      <c r="A26" s="55"/>
      <c r="B26" s="55"/>
      <c r="C26" s="55"/>
      <c r="D26" s="55"/>
      <c r="E26" s="55"/>
      <c r="F26" s="55"/>
      <c r="G26" s="55"/>
      <c r="I26" s="39">
        <v>19</v>
      </c>
      <c r="K26" s="3"/>
      <c r="M26" s="7" t="str">
        <f t="shared" si="2"/>
        <v/>
      </c>
      <c r="N26" s="1" t="str">
        <f t="shared" si="5"/>
        <v/>
      </c>
      <c r="O26" s="2" t="str">
        <f t="shared" si="6"/>
        <v/>
      </c>
      <c r="P26" s="2">
        <f t="shared" si="7"/>
        <v>0</v>
      </c>
    </row>
    <row r="27" spans="1:16">
      <c r="A27" s="55"/>
      <c r="B27" s="55"/>
      <c r="C27" s="55"/>
      <c r="D27" s="55"/>
      <c r="E27" s="55"/>
      <c r="F27" s="55"/>
      <c r="G27" s="55"/>
      <c r="I27" s="39">
        <v>20</v>
      </c>
      <c r="K27" s="3"/>
      <c r="M27" s="7" t="str">
        <f t="shared" si="2"/>
        <v/>
      </c>
      <c r="N27" s="1" t="str">
        <f t="shared" si="5"/>
        <v/>
      </c>
      <c r="O27" s="2" t="str">
        <f t="shared" si="6"/>
        <v/>
      </c>
      <c r="P27" s="2">
        <f t="shared" si="7"/>
        <v>0</v>
      </c>
    </row>
    <row r="28" spans="1:16">
      <c r="A28" s="55"/>
      <c r="B28" s="55"/>
      <c r="C28" s="55"/>
      <c r="D28" s="55"/>
      <c r="E28" s="55"/>
      <c r="F28" s="55"/>
      <c r="G28" s="55"/>
      <c r="I28" s="39">
        <v>21</v>
      </c>
      <c r="K28" s="3"/>
      <c r="M28" s="7" t="str">
        <f t="shared" si="2"/>
        <v/>
      </c>
      <c r="N28" s="1" t="str">
        <f t="shared" si="5"/>
        <v/>
      </c>
      <c r="O28" s="2" t="str">
        <f t="shared" si="6"/>
        <v/>
      </c>
      <c r="P28" s="2">
        <f t="shared" si="7"/>
        <v>0</v>
      </c>
    </row>
    <row r="29" spans="1:16">
      <c r="A29" s="55"/>
      <c r="B29" s="55"/>
      <c r="C29" s="55"/>
      <c r="D29" s="55"/>
      <c r="E29" s="55"/>
      <c r="F29" s="55"/>
      <c r="G29" s="55"/>
      <c r="I29" s="39">
        <v>22</v>
      </c>
      <c r="K29" s="3"/>
      <c r="M29" s="7" t="str">
        <f t="shared" si="2"/>
        <v/>
      </c>
      <c r="N29" s="1" t="str">
        <f t="shared" si="5"/>
        <v/>
      </c>
      <c r="O29" s="2" t="str">
        <f t="shared" si="6"/>
        <v/>
      </c>
      <c r="P29" s="2">
        <f t="shared" si="7"/>
        <v>0</v>
      </c>
    </row>
    <row r="30" spans="1:16">
      <c r="A30" s="55"/>
      <c r="B30" s="55"/>
      <c r="C30" s="55"/>
      <c r="D30" s="55"/>
      <c r="E30" s="55"/>
      <c r="F30" s="55"/>
      <c r="G30" s="55"/>
      <c r="I30" s="39">
        <v>23</v>
      </c>
      <c r="K30" s="3"/>
      <c r="M30" s="7" t="str">
        <f t="shared" si="2"/>
        <v/>
      </c>
      <c r="N30" s="1" t="str">
        <f t="shared" si="5"/>
        <v/>
      </c>
      <c r="O30" s="2" t="str">
        <f t="shared" si="6"/>
        <v/>
      </c>
      <c r="P30" s="2">
        <f t="shared" si="7"/>
        <v>0</v>
      </c>
    </row>
    <row r="31" spans="1:16">
      <c r="A31" s="55"/>
      <c r="B31" s="55"/>
      <c r="C31" s="55"/>
      <c r="D31" s="55"/>
      <c r="E31" s="55"/>
      <c r="F31" s="55"/>
      <c r="G31" s="55"/>
      <c r="I31" s="39">
        <v>24</v>
      </c>
      <c r="K31" s="3"/>
      <c r="M31" s="7" t="str">
        <f t="shared" si="2"/>
        <v/>
      </c>
      <c r="N31" s="1" t="str">
        <f t="shared" si="5"/>
        <v/>
      </c>
      <c r="O31" s="2" t="str">
        <f t="shared" si="6"/>
        <v/>
      </c>
      <c r="P31" s="2">
        <f t="shared" si="7"/>
        <v>0</v>
      </c>
    </row>
    <row r="32" spans="1:16">
      <c r="A32" s="55"/>
      <c r="B32" s="55"/>
      <c r="C32" s="55"/>
      <c r="D32" s="55"/>
      <c r="E32" s="55"/>
      <c r="F32" s="55"/>
      <c r="G32" s="55"/>
      <c r="I32" s="39">
        <v>25</v>
      </c>
      <c r="K32" s="3"/>
      <c r="M32" s="7" t="str">
        <f t="shared" si="2"/>
        <v/>
      </c>
      <c r="N32" s="1" t="str">
        <f t="shared" si="5"/>
        <v/>
      </c>
      <c r="O32" s="2" t="str">
        <f t="shared" si="6"/>
        <v/>
      </c>
      <c r="P32" s="2">
        <f t="shared" si="7"/>
        <v>0</v>
      </c>
    </row>
    <row r="33" spans="1:16">
      <c r="A33" s="55"/>
      <c r="B33" s="55"/>
      <c r="C33" s="55"/>
      <c r="D33" s="55"/>
      <c r="E33" s="55"/>
      <c r="F33" s="55"/>
      <c r="G33" s="55"/>
      <c r="I33" s="39">
        <v>26</v>
      </c>
      <c r="K33" s="3"/>
      <c r="M33" s="7" t="str">
        <f t="shared" si="2"/>
        <v/>
      </c>
      <c r="N33" s="1" t="str">
        <f t="shared" si="5"/>
        <v/>
      </c>
      <c r="O33" s="2" t="str">
        <f t="shared" si="6"/>
        <v/>
      </c>
      <c r="P33" s="2">
        <f t="shared" si="7"/>
        <v>0</v>
      </c>
    </row>
    <row r="34" spans="1:16">
      <c r="A34" s="55"/>
      <c r="B34" s="55"/>
      <c r="C34" s="55"/>
      <c r="D34" s="55"/>
      <c r="E34" s="55"/>
      <c r="F34" s="55"/>
      <c r="G34" s="55"/>
      <c r="I34" s="39">
        <v>27</v>
      </c>
      <c r="K34" s="3"/>
      <c r="M34" s="7" t="str">
        <f t="shared" si="2"/>
        <v/>
      </c>
      <c r="N34" s="1" t="str">
        <f t="shared" si="5"/>
        <v/>
      </c>
      <c r="O34" s="2" t="str">
        <f t="shared" si="6"/>
        <v/>
      </c>
      <c r="P34" s="2">
        <f t="shared" si="7"/>
        <v>0</v>
      </c>
    </row>
    <row r="35" spans="1:16">
      <c r="A35" s="55"/>
      <c r="B35" s="55"/>
      <c r="C35" s="55"/>
      <c r="D35" s="55"/>
      <c r="E35" s="55"/>
      <c r="F35" s="55"/>
      <c r="G35" s="55"/>
      <c r="I35" s="39">
        <v>28</v>
      </c>
      <c r="K35" s="3"/>
      <c r="M35" s="7" t="str">
        <f t="shared" si="2"/>
        <v/>
      </c>
      <c r="N35" s="1" t="str">
        <f t="shared" si="5"/>
        <v/>
      </c>
      <c r="O35" s="2" t="str">
        <f t="shared" si="6"/>
        <v/>
      </c>
      <c r="P35" s="2">
        <f t="shared" si="7"/>
        <v>0</v>
      </c>
    </row>
    <row r="36" spans="1:16">
      <c r="A36" s="55"/>
      <c r="B36" s="55"/>
      <c r="C36" s="55"/>
      <c r="D36" s="55"/>
      <c r="E36" s="55"/>
      <c r="F36" s="55"/>
      <c r="G36" s="55"/>
      <c r="I36" s="39">
        <v>29</v>
      </c>
      <c r="K36" s="3"/>
      <c r="M36" s="7" t="str">
        <f t="shared" si="2"/>
        <v/>
      </c>
      <c r="N36" s="1" t="str">
        <f t="shared" si="5"/>
        <v/>
      </c>
      <c r="O36" s="2" t="str">
        <f t="shared" si="6"/>
        <v/>
      </c>
      <c r="P36" s="2">
        <f t="shared" si="7"/>
        <v>0</v>
      </c>
    </row>
    <row r="37" spans="1:16">
      <c r="A37" s="55"/>
      <c r="B37" s="55"/>
      <c r="C37" s="55"/>
      <c r="D37" s="55"/>
      <c r="E37" s="55"/>
      <c r="F37" s="55"/>
      <c r="G37" s="55"/>
      <c r="I37" s="39">
        <v>30</v>
      </c>
      <c r="K37" s="3"/>
      <c r="M37" s="7" t="str">
        <f t="shared" si="2"/>
        <v/>
      </c>
      <c r="N37" s="1" t="str">
        <f t="shared" si="5"/>
        <v/>
      </c>
      <c r="O37" s="2" t="str">
        <f t="shared" si="6"/>
        <v/>
      </c>
      <c r="P37" s="2">
        <f t="shared" si="7"/>
        <v>0</v>
      </c>
    </row>
    <row r="38" spans="1:16">
      <c r="A38" s="55"/>
      <c r="B38" s="55"/>
      <c r="C38" s="55"/>
      <c r="D38" s="55"/>
      <c r="E38" s="55"/>
      <c r="F38" s="55"/>
      <c r="G38" s="55"/>
      <c r="I38" s="39">
        <v>31</v>
      </c>
      <c r="K38" s="3"/>
      <c r="M38" s="7" t="str">
        <f t="shared" si="2"/>
        <v/>
      </c>
      <c r="N38" s="1" t="str">
        <f t="shared" si="5"/>
        <v/>
      </c>
      <c r="O38" s="2" t="str">
        <f t="shared" si="6"/>
        <v/>
      </c>
      <c r="P38" s="2">
        <f t="shared" si="7"/>
        <v>0</v>
      </c>
    </row>
    <row r="39" spans="1:16">
      <c r="A39" s="55"/>
      <c r="B39" s="55"/>
      <c r="C39" s="55"/>
      <c r="D39" s="55"/>
      <c r="E39" s="55"/>
      <c r="F39" s="55"/>
      <c r="G39" s="55"/>
      <c r="I39" s="39">
        <v>32</v>
      </c>
      <c r="K39" s="3"/>
      <c r="M39" s="7" t="str">
        <f t="shared" si="2"/>
        <v/>
      </c>
      <c r="N39" s="1" t="str">
        <f t="shared" si="5"/>
        <v/>
      </c>
      <c r="O39" s="2" t="str">
        <f t="shared" si="6"/>
        <v/>
      </c>
      <c r="P39" s="2">
        <f t="shared" si="7"/>
        <v>0</v>
      </c>
    </row>
    <row r="40" spans="1:16">
      <c r="A40" s="55"/>
      <c r="B40" s="55"/>
      <c r="C40" s="55"/>
      <c r="D40" s="55"/>
      <c r="E40" s="55"/>
      <c r="F40" s="55"/>
      <c r="G40" s="55"/>
      <c r="I40" s="39">
        <v>33</v>
      </c>
      <c r="K40" s="3"/>
      <c r="M40" s="7" t="str">
        <f t="shared" si="2"/>
        <v/>
      </c>
      <c r="N40" s="1" t="str">
        <f t="shared" si="5"/>
        <v/>
      </c>
      <c r="O40" s="2" t="str">
        <f t="shared" si="6"/>
        <v/>
      </c>
      <c r="P40" s="2">
        <f t="shared" si="7"/>
        <v>0</v>
      </c>
    </row>
    <row r="41" spans="1:16">
      <c r="A41" s="55"/>
      <c r="B41" s="55"/>
      <c r="C41" s="55"/>
      <c r="D41" s="55"/>
      <c r="E41" s="55"/>
      <c r="F41" s="55"/>
      <c r="G41" s="55"/>
      <c r="I41" s="39">
        <v>34</v>
      </c>
      <c r="K41" s="3"/>
      <c r="M41" s="7" t="str">
        <f t="shared" si="2"/>
        <v/>
      </c>
      <c r="N41" s="1" t="str">
        <f t="shared" si="5"/>
        <v/>
      </c>
      <c r="O41" s="2" t="str">
        <f t="shared" si="6"/>
        <v/>
      </c>
      <c r="P41" s="2">
        <f t="shared" si="7"/>
        <v>0</v>
      </c>
    </row>
    <row r="42" spans="1:16">
      <c r="A42" s="55"/>
      <c r="B42" s="55"/>
      <c r="C42" s="55"/>
      <c r="D42" s="55"/>
      <c r="E42" s="55"/>
      <c r="F42" s="55"/>
      <c r="G42" s="55"/>
      <c r="I42" s="39">
        <v>35</v>
      </c>
      <c r="K42" s="3"/>
      <c r="M42" s="7" t="str">
        <f t="shared" si="2"/>
        <v/>
      </c>
      <c r="N42" s="1" t="str">
        <f t="shared" si="5"/>
        <v/>
      </c>
      <c r="O42" s="2" t="str">
        <f t="shared" si="6"/>
        <v/>
      </c>
      <c r="P42" s="2">
        <f t="shared" si="7"/>
        <v>0</v>
      </c>
    </row>
    <row r="43" spans="1:16">
      <c r="A43" s="55"/>
      <c r="B43" s="55"/>
      <c r="C43" s="55"/>
      <c r="D43" s="55"/>
      <c r="E43" s="55"/>
      <c r="F43" s="55"/>
      <c r="G43" s="55"/>
      <c r="I43" s="39">
        <v>36</v>
      </c>
      <c r="K43" s="3"/>
      <c r="M43" s="7" t="str">
        <f t="shared" si="2"/>
        <v/>
      </c>
      <c r="N43" s="1" t="str">
        <f t="shared" si="5"/>
        <v/>
      </c>
      <c r="O43" s="2" t="str">
        <f t="shared" si="6"/>
        <v/>
      </c>
      <c r="P43" s="2">
        <f t="shared" si="7"/>
        <v>0</v>
      </c>
    </row>
    <row r="44" spans="1:16">
      <c r="A44" s="55"/>
      <c r="B44" s="55"/>
      <c r="C44" s="55"/>
      <c r="D44" s="55"/>
      <c r="E44" s="55"/>
      <c r="F44" s="55"/>
      <c r="G44" s="55"/>
      <c r="I44" s="39">
        <v>37</v>
      </c>
      <c r="K44" s="3"/>
      <c r="M44" s="7" t="str">
        <f t="shared" si="2"/>
        <v/>
      </c>
      <c r="N44" s="1" t="str">
        <f t="shared" si="5"/>
        <v/>
      </c>
      <c r="O44" s="2" t="str">
        <f t="shared" si="6"/>
        <v/>
      </c>
      <c r="P44" s="2">
        <f t="shared" si="7"/>
        <v>0</v>
      </c>
    </row>
    <row r="45" spans="1:16">
      <c r="A45" s="55"/>
      <c r="B45" s="55"/>
      <c r="C45" s="55"/>
      <c r="D45" s="55"/>
      <c r="E45" s="55"/>
      <c r="F45" s="55"/>
      <c r="G45" s="55"/>
      <c r="I45" s="39">
        <v>38</v>
      </c>
      <c r="K45" s="3"/>
      <c r="M45" s="7" t="str">
        <f t="shared" si="2"/>
        <v/>
      </c>
      <c r="N45" s="1" t="str">
        <f t="shared" si="5"/>
        <v/>
      </c>
      <c r="O45" s="2" t="str">
        <f t="shared" si="6"/>
        <v/>
      </c>
      <c r="P45" s="2">
        <f t="shared" si="7"/>
        <v>0</v>
      </c>
    </row>
    <row r="46" spans="1:16">
      <c r="A46" s="55"/>
      <c r="B46" s="55"/>
      <c r="C46" s="55"/>
      <c r="D46" s="55"/>
      <c r="E46" s="55"/>
      <c r="F46" s="55"/>
      <c r="G46" s="55"/>
      <c r="I46" s="39">
        <v>39</v>
      </c>
      <c r="K46" s="3"/>
      <c r="M46" s="7" t="str">
        <f t="shared" si="2"/>
        <v/>
      </c>
      <c r="N46" s="1" t="str">
        <f t="shared" si="5"/>
        <v/>
      </c>
      <c r="O46" s="2" t="str">
        <f t="shared" si="6"/>
        <v/>
      </c>
      <c r="P46" s="2">
        <f t="shared" si="7"/>
        <v>0</v>
      </c>
    </row>
    <row r="47" spans="1:16">
      <c r="A47" s="55"/>
      <c r="B47" s="55"/>
      <c r="C47" s="55"/>
      <c r="D47" s="55"/>
      <c r="E47" s="55"/>
      <c r="F47" s="55"/>
      <c r="G47" s="55"/>
      <c r="I47" s="39">
        <v>40</v>
      </c>
      <c r="K47" s="3"/>
      <c r="M47" s="7" t="str">
        <f t="shared" si="2"/>
        <v/>
      </c>
      <c r="N47" s="1" t="str">
        <f t="shared" si="5"/>
        <v/>
      </c>
      <c r="O47" s="2" t="str">
        <f t="shared" si="6"/>
        <v/>
      </c>
      <c r="P47" s="2">
        <f t="shared" si="7"/>
        <v>0</v>
      </c>
    </row>
    <row r="48" spans="1:16">
      <c r="A48" s="55"/>
      <c r="B48" s="55"/>
      <c r="C48" s="55"/>
      <c r="D48" s="55"/>
      <c r="E48" s="55"/>
      <c r="F48" s="55"/>
      <c r="G48" s="55"/>
      <c r="I48" s="39">
        <v>41</v>
      </c>
      <c r="K48" s="3"/>
      <c r="M48" s="7" t="str">
        <f t="shared" si="2"/>
        <v/>
      </c>
      <c r="N48" s="1" t="str">
        <f t="shared" si="5"/>
        <v/>
      </c>
      <c r="O48" s="2" t="str">
        <f t="shared" si="6"/>
        <v/>
      </c>
      <c r="P48" s="2">
        <f t="shared" si="7"/>
        <v>0</v>
      </c>
    </row>
    <row r="49" spans="1:16">
      <c r="A49" s="55"/>
      <c r="B49" s="55"/>
      <c r="C49" s="55"/>
      <c r="D49" s="55"/>
      <c r="E49" s="55"/>
      <c r="F49" s="55"/>
      <c r="G49" s="55"/>
      <c r="I49" s="39">
        <v>42</v>
      </c>
      <c r="K49" s="3"/>
      <c r="M49" s="7" t="str">
        <f t="shared" si="2"/>
        <v/>
      </c>
      <c r="N49" s="1" t="str">
        <f t="shared" si="5"/>
        <v/>
      </c>
      <c r="O49" s="2" t="str">
        <f t="shared" si="6"/>
        <v/>
      </c>
      <c r="P49" s="2">
        <f t="shared" si="7"/>
        <v>0</v>
      </c>
    </row>
    <row r="50" spans="1:16">
      <c r="A50" s="55"/>
      <c r="B50" s="55"/>
      <c r="C50" s="55"/>
      <c r="D50" s="55"/>
      <c r="E50" s="55"/>
      <c r="F50" s="55"/>
      <c r="G50" s="55"/>
      <c r="I50" s="39">
        <v>43</v>
      </c>
      <c r="K50" s="3"/>
      <c r="M50" s="7" t="str">
        <f t="shared" si="2"/>
        <v/>
      </c>
      <c r="N50" s="1" t="str">
        <f t="shared" si="5"/>
        <v/>
      </c>
      <c r="O50" s="2" t="str">
        <f t="shared" si="6"/>
        <v/>
      </c>
      <c r="P50" s="2">
        <f t="shared" si="7"/>
        <v>0</v>
      </c>
    </row>
    <row r="51" spans="1:16">
      <c r="A51" s="55"/>
      <c r="B51" s="55"/>
      <c r="C51" s="55"/>
      <c r="D51" s="55"/>
      <c r="E51" s="55"/>
      <c r="F51" s="55"/>
      <c r="G51" s="55"/>
      <c r="I51" s="39">
        <v>44</v>
      </c>
      <c r="K51" s="3"/>
      <c r="M51" s="7" t="str">
        <f t="shared" si="2"/>
        <v/>
      </c>
      <c r="N51" s="1" t="str">
        <f t="shared" si="5"/>
        <v/>
      </c>
      <c r="O51" s="2" t="str">
        <f t="shared" si="6"/>
        <v/>
      </c>
      <c r="P51" s="2">
        <f t="shared" si="7"/>
        <v>0</v>
      </c>
    </row>
    <row r="52" spans="1:16">
      <c r="A52" s="55"/>
      <c r="B52" s="55"/>
      <c r="C52" s="55"/>
      <c r="D52" s="55"/>
      <c r="E52" s="55"/>
      <c r="F52" s="55"/>
      <c r="G52" s="55"/>
      <c r="I52" s="39">
        <v>45</v>
      </c>
      <c r="K52" s="3"/>
      <c r="M52" s="7" t="str">
        <f t="shared" si="2"/>
        <v/>
      </c>
      <c r="N52" s="1" t="str">
        <f t="shared" si="5"/>
        <v/>
      </c>
      <c r="O52" s="2" t="str">
        <f t="shared" si="6"/>
        <v/>
      </c>
      <c r="P52" s="2">
        <f t="shared" si="7"/>
        <v>0</v>
      </c>
    </row>
    <row r="53" spans="1:16">
      <c r="A53" s="55"/>
      <c r="B53" s="55"/>
      <c r="C53" s="55"/>
      <c r="D53" s="55"/>
      <c r="E53" s="55"/>
      <c r="F53" s="55"/>
      <c r="G53" s="55"/>
      <c r="I53" s="39">
        <v>46</v>
      </c>
      <c r="K53" s="3"/>
      <c r="M53" s="7" t="str">
        <f t="shared" si="2"/>
        <v/>
      </c>
      <c r="N53" s="1" t="str">
        <f t="shared" si="5"/>
        <v/>
      </c>
      <c r="O53" s="2" t="str">
        <f t="shared" si="6"/>
        <v/>
      </c>
      <c r="P53" s="2">
        <f t="shared" si="7"/>
        <v>0</v>
      </c>
    </row>
    <row r="54" spans="1:16">
      <c r="A54" s="55"/>
      <c r="B54" s="55"/>
      <c r="C54" s="55"/>
      <c r="D54" s="55"/>
      <c r="E54" s="55"/>
      <c r="F54" s="55"/>
      <c r="G54" s="55"/>
      <c r="I54" s="39">
        <v>47</v>
      </c>
      <c r="K54" s="3"/>
      <c r="M54" s="7" t="str">
        <f t="shared" si="2"/>
        <v/>
      </c>
      <c r="N54" s="1" t="str">
        <f t="shared" si="5"/>
        <v/>
      </c>
      <c r="O54" s="2" t="str">
        <f t="shared" si="6"/>
        <v/>
      </c>
      <c r="P54" s="2">
        <f t="shared" si="7"/>
        <v>0</v>
      </c>
    </row>
    <row r="55" spans="1:16">
      <c r="A55" s="55"/>
      <c r="B55" s="55"/>
      <c r="C55" s="55"/>
      <c r="D55" s="55"/>
      <c r="E55" s="55"/>
      <c r="F55" s="55"/>
      <c r="G55" s="55"/>
      <c r="I55" s="39">
        <v>48</v>
      </c>
      <c r="K55" s="3"/>
      <c r="M55" s="7" t="str">
        <f t="shared" si="2"/>
        <v/>
      </c>
      <c r="N55" s="1" t="str">
        <f t="shared" si="5"/>
        <v/>
      </c>
      <c r="O55" s="2" t="str">
        <f t="shared" si="6"/>
        <v/>
      </c>
      <c r="P55" s="2">
        <f t="shared" si="7"/>
        <v>0</v>
      </c>
    </row>
    <row r="56" spans="1:16">
      <c r="A56" s="55"/>
      <c r="B56" s="55"/>
      <c r="C56" s="55"/>
      <c r="D56" s="55"/>
      <c r="E56" s="55"/>
      <c r="F56" s="55"/>
      <c r="G56" s="55"/>
      <c r="I56" s="39">
        <v>49</v>
      </c>
      <c r="K56" s="3"/>
      <c r="M56" s="7" t="str">
        <f t="shared" si="2"/>
        <v/>
      </c>
      <c r="N56" s="1" t="str">
        <f t="shared" si="5"/>
        <v/>
      </c>
      <c r="O56" s="2" t="str">
        <f t="shared" si="6"/>
        <v/>
      </c>
      <c r="P56" s="2">
        <f t="shared" si="7"/>
        <v>0</v>
      </c>
    </row>
    <row r="57" spans="1:16">
      <c r="I57" s="39">
        <v>50</v>
      </c>
      <c r="K57" s="3"/>
      <c r="M57" s="7" t="str">
        <f t="shared" si="2"/>
        <v/>
      </c>
      <c r="N57" s="1" t="str">
        <f t="shared" si="5"/>
        <v/>
      </c>
      <c r="O57" s="2" t="str">
        <f t="shared" si="6"/>
        <v/>
      </c>
      <c r="P57" s="2">
        <f t="shared" si="7"/>
        <v>0</v>
      </c>
    </row>
    <row r="58" spans="1:16">
      <c r="I58" s="39">
        <v>51</v>
      </c>
      <c r="K58" s="3"/>
      <c r="M58" s="7" t="str">
        <f t="shared" si="2"/>
        <v/>
      </c>
      <c r="N58" s="1" t="str">
        <f t="shared" si="5"/>
        <v/>
      </c>
      <c r="O58" s="2" t="str">
        <f t="shared" si="6"/>
        <v/>
      </c>
      <c r="P58" s="2">
        <f t="shared" si="7"/>
        <v>0</v>
      </c>
    </row>
    <row r="59" spans="1:16">
      <c r="I59" s="39">
        <v>52</v>
      </c>
      <c r="K59" s="3"/>
      <c r="M59" s="7" t="str">
        <f t="shared" si="2"/>
        <v/>
      </c>
      <c r="N59" s="1" t="str">
        <f t="shared" si="5"/>
        <v/>
      </c>
      <c r="O59" s="2" t="str">
        <f t="shared" si="6"/>
        <v/>
      </c>
      <c r="P59" s="2">
        <f t="shared" si="7"/>
        <v>0</v>
      </c>
    </row>
    <row r="60" spans="1:16">
      <c r="I60" s="39">
        <v>53</v>
      </c>
      <c r="K60" s="3"/>
      <c r="M60" s="7" t="str">
        <f t="shared" si="2"/>
        <v/>
      </c>
      <c r="N60" s="1" t="str">
        <f t="shared" si="5"/>
        <v/>
      </c>
      <c r="O60" s="2" t="str">
        <f t="shared" si="6"/>
        <v/>
      </c>
      <c r="P60" s="2">
        <f t="shared" si="7"/>
        <v>0</v>
      </c>
    </row>
    <row r="61" spans="1:16">
      <c r="I61" s="39">
        <v>54</v>
      </c>
      <c r="K61" s="3"/>
      <c r="M61" s="7" t="str">
        <f t="shared" si="2"/>
        <v/>
      </c>
      <c r="N61" s="1" t="str">
        <f t="shared" si="5"/>
        <v/>
      </c>
      <c r="O61" s="2" t="str">
        <f t="shared" si="6"/>
        <v/>
      </c>
      <c r="P61" s="2">
        <f t="shared" si="7"/>
        <v>0</v>
      </c>
    </row>
    <row r="62" spans="1:16">
      <c r="I62" s="39">
        <v>55</v>
      </c>
      <c r="K62" s="3"/>
      <c r="M62" s="7" t="str">
        <f t="shared" si="2"/>
        <v/>
      </c>
      <c r="N62" s="1" t="str">
        <f t="shared" si="5"/>
        <v/>
      </c>
      <c r="O62" s="2" t="str">
        <f t="shared" si="6"/>
        <v/>
      </c>
      <c r="P62" s="2">
        <f t="shared" si="7"/>
        <v>0</v>
      </c>
    </row>
    <row r="63" spans="1:16">
      <c r="I63" s="39">
        <v>56</v>
      </c>
      <c r="K63" s="3"/>
      <c r="M63" s="7" t="str">
        <f t="shared" si="2"/>
        <v/>
      </c>
      <c r="N63" s="1" t="str">
        <f t="shared" si="5"/>
        <v/>
      </c>
      <c r="O63" s="2" t="str">
        <f t="shared" si="6"/>
        <v/>
      </c>
      <c r="P63" s="2">
        <f t="shared" si="7"/>
        <v>0</v>
      </c>
    </row>
    <row r="64" spans="1:16">
      <c r="I64" s="39">
        <v>57</v>
      </c>
      <c r="K64" s="3"/>
      <c r="M64" s="7" t="str">
        <f t="shared" si="2"/>
        <v/>
      </c>
      <c r="N64" s="1" t="str">
        <f t="shared" si="5"/>
        <v/>
      </c>
      <c r="O64" s="2" t="str">
        <f t="shared" si="6"/>
        <v/>
      </c>
      <c r="P64" s="2">
        <f t="shared" si="7"/>
        <v>0</v>
      </c>
    </row>
    <row r="65" spans="9:16">
      <c r="I65" s="39">
        <v>58</v>
      </c>
      <c r="K65" s="3"/>
      <c r="M65" s="7" t="str">
        <f t="shared" si="2"/>
        <v/>
      </c>
      <c r="N65" s="1" t="str">
        <f t="shared" si="5"/>
        <v/>
      </c>
      <c r="O65" s="2" t="str">
        <f t="shared" si="6"/>
        <v/>
      </c>
      <c r="P65" s="2">
        <f t="shared" si="7"/>
        <v>0</v>
      </c>
    </row>
    <row r="66" spans="9:16">
      <c r="I66" s="39">
        <v>59</v>
      </c>
      <c r="K66" s="3"/>
      <c r="M66" s="7" t="str">
        <f t="shared" si="2"/>
        <v/>
      </c>
      <c r="N66" s="1" t="str">
        <f t="shared" si="5"/>
        <v/>
      </c>
      <c r="O66" s="2" t="str">
        <f t="shared" si="6"/>
        <v/>
      </c>
      <c r="P66" s="2">
        <f t="shared" si="7"/>
        <v>0</v>
      </c>
    </row>
    <row r="67" spans="9:16">
      <c r="I67" s="39">
        <v>60</v>
      </c>
      <c r="K67" s="3"/>
      <c r="M67" s="7" t="str">
        <f t="shared" si="2"/>
        <v/>
      </c>
      <c r="N67" s="1" t="str">
        <f t="shared" si="5"/>
        <v/>
      </c>
      <c r="O67" s="2" t="str">
        <f t="shared" si="6"/>
        <v/>
      </c>
      <c r="P67" s="2">
        <f t="shared" si="7"/>
        <v>0</v>
      </c>
    </row>
    <row r="68" spans="9:16">
      <c r="I68" s="39">
        <v>61</v>
      </c>
      <c r="K68" s="3"/>
      <c r="M68" s="7" t="str">
        <f t="shared" si="2"/>
        <v/>
      </c>
      <c r="N68" s="1" t="str">
        <f t="shared" si="5"/>
        <v/>
      </c>
      <c r="O68" s="2" t="str">
        <f t="shared" si="6"/>
        <v/>
      </c>
      <c r="P68" s="2">
        <f t="shared" si="7"/>
        <v>0</v>
      </c>
    </row>
    <row r="69" spans="9:16">
      <c r="I69" s="39">
        <v>62</v>
      </c>
      <c r="K69" s="3"/>
      <c r="M69" s="7" t="str">
        <f t="shared" si="2"/>
        <v/>
      </c>
      <c r="N69" s="1" t="str">
        <f t="shared" si="5"/>
        <v/>
      </c>
      <c r="O69" s="2" t="str">
        <f t="shared" si="6"/>
        <v/>
      </c>
      <c r="P69" s="2">
        <f t="shared" si="7"/>
        <v>0</v>
      </c>
    </row>
    <row r="70" spans="9:16">
      <c r="I70" s="39">
        <v>63</v>
      </c>
      <c r="K70" s="3"/>
      <c r="M70" s="7" t="str">
        <f t="shared" si="2"/>
        <v/>
      </c>
      <c r="N70" s="1" t="str">
        <f t="shared" si="5"/>
        <v/>
      </c>
      <c r="O70" s="2" t="str">
        <f t="shared" si="6"/>
        <v/>
      </c>
      <c r="P70" s="2">
        <f t="shared" si="7"/>
        <v>0</v>
      </c>
    </row>
    <row r="71" spans="9:16">
      <c r="I71" s="39">
        <v>64</v>
      </c>
      <c r="K71" s="3"/>
      <c r="M71" s="7" t="str">
        <f t="shared" si="2"/>
        <v/>
      </c>
      <c r="N71" s="1" t="str">
        <f t="shared" si="5"/>
        <v/>
      </c>
      <c r="O71" s="2" t="str">
        <f t="shared" si="6"/>
        <v/>
      </c>
      <c r="P71" s="2">
        <f t="shared" si="7"/>
        <v>0</v>
      </c>
    </row>
    <row r="72" spans="9:16">
      <c r="I72" s="39">
        <v>65</v>
      </c>
      <c r="K72" s="3"/>
      <c r="M72" s="7" t="str">
        <f t="shared" si="2"/>
        <v/>
      </c>
      <c r="N72" s="1" t="str">
        <f t="shared" si="5"/>
        <v/>
      </c>
      <c r="O72" s="2" t="str">
        <f t="shared" si="6"/>
        <v/>
      </c>
      <c r="P72" s="2">
        <f t="shared" si="7"/>
        <v>0</v>
      </c>
    </row>
    <row r="73" spans="9:16">
      <c r="I73" s="39">
        <v>66</v>
      </c>
      <c r="K73" s="3"/>
      <c r="M73" s="7" t="str">
        <f t="shared" ref="M73:M132" si="8">IF(K73="","",IF(N73=0,"","Error: Sample result not accepted. If non-detect, please enter 0 (zero)."))</f>
        <v/>
      </c>
      <c r="N73" s="1" t="str">
        <f t="shared" si="5"/>
        <v/>
      </c>
      <c r="O73" s="2" t="str">
        <f t="shared" si="6"/>
        <v/>
      </c>
      <c r="P73" s="2">
        <f t="shared" si="7"/>
        <v>0</v>
      </c>
    </row>
    <row r="74" spans="9:16">
      <c r="I74" s="39">
        <v>67</v>
      </c>
      <c r="K74" s="3"/>
      <c r="M74" s="7" t="str">
        <f t="shared" si="8"/>
        <v/>
      </c>
      <c r="N74" s="1" t="str">
        <f t="shared" ref="N74:N76" si="9">IF(K74="","",IF(ISNUMBER(K74),0,1))</f>
        <v/>
      </c>
      <c r="O74" s="2" t="str">
        <f t="shared" ref="O74:O76" si="10">IF(ISBLANK(K74),"",K74-K73)</f>
        <v/>
      </c>
      <c r="P74" s="2">
        <f t="shared" ref="P74:P76" si="11">IF(O74&lt;0,1,0)</f>
        <v>0</v>
      </c>
    </row>
    <row r="75" spans="9:16">
      <c r="I75" s="39">
        <v>68</v>
      </c>
      <c r="K75" s="3"/>
      <c r="M75" s="7" t="str">
        <f t="shared" si="8"/>
        <v/>
      </c>
      <c r="N75" s="1" t="str">
        <f t="shared" si="9"/>
        <v/>
      </c>
      <c r="O75" s="2" t="str">
        <f t="shared" si="10"/>
        <v/>
      </c>
      <c r="P75" s="2">
        <f t="shared" si="11"/>
        <v>0</v>
      </c>
    </row>
    <row r="76" spans="9:16">
      <c r="I76" s="39">
        <v>69</v>
      </c>
      <c r="K76" s="3"/>
      <c r="M76" s="7" t="str">
        <f t="shared" si="8"/>
        <v/>
      </c>
      <c r="N76" s="1" t="str">
        <f t="shared" si="9"/>
        <v/>
      </c>
      <c r="O76" s="2" t="str">
        <f t="shared" si="10"/>
        <v/>
      </c>
      <c r="P76" s="2">
        <f t="shared" si="11"/>
        <v>0</v>
      </c>
    </row>
    <row r="77" spans="9:16">
      <c r="I77" s="39">
        <v>70</v>
      </c>
      <c r="K77" s="3"/>
      <c r="M77" s="7" t="str">
        <f t="shared" si="8"/>
        <v/>
      </c>
      <c r="N77" s="1" t="str">
        <f t="shared" ref="N77:N132" si="12">IF(K77="","",IF(ISNUMBER(K77),0,1))</f>
        <v/>
      </c>
      <c r="O77" s="2" t="str">
        <f t="shared" ref="O77:O132" si="13">IF(ISBLANK(K77),"",K77-K76)</f>
        <v/>
      </c>
      <c r="P77" s="2">
        <f t="shared" ref="P77:P132" si="14">IF(O77&lt;0,1,0)</f>
        <v>0</v>
      </c>
    </row>
    <row r="78" spans="9:16">
      <c r="I78" s="39">
        <v>71</v>
      </c>
      <c r="K78" s="3"/>
      <c r="M78" s="7" t="str">
        <f t="shared" si="8"/>
        <v/>
      </c>
      <c r="N78" s="1" t="str">
        <f t="shared" si="12"/>
        <v/>
      </c>
      <c r="O78" s="2" t="str">
        <f t="shared" si="13"/>
        <v/>
      </c>
      <c r="P78" s="2">
        <f t="shared" si="14"/>
        <v>0</v>
      </c>
    </row>
    <row r="79" spans="9:16">
      <c r="I79" s="39">
        <v>72</v>
      </c>
      <c r="K79" s="3"/>
      <c r="M79" s="7" t="str">
        <f t="shared" si="8"/>
        <v/>
      </c>
      <c r="N79" s="1" t="str">
        <f t="shared" si="12"/>
        <v/>
      </c>
      <c r="O79" s="2" t="str">
        <f t="shared" si="13"/>
        <v/>
      </c>
      <c r="P79" s="2">
        <f t="shared" si="14"/>
        <v>0</v>
      </c>
    </row>
    <row r="80" spans="9:16">
      <c r="I80" s="39">
        <v>73</v>
      </c>
      <c r="K80" s="3"/>
      <c r="M80" s="7" t="str">
        <f t="shared" si="8"/>
        <v/>
      </c>
      <c r="N80" s="1" t="str">
        <f t="shared" si="12"/>
        <v/>
      </c>
      <c r="O80" s="2" t="str">
        <f t="shared" si="13"/>
        <v/>
      </c>
      <c r="P80" s="2">
        <f t="shared" si="14"/>
        <v>0</v>
      </c>
    </row>
    <row r="81" spans="9:16">
      <c r="I81" s="39">
        <v>74</v>
      </c>
      <c r="K81" s="3"/>
      <c r="M81" s="7" t="str">
        <f t="shared" si="8"/>
        <v/>
      </c>
      <c r="N81" s="1" t="str">
        <f t="shared" si="12"/>
        <v/>
      </c>
      <c r="O81" s="2" t="str">
        <f t="shared" si="13"/>
        <v/>
      </c>
      <c r="P81" s="2">
        <f t="shared" si="14"/>
        <v>0</v>
      </c>
    </row>
    <row r="82" spans="9:16">
      <c r="I82" s="39">
        <v>75</v>
      </c>
      <c r="K82" s="3"/>
      <c r="M82" s="7" t="str">
        <f t="shared" si="8"/>
        <v/>
      </c>
      <c r="N82" s="1" t="str">
        <f t="shared" si="12"/>
        <v/>
      </c>
      <c r="O82" s="2" t="str">
        <f t="shared" si="13"/>
        <v/>
      </c>
      <c r="P82" s="2">
        <f t="shared" si="14"/>
        <v>0</v>
      </c>
    </row>
    <row r="83" spans="9:16">
      <c r="I83" s="39">
        <v>76</v>
      </c>
      <c r="K83" s="3"/>
      <c r="M83" s="7" t="str">
        <f t="shared" si="8"/>
        <v/>
      </c>
      <c r="N83" s="1" t="str">
        <f t="shared" si="12"/>
        <v/>
      </c>
      <c r="O83" s="2" t="str">
        <f t="shared" si="13"/>
        <v/>
      </c>
      <c r="P83" s="2">
        <f t="shared" si="14"/>
        <v>0</v>
      </c>
    </row>
    <row r="84" spans="9:16">
      <c r="I84" s="39">
        <v>77</v>
      </c>
      <c r="K84" s="3"/>
      <c r="M84" s="7" t="str">
        <f t="shared" si="8"/>
        <v/>
      </c>
      <c r="N84" s="1" t="str">
        <f t="shared" si="12"/>
        <v/>
      </c>
      <c r="O84" s="2" t="str">
        <f t="shared" si="13"/>
        <v/>
      </c>
      <c r="P84" s="2">
        <f t="shared" si="14"/>
        <v>0</v>
      </c>
    </row>
    <row r="85" spans="9:16">
      <c r="I85" s="39">
        <v>78</v>
      </c>
      <c r="K85" s="3"/>
      <c r="M85" s="7" t="str">
        <f t="shared" si="8"/>
        <v/>
      </c>
      <c r="N85" s="1" t="str">
        <f t="shared" si="12"/>
        <v/>
      </c>
      <c r="O85" s="2" t="str">
        <f t="shared" si="13"/>
        <v/>
      </c>
      <c r="P85" s="2">
        <f t="shared" si="14"/>
        <v>0</v>
      </c>
    </row>
    <row r="86" spans="9:16">
      <c r="I86" s="39">
        <v>79</v>
      </c>
      <c r="K86" s="3"/>
      <c r="M86" s="7" t="str">
        <f t="shared" si="8"/>
        <v/>
      </c>
      <c r="N86" s="1" t="str">
        <f t="shared" si="12"/>
        <v/>
      </c>
      <c r="O86" s="2" t="str">
        <f t="shared" si="13"/>
        <v/>
      </c>
      <c r="P86" s="2">
        <f t="shared" si="14"/>
        <v>0</v>
      </c>
    </row>
    <row r="87" spans="9:16">
      <c r="I87" s="39">
        <v>80</v>
      </c>
      <c r="K87" s="3"/>
      <c r="M87" s="7" t="str">
        <f t="shared" si="8"/>
        <v/>
      </c>
      <c r="N87" s="1" t="str">
        <f t="shared" si="12"/>
        <v/>
      </c>
      <c r="O87" s="2" t="str">
        <f t="shared" si="13"/>
        <v/>
      </c>
      <c r="P87" s="2">
        <f t="shared" si="14"/>
        <v>0</v>
      </c>
    </row>
    <row r="88" spans="9:16">
      <c r="I88" s="39">
        <v>81</v>
      </c>
      <c r="K88" s="3"/>
      <c r="M88" s="7" t="str">
        <f t="shared" si="8"/>
        <v/>
      </c>
      <c r="N88" s="1" t="str">
        <f t="shared" si="12"/>
        <v/>
      </c>
      <c r="O88" s="2" t="str">
        <f t="shared" si="13"/>
        <v/>
      </c>
      <c r="P88" s="2">
        <f t="shared" si="14"/>
        <v>0</v>
      </c>
    </row>
    <row r="89" spans="9:16">
      <c r="I89" s="39">
        <v>82</v>
      </c>
      <c r="K89" s="3"/>
      <c r="M89" s="7" t="str">
        <f t="shared" si="8"/>
        <v/>
      </c>
      <c r="N89" s="1" t="str">
        <f t="shared" si="12"/>
        <v/>
      </c>
      <c r="O89" s="2" t="str">
        <f t="shared" si="13"/>
        <v/>
      </c>
      <c r="P89" s="2">
        <f t="shared" si="14"/>
        <v>0</v>
      </c>
    </row>
    <row r="90" spans="9:16">
      <c r="I90" s="39">
        <v>83</v>
      </c>
      <c r="K90" s="3"/>
      <c r="M90" s="7" t="str">
        <f t="shared" si="8"/>
        <v/>
      </c>
      <c r="N90" s="1" t="str">
        <f t="shared" si="12"/>
        <v/>
      </c>
      <c r="O90" s="2" t="str">
        <f t="shared" si="13"/>
        <v/>
      </c>
      <c r="P90" s="2">
        <f t="shared" si="14"/>
        <v>0</v>
      </c>
    </row>
    <row r="91" spans="9:16">
      <c r="I91" s="39">
        <v>84</v>
      </c>
      <c r="K91" s="3"/>
      <c r="M91" s="7" t="str">
        <f t="shared" si="8"/>
        <v/>
      </c>
      <c r="N91" s="1" t="str">
        <f t="shared" si="12"/>
        <v/>
      </c>
      <c r="O91" s="2" t="str">
        <f t="shared" si="13"/>
        <v/>
      </c>
      <c r="P91" s="2">
        <f t="shared" si="14"/>
        <v>0</v>
      </c>
    </row>
    <row r="92" spans="9:16">
      <c r="I92" s="39">
        <v>85</v>
      </c>
      <c r="K92" s="3"/>
      <c r="M92" s="7" t="str">
        <f t="shared" si="8"/>
        <v/>
      </c>
      <c r="N92" s="1" t="str">
        <f t="shared" si="12"/>
        <v/>
      </c>
      <c r="O92" s="2" t="str">
        <f t="shared" si="13"/>
        <v/>
      </c>
      <c r="P92" s="2">
        <f t="shared" si="14"/>
        <v>0</v>
      </c>
    </row>
    <row r="93" spans="9:16">
      <c r="I93" s="39">
        <v>86</v>
      </c>
      <c r="K93" s="3"/>
      <c r="M93" s="7" t="str">
        <f t="shared" si="8"/>
        <v/>
      </c>
      <c r="N93" s="1" t="str">
        <f t="shared" si="12"/>
        <v/>
      </c>
      <c r="O93" s="2" t="str">
        <f t="shared" si="13"/>
        <v/>
      </c>
      <c r="P93" s="2">
        <f t="shared" si="14"/>
        <v>0</v>
      </c>
    </row>
    <row r="94" spans="9:16">
      <c r="I94" s="39">
        <v>87</v>
      </c>
      <c r="K94" s="3"/>
      <c r="M94" s="7" t="str">
        <f t="shared" si="8"/>
        <v/>
      </c>
      <c r="N94" s="1" t="str">
        <f t="shared" si="12"/>
        <v/>
      </c>
      <c r="O94" s="2" t="str">
        <f t="shared" si="13"/>
        <v/>
      </c>
      <c r="P94" s="2">
        <f t="shared" si="14"/>
        <v>0</v>
      </c>
    </row>
    <row r="95" spans="9:16">
      <c r="I95" s="39">
        <v>88</v>
      </c>
      <c r="K95" s="3"/>
      <c r="M95" s="7" t="str">
        <f t="shared" si="8"/>
        <v/>
      </c>
      <c r="N95" s="1" t="str">
        <f t="shared" si="12"/>
        <v/>
      </c>
      <c r="O95" s="2" t="str">
        <f t="shared" si="13"/>
        <v/>
      </c>
      <c r="P95" s="2">
        <f t="shared" si="14"/>
        <v>0</v>
      </c>
    </row>
    <row r="96" spans="9:16">
      <c r="I96" s="39">
        <v>89</v>
      </c>
      <c r="K96" s="3"/>
      <c r="M96" s="7" t="str">
        <f t="shared" si="8"/>
        <v/>
      </c>
      <c r="N96" s="1" t="str">
        <f t="shared" si="12"/>
        <v/>
      </c>
      <c r="O96" s="2" t="str">
        <f t="shared" si="13"/>
        <v/>
      </c>
      <c r="P96" s="2">
        <f t="shared" si="14"/>
        <v>0</v>
      </c>
    </row>
    <row r="97" spans="9:16">
      <c r="I97" s="39">
        <v>90</v>
      </c>
      <c r="K97" s="3"/>
      <c r="M97" s="7" t="str">
        <f t="shared" si="8"/>
        <v/>
      </c>
      <c r="N97" s="1" t="str">
        <f t="shared" si="12"/>
        <v/>
      </c>
      <c r="O97" s="2" t="str">
        <f t="shared" si="13"/>
        <v/>
      </c>
      <c r="P97" s="2">
        <f t="shared" si="14"/>
        <v>0</v>
      </c>
    </row>
    <row r="98" spans="9:16">
      <c r="I98" s="39">
        <v>91</v>
      </c>
      <c r="K98" s="3"/>
      <c r="M98" s="7" t="str">
        <f t="shared" si="8"/>
        <v/>
      </c>
      <c r="N98" s="1" t="str">
        <f t="shared" si="12"/>
        <v/>
      </c>
      <c r="O98" s="2" t="str">
        <f t="shared" si="13"/>
        <v/>
      </c>
      <c r="P98" s="2">
        <f t="shared" si="14"/>
        <v>0</v>
      </c>
    </row>
    <row r="99" spans="9:16">
      <c r="I99" s="39">
        <v>92</v>
      </c>
      <c r="K99" s="3"/>
      <c r="M99" s="7" t="str">
        <f t="shared" si="8"/>
        <v/>
      </c>
      <c r="N99" s="1" t="str">
        <f t="shared" si="12"/>
        <v/>
      </c>
      <c r="O99" s="2" t="str">
        <f t="shared" si="13"/>
        <v/>
      </c>
      <c r="P99" s="2">
        <f t="shared" si="14"/>
        <v>0</v>
      </c>
    </row>
    <row r="100" spans="9:16">
      <c r="I100" s="39">
        <v>93</v>
      </c>
      <c r="K100" s="3"/>
      <c r="M100" s="7" t="str">
        <f t="shared" si="8"/>
        <v/>
      </c>
      <c r="N100" s="1" t="str">
        <f t="shared" si="12"/>
        <v/>
      </c>
      <c r="O100" s="2" t="str">
        <f t="shared" si="13"/>
        <v/>
      </c>
      <c r="P100" s="2">
        <f t="shared" si="14"/>
        <v>0</v>
      </c>
    </row>
    <row r="101" spans="9:16">
      <c r="I101" s="39">
        <v>94</v>
      </c>
      <c r="K101" s="3"/>
      <c r="M101" s="7" t="str">
        <f t="shared" si="8"/>
        <v/>
      </c>
      <c r="N101" s="1" t="str">
        <f t="shared" si="12"/>
        <v/>
      </c>
      <c r="O101" s="2" t="str">
        <f t="shared" si="13"/>
        <v/>
      </c>
      <c r="P101" s="2">
        <f t="shared" si="14"/>
        <v>0</v>
      </c>
    </row>
    <row r="102" spans="9:16">
      <c r="I102" s="39">
        <v>95</v>
      </c>
      <c r="K102" s="3"/>
      <c r="M102" s="7" t="str">
        <f t="shared" si="8"/>
        <v/>
      </c>
      <c r="N102" s="1" t="str">
        <f t="shared" si="12"/>
        <v/>
      </c>
      <c r="O102" s="2" t="str">
        <f t="shared" si="13"/>
        <v/>
      </c>
      <c r="P102" s="2">
        <f t="shared" si="14"/>
        <v>0</v>
      </c>
    </row>
    <row r="103" spans="9:16">
      <c r="I103" s="39">
        <v>96</v>
      </c>
      <c r="K103" s="3"/>
      <c r="M103" s="7" t="str">
        <f t="shared" si="8"/>
        <v/>
      </c>
      <c r="N103" s="1" t="str">
        <f t="shared" si="12"/>
        <v/>
      </c>
      <c r="O103" s="2" t="str">
        <f t="shared" si="13"/>
        <v/>
      </c>
      <c r="P103" s="2">
        <f t="shared" si="14"/>
        <v>0</v>
      </c>
    </row>
    <row r="104" spans="9:16">
      <c r="I104" s="39">
        <v>97</v>
      </c>
      <c r="K104" s="3"/>
      <c r="M104" s="7" t="str">
        <f t="shared" si="8"/>
        <v/>
      </c>
      <c r="N104" s="1" t="str">
        <f t="shared" si="12"/>
        <v/>
      </c>
      <c r="O104" s="2" t="str">
        <f t="shared" si="13"/>
        <v/>
      </c>
      <c r="P104" s="2">
        <f t="shared" si="14"/>
        <v>0</v>
      </c>
    </row>
    <row r="105" spans="9:16">
      <c r="I105" s="39">
        <v>98</v>
      </c>
      <c r="K105" s="3"/>
      <c r="M105" s="7" t="str">
        <f t="shared" si="8"/>
        <v/>
      </c>
      <c r="N105" s="1" t="str">
        <f t="shared" si="12"/>
        <v/>
      </c>
      <c r="O105" s="2" t="str">
        <f t="shared" si="13"/>
        <v/>
      </c>
      <c r="P105" s="2">
        <f t="shared" si="14"/>
        <v>0</v>
      </c>
    </row>
    <row r="106" spans="9:16">
      <c r="I106" s="39">
        <v>99</v>
      </c>
      <c r="K106" s="3"/>
      <c r="M106" s="7" t="str">
        <f t="shared" si="8"/>
        <v/>
      </c>
      <c r="N106" s="1" t="str">
        <f t="shared" si="12"/>
        <v/>
      </c>
      <c r="O106" s="2" t="str">
        <f t="shared" si="13"/>
        <v/>
      </c>
      <c r="P106" s="2">
        <f t="shared" si="14"/>
        <v>0</v>
      </c>
    </row>
    <row r="107" spans="9:16">
      <c r="I107" s="39">
        <v>100</v>
      </c>
      <c r="K107" s="3"/>
      <c r="M107" s="7" t="str">
        <f t="shared" si="8"/>
        <v/>
      </c>
      <c r="N107" s="1" t="str">
        <f t="shared" si="12"/>
        <v/>
      </c>
      <c r="O107" s="2" t="str">
        <f t="shared" si="13"/>
        <v/>
      </c>
      <c r="P107" s="2">
        <f t="shared" si="14"/>
        <v>0</v>
      </c>
    </row>
    <row r="108" spans="9:16">
      <c r="I108" s="39">
        <v>101</v>
      </c>
      <c r="K108" s="3"/>
      <c r="M108" s="7" t="str">
        <f t="shared" si="8"/>
        <v/>
      </c>
      <c r="N108" s="1" t="str">
        <f t="shared" si="12"/>
        <v/>
      </c>
      <c r="O108" s="2" t="str">
        <f t="shared" si="13"/>
        <v/>
      </c>
      <c r="P108" s="2">
        <f t="shared" si="14"/>
        <v>0</v>
      </c>
    </row>
    <row r="109" spans="9:16">
      <c r="I109" s="39">
        <v>102</v>
      </c>
      <c r="K109" s="3"/>
      <c r="M109" s="7" t="str">
        <f t="shared" si="8"/>
        <v/>
      </c>
      <c r="N109" s="1" t="str">
        <f t="shared" si="12"/>
        <v/>
      </c>
      <c r="O109" s="2" t="str">
        <f t="shared" si="13"/>
        <v/>
      </c>
      <c r="P109" s="2">
        <f t="shared" si="14"/>
        <v>0</v>
      </c>
    </row>
    <row r="110" spans="9:16">
      <c r="I110" s="39">
        <v>103</v>
      </c>
      <c r="K110" s="3"/>
      <c r="M110" s="7" t="str">
        <f t="shared" si="8"/>
        <v/>
      </c>
      <c r="N110" s="1" t="str">
        <f t="shared" si="12"/>
        <v/>
      </c>
      <c r="O110" s="2" t="str">
        <f t="shared" si="13"/>
        <v/>
      </c>
      <c r="P110" s="2">
        <f t="shared" si="14"/>
        <v>0</v>
      </c>
    </row>
    <row r="111" spans="9:16">
      <c r="I111" s="39">
        <v>104</v>
      </c>
      <c r="K111" s="3"/>
      <c r="M111" s="7" t="str">
        <f t="shared" si="8"/>
        <v/>
      </c>
      <c r="N111" s="1" t="str">
        <f t="shared" si="12"/>
        <v/>
      </c>
      <c r="O111" s="2" t="str">
        <f t="shared" si="13"/>
        <v/>
      </c>
      <c r="P111" s="2">
        <f t="shared" si="14"/>
        <v>0</v>
      </c>
    </row>
    <row r="112" spans="9:16">
      <c r="I112" s="39">
        <v>105</v>
      </c>
      <c r="K112" s="3"/>
      <c r="M112" s="7" t="str">
        <f t="shared" si="8"/>
        <v/>
      </c>
      <c r="N112" s="1" t="str">
        <f t="shared" si="12"/>
        <v/>
      </c>
      <c r="O112" s="2" t="str">
        <f t="shared" si="13"/>
        <v/>
      </c>
      <c r="P112" s="2">
        <f t="shared" si="14"/>
        <v>0</v>
      </c>
    </row>
    <row r="113" spans="9:16">
      <c r="I113" s="39">
        <v>106</v>
      </c>
      <c r="K113" s="3"/>
      <c r="M113" s="7" t="str">
        <f t="shared" si="8"/>
        <v/>
      </c>
      <c r="N113" s="1" t="str">
        <f t="shared" si="12"/>
        <v/>
      </c>
      <c r="O113" s="2" t="str">
        <f t="shared" si="13"/>
        <v/>
      </c>
      <c r="P113" s="2">
        <f t="shared" si="14"/>
        <v>0</v>
      </c>
    </row>
    <row r="114" spans="9:16">
      <c r="I114" s="39">
        <v>107</v>
      </c>
      <c r="K114" s="3"/>
      <c r="M114" s="7" t="str">
        <f t="shared" si="8"/>
        <v/>
      </c>
      <c r="N114" s="1" t="str">
        <f t="shared" si="12"/>
        <v/>
      </c>
      <c r="O114" s="2" t="str">
        <f t="shared" si="13"/>
        <v/>
      </c>
      <c r="P114" s="2">
        <f t="shared" si="14"/>
        <v>0</v>
      </c>
    </row>
    <row r="115" spans="9:16">
      <c r="I115" s="39">
        <v>108</v>
      </c>
      <c r="K115" s="3"/>
      <c r="M115" s="7" t="str">
        <f t="shared" si="8"/>
        <v/>
      </c>
      <c r="N115" s="1" t="str">
        <f t="shared" si="12"/>
        <v/>
      </c>
      <c r="O115" s="2" t="str">
        <f t="shared" si="13"/>
        <v/>
      </c>
      <c r="P115" s="2">
        <f t="shared" si="14"/>
        <v>0</v>
      </c>
    </row>
    <row r="116" spans="9:16">
      <c r="I116" s="39">
        <v>109</v>
      </c>
      <c r="K116" s="3"/>
      <c r="M116" s="7" t="str">
        <f t="shared" si="8"/>
        <v/>
      </c>
      <c r="N116" s="1" t="str">
        <f t="shared" si="12"/>
        <v/>
      </c>
      <c r="O116" s="2" t="str">
        <f t="shared" si="13"/>
        <v/>
      </c>
      <c r="P116" s="2">
        <f t="shared" si="14"/>
        <v>0</v>
      </c>
    </row>
    <row r="117" spans="9:16">
      <c r="I117" s="39">
        <v>110</v>
      </c>
      <c r="K117" s="3"/>
      <c r="M117" s="7" t="str">
        <f t="shared" si="8"/>
        <v/>
      </c>
      <c r="N117" s="1" t="str">
        <f t="shared" si="12"/>
        <v/>
      </c>
      <c r="O117" s="2" t="str">
        <f t="shared" si="13"/>
        <v/>
      </c>
      <c r="P117" s="2">
        <f t="shared" si="14"/>
        <v>0</v>
      </c>
    </row>
    <row r="118" spans="9:16">
      <c r="I118" s="39">
        <v>111</v>
      </c>
      <c r="K118" s="3"/>
      <c r="M118" s="7" t="str">
        <f t="shared" si="8"/>
        <v/>
      </c>
      <c r="N118" s="1" t="str">
        <f t="shared" si="12"/>
        <v/>
      </c>
      <c r="O118" s="2" t="str">
        <f t="shared" si="13"/>
        <v/>
      </c>
      <c r="P118" s="2">
        <f t="shared" si="14"/>
        <v>0</v>
      </c>
    </row>
    <row r="119" spans="9:16">
      <c r="I119" s="39">
        <v>112</v>
      </c>
      <c r="K119" s="3"/>
      <c r="M119" s="7" t="str">
        <f t="shared" si="8"/>
        <v/>
      </c>
      <c r="N119" s="1" t="str">
        <f t="shared" si="12"/>
        <v/>
      </c>
      <c r="O119" s="2" t="str">
        <f t="shared" si="13"/>
        <v/>
      </c>
      <c r="P119" s="2">
        <f t="shared" si="14"/>
        <v>0</v>
      </c>
    </row>
    <row r="120" spans="9:16">
      <c r="I120" s="39">
        <v>113</v>
      </c>
      <c r="K120" s="3"/>
      <c r="M120" s="7" t="str">
        <f t="shared" si="8"/>
        <v/>
      </c>
      <c r="N120" s="1" t="str">
        <f t="shared" si="12"/>
        <v/>
      </c>
      <c r="O120" s="2" t="str">
        <f t="shared" si="13"/>
        <v/>
      </c>
      <c r="P120" s="2">
        <f t="shared" si="14"/>
        <v>0</v>
      </c>
    </row>
    <row r="121" spans="9:16">
      <c r="I121" s="39">
        <v>114</v>
      </c>
      <c r="K121" s="3"/>
      <c r="M121" s="7" t="str">
        <f t="shared" si="8"/>
        <v/>
      </c>
      <c r="N121" s="1" t="str">
        <f t="shared" si="12"/>
        <v/>
      </c>
      <c r="O121" s="2" t="str">
        <f t="shared" si="13"/>
        <v/>
      </c>
      <c r="P121" s="2">
        <f t="shared" si="14"/>
        <v>0</v>
      </c>
    </row>
    <row r="122" spans="9:16">
      <c r="I122" s="39">
        <v>115</v>
      </c>
      <c r="K122" s="3"/>
      <c r="M122" s="7" t="str">
        <f t="shared" si="8"/>
        <v/>
      </c>
      <c r="N122" s="1" t="str">
        <f t="shared" si="12"/>
        <v/>
      </c>
      <c r="O122" s="2" t="str">
        <f t="shared" si="13"/>
        <v/>
      </c>
      <c r="P122" s="2">
        <f t="shared" si="14"/>
        <v>0</v>
      </c>
    </row>
    <row r="123" spans="9:16">
      <c r="I123" s="39">
        <v>116</v>
      </c>
      <c r="K123" s="3"/>
      <c r="M123" s="7" t="str">
        <f t="shared" si="8"/>
        <v/>
      </c>
      <c r="N123" s="1" t="str">
        <f t="shared" si="12"/>
        <v/>
      </c>
      <c r="O123" s="2" t="str">
        <f t="shared" si="13"/>
        <v/>
      </c>
      <c r="P123" s="2">
        <f t="shared" si="14"/>
        <v>0</v>
      </c>
    </row>
    <row r="124" spans="9:16">
      <c r="I124" s="39">
        <v>117</v>
      </c>
      <c r="K124" s="3"/>
      <c r="M124" s="7" t="str">
        <f t="shared" si="8"/>
        <v/>
      </c>
      <c r="N124" s="1" t="str">
        <f t="shared" si="12"/>
        <v/>
      </c>
      <c r="O124" s="2" t="str">
        <f t="shared" si="13"/>
        <v/>
      </c>
      <c r="P124" s="2">
        <f t="shared" si="14"/>
        <v>0</v>
      </c>
    </row>
    <row r="125" spans="9:16">
      <c r="I125" s="39">
        <v>118</v>
      </c>
      <c r="K125" s="3"/>
      <c r="M125" s="7" t="str">
        <f t="shared" si="8"/>
        <v/>
      </c>
      <c r="N125" s="1" t="str">
        <f t="shared" si="12"/>
        <v/>
      </c>
      <c r="O125" s="2" t="str">
        <f t="shared" si="13"/>
        <v/>
      </c>
      <c r="P125" s="2">
        <f t="shared" si="14"/>
        <v>0</v>
      </c>
    </row>
    <row r="126" spans="9:16">
      <c r="I126" s="39">
        <v>119</v>
      </c>
      <c r="K126" s="3"/>
      <c r="M126" s="7" t="str">
        <f t="shared" si="8"/>
        <v/>
      </c>
      <c r="N126" s="1" t="str">
        <f t="shared" si="12"/>
        <v/>
      </c>
      <c r="O126" s="2" t="str">
        <f t="shared" si="13"/>
        <v/>
      </c>
      <c r="P126" s="2">
        <f t="shared" si="14"/>
        <v>0</v>
      </c>
    </row>
    <row r="127" spans="9:16">
      <c r="I127" s="39">
        <v>120</v>
      </c>
      <c r="K127" s="3"/>
      <c r="M127" s="7" t="str">
        <f t="shared" si="8"/>
        <v/>
      </c>
      <c r="N127" s="1" t="str">
        <f t="shared" si="12"/>
        <v/>
      </c>
      <c r="O127" s="2" t="str">
        <f t="shared" si="13"/>
        <v/>
      </c>
      <c r="P127" s="2">
        <f t="shared" si="14"/>
        <v>0</v>
      </c>
    </row>
    <row r="128" spans="9:16">
      <c r="I128" s="39">
        <v>121</v>
      </c>
      <c r="K128" s="3"/>
      <c r="M128" s="7" t="str">
        <f t="shared" si="8"/>
        <v/>
      </c>
      <c r="N128" s="1" t="str">
        <f t="shared" si="12"/>
        <v/>
      </c>
      <c r="O128" s="2" t="str">
        <f t="shared" si="13"/>
        <v/>
      </c>
      <c r="P128" s="2">
        <f t="shared" si="14"/>
        <v>0</v>
      </c>
    </row>
    <row r="129" spans="9:16">
      <c r="I129" s="39">
        <v>122</v>
      </c>
      <c r="K129" s="3"/>
      <c r="M129" s="7" t="str">
        <f t="shared" si="8"/>
        <v/>
      </c>
      <c r="N129" s="1" t="str">
        <f t="shared" si="12"/>
        <v/>
      </c>
      <c r="O129" s="2" t="str">
        <f t="shared" si="13"/>
        <v/>
      </c>
      <c r="P129" s="2">
        <f t="shared" si="14"/>
        <v>0</v>
      </c>
    </row>
    <row r="130" spans="9:16">
      <c r="I130" s="39">
        <v>123</v>
      </c>
      <c r="K130" s="3"/>
      <c r="M130" s="7" t="str">
        <f t="shared" si="8"/>
        <v/>
      </c>
      <c r="N130" s="1" t="str">
        <f t="shared" si="12"/>
        <v/>
      </c>
      <c r="O130" s="2" t="str">
        <f t="shared" si="13"/>
        <v/>
      </c>
      <c r="P130" s="2">
        <f t="shared" si="14"/>
        <v>0</v>
      </c>
    </row>
    <row r="131" spans="9:16">
      <c r="I131" s="39">
        <v>124</v>
      </c>
      <c r="K131" s="3"/>
      <c r="M131" s="7" t="str">
        <f t="shared" si="8"/>
        <v/>
      </c>
      <c r="N131" s="1" t="str">
        <f t="shared" si="12"/>
        <v/>
      </c>
      <c r="O131" s="2" t="str">
        <f t="shared" si="13"/>
        <v/>
      </c>
      <c r="P131" s="2">
        <f t="shared" si="14"/>
        <v>0</v>
      </c>
    </row>
    <row r="132" spans="9:16">
      <c r="I132" s="39">
        <v>125</v>
      </c>
      <c r="K132" s="3"/>
      <c r="M132" s="7" t="str">
        <f t="shared" si="8"/>
        <v/>
      </c>
      <c r="N132" s="1" t="str">
        <f t="shared" si="12"/>
        <v/>
      </c>
      <c r="O132" s="2" t="str">
        <f t="shared" si="13"/>
        <v/>
      </c>
      <c r="P132" s="2">
        <f t="shared" si="14"/>
        <v>0</v>
      </c>
    </row>
  </sheetData>
  <sheetProtection algorithmName="SHA-512" hashValue="Cao7804hAnPXQXhwjAelqB5CTX79ntqejDTUWPLGAGfa5iGpsJWoJU+DS2rVeuUNXq0pFgiSd9SuKPe3nAFzrA==" saltValue="CML2rrOrk8PZ5EZZkhFHIA==" spinCount="100000" sheet="1" objects="1" scenarios="1" formatColumns="0" formatRows="0" sort="0" autoFilter="0"/>
  <autoFilter ref="K7:K132" xr:uid="{00000000-0001-0000-0100-000000000000}">
    <sortState xmlns:xlrd2="http://schemas.microsoft.com/office/spreadsheetml/2017/richdata2" ref="K8:K132">
      <sortCondition ref="K7:K132"/>
    </sortState>
  </autoFilter>
  <mergeCells count="9">
    <mergeCell ref="AB1:AD1"/>
    <mergeCell ref="AF1:AH1"/>
    <mergeCell ref="A25:G56"/>
    <mergeCell ref="D8:G11"/>
    <mergeCell ref="F7:G7"/>
    <mergeCell ref="D21:G21"/>
    <mergeCell ref="D22:G22"/>
    <mergeCell ref="D17:G17"/>
    <mergeCell ref="D18:G18"/>
  </mergeCells>
  <conditionalFormatting sqref="B17">
    <cfRule type="cellIs" dxfId="14" priority="17" operator="lessThan">
      <formula>0.0155</formula>
    </cfRule>
    <cfRule type="cellIs" dxfId="13" priority="18" operator="greaterThanOrEqual">
      <formula>0.0155</formula>
    </cfRule>
  </conditionalFormatting>
  <conditionalFormatting sqref="B21">
    <cfRule type="cellIs" dxfId="12" priority="19" operator="lessThan">
      <formula>15.5</formula>
    </cfRule>
    <cfRule type="cellIs" dxfId="11" priority="20" operator="greaterThanOrEqual">
      <formula>15.5</formula>
    </cfRule>
  </conditionalFormatting>
  <conditionalFormatting sqref="D17:G17 D21:G21">
    <cfRule type="notContainsBlanks" dxfId="10" priority="22">
      <formula>LEN(TRIM(D17))&gt;0</formula>
    </cfRule>
  </conditionalFormatting>
  <conditionalFormatting sqref="D18:G18">
    <cfRule type="notContainsBlanks" dxfId="9" priority="1">
      <formula>LEN(TRIM(D18))&gt;0</formula>
    </cfRule>
  </conditionalFormatting>
  <conditionalFormatting sqref="D22:G22">
    <cfRule type="notContainsBlanks" dxfId="8" priority="23">
      <formula>LEN(TRIM(D22))&gt;0</formula>
    </cfRule>
  </conditionalFormatting>
  <conditionalFormatting sqref="M1:M1048576">
    <cfRule type="containsText" dxfId="7" priority="8" operator="containsText" text="error">
      <formula>NOT(ISERROR(SEARCH("error",M1)))</formula>
    </cfRule>
  </conditionalFormatting>
  <dataValidations count="2">
    <dataValidation type="list" allowBlank="1" showInputMessage="1" showErrorMessage="1" sqref="B5" xr:uid="{5A222CFA-B849-4287-A8B2-36F8D2589997}">
      <formula1>$S$3:$S$6</formula1>
    </dataValidation>
    <dataValidation type="list" allowBlank="1" showInputMessage="1" showErrorMessage="1" sqref="E5" xr:uid="{0EF78CF6-636F-4F1E-B305-AEB8CEA383E2}">
      <formula1>$T$3:$T$5</formula1>
    </dataValidation>
  </dataValidations>
  <hyperlinks>
    <hyperlink ref="D22:G22" r:id="rId1" display="https://mde.maryland.gov/programs/water/water_supply/Pages/Pb_and_Cu_Rule_PN_Pb_ALE.aspx" xr:uid="{0480FF83-320A-49DA-8AB7-7B86DC580ECF}"/>
    <hyperlink ref="D18:G18" r:id="rId2" display="https://mde.maryland.gov/programs/water/water_supply/Pages/Pb_and_Cu_Rule_PN_Pb_ALE.aspx" xr:uid="{831DC5EE-FE5E-4DB8-AABB-6AF24F4F7AFB}"/>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20D18-BE6F-4D43-99AD-8C224C7E6167}">
  <sheetPr codeName="Sheet2">
    <pageSetUpPr autoPageBreaks="0"/>
  </sheetPr>
  <dimension ref="A1:AH132"/>
  <sheetViews>
    <sheetView zoomScaleNormal="100" workbookViewId="0"/>
  </sheetViews>
  <sheetFormatPr defaultRowHeight="14.5"/>
  <cols>
    <col min="1" max="1" width="28.6328125" customWidth="1"/>
    <col min="2" max="2" width="46.54296875" customWidth="1"/>
    <col min="3" max="3" width="14" customWidth="1"/>
    <col min="4" max="4" width="28.54296875" style="22" customWidth="1"/>
    <col min="5" max="5" width="17" style="25" customWidth="1"/>
    <col min="6" max="6" width="17.6328125" customWidth="1"/>
    <col min="7" max="7" width="15.36328125" customWidth="1"/>
    <col min="8" max="8" width="6.54296875" customWidth="1"/>
    <col min="9" max="9" width="21.36328125" style="23" customWidth="1"/>
    <col min="10" max="10" width="3.08984375" style="24" hidden="1" customWidth="1"/>
    <col min="11" max="11" width="25" style="23" customWidth="1"/>
    <col min="12" max="12" width="2.6328125" style="25" hidden="1" customWidth="1"/>
    <col min="13" max="13" width="115.90625" style="52" customWidth="1"/>
    <col min="14" max="14" width="7.36328125" style="25" hidden="1" customWidth="1"/>
    <col min="15" max="16" width="9.08984375" hidden="1" customWidth="1"/>
    <col min="19" max="19" width="39" hidden="1" customWidth="1"/>
    <col min="20" max="20" width="13.36328125" hidden="1" customWidth="1"/>
    <col min="21" max="22" width="8.90625" hidden="1" customWidth="1"/>
    <col min="23" max="23" width="29.90625" hidden="1" customWidth="1"/>
    <col min="24" max="25" width="13.36328125" hidden="1" customWidth="1"/>
    <col min="26" max="26" width="8.90625" hidden="1" customWidth="1"/>
    <col min="27" max="34" width="9.08984375" hidden="1" customWidth="1"/>
  </cols>
  <sheetData>
    <row r="1" spans="1:34" ht="28.5" customHeight="1">
      <c r="A1" s="21" t="s">
        <v>61</v>
      </c>
      <c r="S1" t="s">
        <v>24</v>
      </c>
      <c r="W1" t="s">
        <v>25</v>
      </c>
      <c r="AB1" s="54" t="s">
        <v>43</v>
      </c>
      <c r="AC1" s="54"/>
      <c r="AD1" s="54"/>
      <c r="AF1" s="54" t="s">
        <v>44</v>
      </c>
      <c r="AG1" s="54"/>
      <c r="AH1" s="54"/>
    </row>
    <row r="2" spans="1:34">
      <c r="A2" s="26" t="s">
        <v>72</v>
      </c>
      <c r="S2" t="s">
        <v>16</v>
      </c>
      <c r="T2" t="s">
        <v>17</v>
      </c>
      <c r="U2" s="27" t="s">
        <v>11</v>
      </c>
      <c r="W2" s="28" t="s">
        <v>8</v>
      </c>
      <c r="X2" s="15" t="str">
        <f>$K$5</f>
        <v/>
      </c>
      <c r="Y2" s="22"/>
      <c r="Z2" s="27" t="s">
        <v>11</v>
      </c>
      <c r="AB2">
        <f>IF(ISNUMBER(FIND(".", AC2)), LEN(AC2) - FIND(".", AC2), 0)</f>
        <v>0</v>
      </c>
      <c r="AC2" s="29" t="s">
        <v>54</v>
      </c>
      <c r="AD2" s="27" t="s">
        <v>11</v>
      </c>
      <c r="AF2">
        <f>IF(ISNUMBER(FIND(".", AG2)), LEN(AG2) - FIND(".", AG2), 0)</f>
        <v>2</v>
      </c>
      <c r="AG2" s="29" t="s">
        <v>26</v>
      </c>
      <c r="AH2" s="27" t="s">
        <v>11</v>
      </c>
    </row>
    <row r="3" spans="1:34">
      <c r="A3" s="26"/>
      <c r="U3" s="27" t="s">
        <v>11</v>
      </c>
      <c r="W3" s="28" t="s">
        <v>1</v>
      </c>
      <c r="X3" s="8">
        <v>0.9</v>
      </c>
      <c r="Y3" s="22"/>
      <c r="Z3" s="27" t="s">
        <v>11</v>
      </c>
      <c r="AB3">
        <f t="shared" ref="AB3:AB5" si="0">IF(ISNUMBER(FIND(".", AC3)), LEN(AC3) - FIND(".", AC3), 0)</f>
        <v>1</v>
      </c>
      <c r="AC3" s="29" t="s">
        <v>55</v>
      </c>
      <c r="AD3" s="27" t="s">
        <v>11</v>
      </c>
      <c r="AF3">
        <f>IF(ISNUMBER(FIND(".", AG3)), LEN(AG3) - FIND(".", AG3), 0)</f>
        <v>3</v>
      </c>
      <c r="AG3" s="29" t="s">
        <v>41</v>
      </c>
      <c r="AH3" s="27" t="s">
        <v>11</v>
      </c>
    </row>
    <row r="4" spans="1:34" ht="17" customHeight="1">
      <c r="A4" s="30" t="s">
        <v>20</v>
      </c>
      <c r="I4" s="34" t="s">
        <v>20</v>
      </c>
      <c r="S4" t="s">
        <v>29</v>
      </c>
      <c r="T4" t="s">
        <v>12</v>
      </c>
      <c r="U4" s="27" t="s">
        <v>11</v>
      </c>
      <c r="W4" s="28" t="s">
        <v>2</v>
      </c>
      <c r="X4" s="8">
        <f>B13*0.9</f>
        <v>0</v>
      </c>
      <c r="Y4" s="22"/>
      <c r="Z4" s="27" t="s">
        <v>11</v>
      </c>
      <c r="AB4">
        <f t="shared" si="0"/>
        <v>2</v>
      </c>
      <c r="AC4" s="29" t="s">
        <v>56</v>
      </c>
      <c r="AD4" s="27" t="s">
        <v>11</v>
      </c>
      <c r="AF4">
        <f t="shared" ref="AF4:AF6" si="1">IF(ISNUMBER(FIND(".", AG4)), LEN(AG4) - FIND(".", AG4), 0)</f>
        <v>4</v>
      </c>
      <c r="AG4" s="29" t="s">
        <v>40</v>
      </c>
      <c r="AH4" s="27" t="s">
        <v>11</v>
      </c>
    </row>
    <row r="5" spans="1:34" ht="42" customHeight="1">
      <c r="A5" s="31" t="s">
        <v>63</v>
      </c>
      <c r="B5" s="48"/>
      <c r="C5" s="25"/>
      <c r="D5" s="31" t="s">
        <v>32</v>
      </c>
      <c r="E5" s="3"/>
      <c r="I5" s="31" t="s">
        <v>28</v>
      </c>
      <c r="J5" s="34"/>
      <c r="K5" s="5" t="str">
        <f>IF(E5="","",E5)</f>
        <v/>
      </c>
      <c r="L5" s="23"/>
      <c r="M5" s="32" t="s">
        <v>23</v>
      </c>
      <c r="N5" s="23"/>
      <c r="S5" t="s">
        <v>30</v>
      </c>
      <c r="T5" t="s">
        <v>13</v>
      </c>
      <c r="U5" s="27" t="s">
        <v>11</v>
      </c>
      <c r="W5" s="28" t="s">
        <v>0</v>
      </c>
      <c r="X5" s="8">
        <f>MOD(B13*X3*10,X3/X3*10)/10</f>
        <v>0</v>
      </c>
      <c r="Y5" s="22"/>
      <c r="Z5" s="27" t="s">
        <v>11</v>
      </c>
      <c r="AB5">
        <f t="shared" si="0"/>
        <v>3</v>
      </c>
      <c r="AC5" s="29" t="s">
        <v>57</v>
      </c>
      <c r="AD5" s="27" t="s">
        <v>11</v>
      </c>
      <c r="AF5">
        <f t="shared" si="1"/>
        <v>5</v>
      </c>
      <c r="AG5" s="29" t="s">
        <v>52</v>
      </c>
      <c r="AH5" s="27" t="s">
        <v>11</v>
      </c>
    </row>
    <row r="6" spans="1:34" ht="8.4" customHeight="1">
      <c r="A6" s="26"/>
      <c r="E6"/>
      <c r="I6" s="38"/>
      <c r="J6" s="34"/>
      <c r="K6" s="38"/>
      <c r="L6" s="23"/>
      <c r="M6" s="53"/>
      <c r="N6" s="23"/>
      <c r="S6" t="s">
        <v>31</v>
      </c>
      <c r="U6" s="27" t="s">
        <v>11</v>
      </c>
      <c r="W6" s="28" t="s">
        <v>3</v>
      </c>
      <c r="X6" s="9">
        <f>IF(B13=1,1,FLOOR(X4,1))</f>
        <v>0</v>
      </c>
      <c r="Y6" s="22"/>
      <c r="Z6" s="27" t="s">
        <v>11</v>
      </c>
      <c r="AF6">
        <f t="shared" si="1"/>
        <v>6</v>
      </c>
      <c r="AG6" s="29" t="s">
        <v>53</v>
      </c>
      <c r="AH6" s="27" t="s">
        <v>11</v>
      </c>
    </row>
    <row r="7" spans="1:34" ht="76.5" customHeight="1">
      <c r="A7" s="31" t="s">
        <v>62</v>
      </c>
      <c r="B7" s="49"/>
      <c r="C7" s="22"/>
      <c r="D7" s="31" t="s">
        <v>66</v>
      </c>
      <c r="E7" s="50"/>
      <c r="F7" s="57" t="s">
        <v>64</v>
      </c>
      <c r="G7" s="58"/>
      <c r="I7" s="33" t="s">
        <v>10</v>
      </c>
      <c r="J7" s="34"/>
      <c r="K7" s="51" t="s">
        <v>27</v>
      </c>
      <c r="L7" s="35"/>
      <c r="M7" s="36" t="s">
        <v>69</v>
      </c>
      <c r="N7" s="35"/>
      <c r="W7" s="37" t="s">
        <v>5</v>
      </c>
      <c r="X7" s="8" t="str">
        <f>IF(B13=0,"",IF(SUM(N:N)&gt;0,"",IF(SUM(P:P)&gt;0,"",VLOOKUP(X6,$I$8:$K$132,3,FALSE))))</f>
        <v/>
      </c>
      <c r="Y7" s="11" t="str">
        <f>$K$5</f>
        <v/>
      </c>
      <c r="Z7" s="27" t="s">
        <v>11</v>
      </c>
    </row>
    <row r="8" spans="1:34" ht="24.65" customHeight="1">
      <c r="A8" s="45"/>
      <c r="B8" s="38"/>
      <c r="C8" s="38"/>
      <c r="D8" s="56" t="s">
        <v>68</v>
      </c>
      <c r="E8" s="56"/>
      <c r="F8" s="56"/>
      <c r="G8" s="56"/>
      <c r="I8" s="39">
        <v>1</v>
      </c>
      <c r="K8" s="4"/>
      <c r="M8" s="16" t="str">
        <f>IF(K8="","",IF(N8=0,"","Error: Sample result not accepted. If non-detect, please enter 0 (zero)."))</f>
        <v/>
      </c>
      <c r="N8" s="1" t="str">
        <f>IF(K8="","",IF(AND(ISNUMBER(K8),K8&gt;=0),0,1))</f>
        <v/>
      </c>
      <c r="O8" s="2" t="str">
        <f>IF(ISBLANK(K8),"",K8-K8)</f>
        <v/>
      </c>
      <c r="P8" s="2">
        <f>IF(O8&lt;0,1,0)</f>
        <v>0</v>
      </c>
      <c r="W8" s="28" t="s">
        <v>4</v>
      </c>
      <c r="X8" s="10">
        <f>CEILING(X4,1)</f>
        <v>0</v>
      </c>
      <c r="Y8" s="22"/>
      <c r="Z8" s="27" t="s">
        <v>11</v>
      </c>
    </row>
    <row r="9" spans="1:34" ht="24.65" customHeight="1">
      <c r="A9" s="45"/>
      <c r="B9" s="38"/>
      <c r="C9" s="38"/>
      <c r="D9" s="56"/>
      <c r="E9" s="56"/>
      <c r="F9" s="56"/>
      <c r="G9" s="56"/>
      <c r="I9" s="39">
        <v>2</v>
      </c>
      <c r="K9" s="3"/>
      <c r="M9" s="16" t="str">
        <f t="shared" ref="M9:M72" si="2">IF(K9="","",IF(N9=0,"","Error: Sample result not accepted. If non-detect, please enter 0 (zero)."))</f>
        <v/>
      </c>
      <c r="N9" s="1" t="str">
        <f t="shared" ref="N9:N72" si="3">IF(K9="","",IF(AND(ISNUMBER(K9),K9&gt;=0),0,1))</f>
        <v/>
      </c>
      <c r="O9" s="2" t="str">
        <f>IF(ISBLANK(K9),"",K9-K8)</f>
        <v/>
      </c>
      <c r="P9" s="2">
        <f t="shared" ref="P9:P72" si="4">IF(O9&lt;0,1,0)</f>
        <v>0</v>
      </c>
      <c r="W9" s="28" t="s">
        <v>6</v>
      </c>
      <c r="X9" s="8" t="str">
        <f>IF(B13=0,"",IF(SUM(N:N)&gt;0,"",IF(SUM(P:P)&gt;0,"",VLOOKUP(X8,$I$8:$K$132,3,FALSE))))</f>
        <v/>
      </c>
      <c r="Y9" s="12" t="str">
        <f>$K$5</f>
        <v/>
      </c>
      <c r="Z9" s="27" t="s">
        <v>11</v>
      </c>
    </row>
    <row r="10" spans="1:34" ht="24.65" customHeight="1">
      <c r="A10" s="45"/>
      <c r="B10" s="38"/>
      <c r="C10" s="38"/>
      <c r="D10" s="56"/>
      <c r="E10" s="56"/>
      <c r="F10" s="56"/>
      <c r="G10" s="56"/>
      <c r="I10" s="39">
        <v>3</v>
      </c>
      <c r="K10" s="3"/>
      <c r="M10" s="16" t="str">
        <f t="shared" si="2"/>
        <v/>
      </c>
      <c r="N10" s="1" t="str">
        <f t="shared" si="3"/>
        <v/>
      </c>
      <c r="O10" s="2" t="str">
        <f t="shared" ref="O10:O73" si="5">IF(ISBLANK(K10),"",K10-K9)</f>
        <v/>
      </c>
      <c r="P10" s="2">
        <f t="shared" si="4"/>
        <v>0</v>
      </c>
    </row>
    <row r="11" spans="1:34" ht="24.65" customHeight="1">
      <c r="A11" s="45"/>
      <c r="B11" s="38"/>
      <c r="C11" s="38"/>
      <c r="D11" s="56"/>
      <c r="E11" s="56"/>
      <c r="F11" s="56"/>
      <c r="G11" s="56"/>
      <c r="I11" s="39">
        <v>4</v>
      </c>
      <c r="K11" s="3"/>
      <c r="M11" s="16" t="str">
        <f t="shared" si="2"/>
        <v/>
      </c>
      <c r="N11" s="1" t="str">
        <f t="shared" si="3"/>
        <v/>
      </c>
      <c r="O11" s="2" t="str">
        <f t="shared" si="5"/>
        <v/>
      </c>
      <c r="P11" s="2">
        <f t="shared" si="4"/>
        <v>0</v>
      </c>
      <c r="W11" s="40" t="s">
        <v>39</v>
      </c>
      <c r="X11" s="8">
        <f>IF(ISNUMBER(FIND(".", E7)), LEN(E7) - FIND(".", E7), 0)</f>
        <v>0</v>
      </c>
      <c r="Z11" s="27" t="s">
        <v>11</v>
      </c>
    </row>
    <row r="12" spans="1:34">
      <c r="A12" s="30" t="s">
        <v>21</v>
      </c>
      <c r="E12" s="46"/>
      <c r="F12" s="46"/>
      <c r="G12" s="46"/>
      <c r="I12" s="39">
        <v>5</v>
      </c>
      <c r="K12" s="3"/>
      <c r="M12" s="16" t="str">
        <f t="shared" si="2"/>
        <v/>
      </c>
      <c r="N12" s="1" t="str">
        <f t="shared" si="3"/>
        <v/>
      </c>
      <c r="O12" s="2" t="str">
        <f t="shared" si="5"/>
        <v/>
      </c>
      <c r="P12" s="2">
        <f t="shared" si="4"/>
        <v>0</v>
      </c>
    </row>
    <row r="13" spans="1:34" ht="29">
      <c r="A13" s="31" t="s">
        <v>15</v>
      </c>
      <c r="B13" s="13">
        <f>COUNT(K8:$K$132)</f>
        <v>0</v>
      </c>
      <c r="C13" s="22"/>
      <c r="F13" s="29"/>
      <c r="I13" s="39">
        <v>6</v>
      </c>
      <c r="K13" s="3"/>
      <c r="M13" s="16" t="str">
        <f t="shared" si="2"/>
        <v/>
      </c>
      <c r="N13" s="1" t="str">
        <f t="shared" si="3"/>
        <v/>
      </c>
      <c r="O13" s="2" t="str">
        <f t="shared" si="5"/>
        <v/>
      </c>
      <c r="P13" s="2">
        <f t="shared" si="4"/>
        <v>0</v>
      </c>
    </row>
    <row r="14" spans="1:34">
      <c r="A14" s="47"/>
      <c r="B14" s="25"/>
      <c r="C14" s="25"/>
      <c r="E14"/>
      <c r="F14" s="29"/>
      <c r="G14" s="29"/>
      <c r="I14" s="39">
        <v>7</v>
      </c>
      <c r="K14" s="3"/>
      <c r="M14" s="16" t="str">
        <f t="shared" si="2"/>
        <v/>
      </c>
      <c r="N14" s="1" t="str">
        <f t="shared" si="3"/>
        <v/>
      </c>
      <c r="O14" s="2" t="str">
        <f t="shared" si="5"/>
        <v/>
      </c>
      <c r="P14" s="2">
        <f t="shared" si="4"/>
        <v>0</v>
      </c>
    </row>
    <row r="15" spans="1:34">
      <c r="A15" s="34" t="s">
        <v>59</v>
      </c>
      <c r="B15" s="25"/>
      <c r="C15" s="25"/>
      <c r="E15"/>
      <c r="F15" s="29"/>
      <c r="G15" s="29"/>
      <c r="I15" s="39">
        <v>8</v>
      </c>
      <c r="K15" s="3"/>
      <c r="M15" s="16" t="str">
        <f t="shared" si="2"/>
        <v/>
      </c>
      <c r="N15" s="1" t="str">
        <f t="shared" si="3"/>
        <v/>
      </c>
      <c r="O15" s="2" t="str">
        <f t="shared" si="5"/>
        <v/>
      </c>
      <c r="P15" s="2">
        <f t="shared" si="4"/>
        <v>0</v>
      </c>
    </row>
    <row r="16" spans="1:34" ht="31.25" customHeight="1">
      <c r="A16" s="31" t="s">
        <v>37</v>
      </c>
      <c r="B16" s="17" t="str" cm="1">
        <f t="array" ref="B16">IF(E5="μg/L (= ppb)","",IF(E5="","",IF(B13=0,"",IF(SUM(N:N)&gt;0,"",IF(SUM(P:P)&gt;0,"",IF((LOOKUP(2,1/(K8:K132&lt;&gt;""),ROW(K8:K132))-LOOKUP(2,1/(K1:K7&lt;&gt;""),ROW(K1:K7)))-COUNTA(K8:K132),"",X7+X5*(X9-X7)))))))</f>
        <v/>
      </c>
      <c r="C16" s="14" t="str">
        <f>IF(OR(E5="μg/L (= ppb)",ISNUMBER(SEARCH("error",B17))),"",IF(SUM(P:P)&gt;0,"",$E$5))</f>
        <v/>
      </c>
      <c r="E16"/>
      <c r="I16" s="39">
        <v>9</v>
      </c>
      <c r="K16" s="3"/>
      <c r="M16" s="16" t="str">
        <f t="shared" si="2"/>
        <v/>
      </c>
      <c r="N16" s="1" t="str">
        <f t="shared" si="3"/>
        <v/>
      </c>
      <c r="O16" s="2" t="str">
        <f t="shared" si="5"/>
        <v/>
      </c>
      <c r="P16" s="2">
        <f t="shared" si="4"/>
        <v>0</v>
      </c>
    </row>
    <row r="17" spans="1:16" ht="52.5" customHeight="1">
      <c r="A17" s="31" t="s">
        <v>38</v>
      </c>
      <c r="B17" s="18" t="str" cm="1">
        <f t="array" ref="B17">IF(E5="μg/L (= ppb)","""μg/L (= ppb)"" is currently selected -- See calculated value below",IF(E5="","Error: No unit of sample result entered.",IF(E7="","Error: No Lab Reporting Limit entered.",IF(B13=0,"Error: No sample results entered.",IF(SUM(N:N)&gt;0,"Error: Sample result(s) entered not accepted.",IF(SUM(P:P)&gt;0,"Error: Results not sorted. To fix, sort the results (see step 5 of the instructions below).",IF((LOOKUP(2,1/(K8:K132&lt;&gt;""),ROW(K8:K132))-LOOKUP(2,1/(K1:K7&lt;&gt;""),ROW(K1:K7)))-COUNTA(K8:K132),"Error: Blank cell(s) in between sample results. To fix, sort the results (see step 5 of the instructions below).",IF(ISNUMBER(VALUE(VLOOKUP(X11,AF2:AG6,2,FALSE))),ROUND(X7+X5*(X9-X7),X11),"Error: Lab reporting limit in provided units not possible -- Please double check"))))))))</f>
        <v>Error: No unit of sample result entered.</v>
      </c>
      <c r="C17" s="14" t="str">
        <f>IF(OR(E5="μg/L (= ppb)",ISNUMBER(SEARCH("error",B17))),"",IF(SUM(P:P)&gt;0,"",$E$5))</f>
        <v/>
      </c>
      <c r="D17" s="59" t="str">
        <f>IF(OR(E5="μg/L (= ppb)",ISNUMBER(SEARCH("error",B17))),"",IF(SUM(P:P)&gt;0,"",IF(B17&lt;1.35,"This value does NOT exceed the copper Action Level (AL) of 1.3 mg/L (or 1.3 ppm) because in order for the value to be considered exceeding the AL, the value must be greater than or equal to 1.35 mg/L (or 1.35 ppm).","This value EXCEEDS the copper Action Level (AL) of 1.3 mg/L (or 1.3 ppm).")))</f>
        <v/>
      </c>
      <c r="E17" s="59"/>
      <c r="F17" s="59"/>
      <c r="G17" s="59"/>
      <c r="I17" s="39">
        <v>10</v>
      </c>
      <c r="K17" s="3"/>
      <c r="M17" s="16" t="str">
        <f t="shared" si="2"/>
        <v/>
      </c>
      <c r="N17" s="1" t="str">
        <f t="shared" si="3"/>
        <v/>
      </c>
      <c r="O17" s="2" t="str">
        <f t="shared" si="5"/>
        <v/>
      </c>
      <c r="P17" s="2">
        <f t="shared" si="4"/>
        <v>0</v>
      </c>
    </row>
    <row r="18" spans="1:16">
      <c r="B18" s="43"/>
      <c r="C18" s="22"/>
      <c r="E18"/>
      <c r="I18" s="39">
        <v>11</v>
      </c>
      <c r="K18" s="3"/>
      <c r="M18" s="16" t="str">
        <f t="shared" si="2"/>
        <v/>
      </c>
      <c r="N18" s="1" t="str">
        <f t="shared" si="3"/>
        <v/>
      </c>
      <c r="O18" s="2" t="str">
        <f t="shared" si="5"/>
        <v/>
      </c>
      <c r="P18" s="2">
        <f t="shared" si="4"/>
        <v>0</v>
      </c>
    </row>
    <row r="19" spans="1:16">
      <c r="A19" s="34" t="s">
        <v>58</v>
      </c>
      <c r="B19" s="25"/>
      <c r="C19" s="25"/>
      <c r="E19"/>
      <c r="F19" s="29"/>
      <c r="G19" s="29"/>
      <c r="I19" s="39">
        <v>12</v>
      </c>
      <c r="K19" s="3"/>
      <c r="M19" s="16" t="str">
        <f t="shared" si="2"/>
        <v/>
      </c>
      <c r="N19" s="1" t="str">
        <f t="shared" si="3"/>
        <v/>
      </c>
      <c r="O19" s="2" t="str">
        <f t="shared" si="5"/>
        <v/>
      </c>
      <c r="P19" s="2">
        <f t="shared" si="4"/>
        <v>0</v>
      </c>
    </row>
    <row r="20" spans="1:16" ht="32" customHeight="1">
      <c r="A20" s="31" t="s">
        <v>35</v>
      </c>
      <c r="B20" s="17" t="str" cm="1">
        <f t="array" ref="B20">IF(E5="mg/L (= ppm)","",IF(E5="","",IF(B13=0,"",IF(SUM(N:N)&gt;0,"",IF(SUM(P:P)&gt;0,"",IF((LOOKUP(2,1/(K8:K132&lt;&gt;""),ROW(K8:K132))-LOOKUP(2,1/(K1:K7&lt;&gt;""),ROW(K1:K7)))-COUNTA(K8:K132),"",X7+X5*(X9-X7)))))))</f>
        <v/>
      </c>
      <c r="C20" s="14" t="str">
        <f>IF(OR(E5="mg/L (= ppm)",ISNUMBER(SEARCH("error",B21))),"",IF(SUM(P:P)&gt;0,"",$E$5))</f>
        <v/>
      </c>
      <c r="E20"/>
      <c r="F20" s="29"/>
      <c r="G20" s="29"/>
      <c r="I20" s="39">
        <v>13</v>
      </c>
      <c r="K20" s="3"/>
      <c r="M20" s="16" t="str">
        <f t="shared" si="2"/>
        <v/>
      </c>
      <c r="N20" s="1" t="str">
        <f t="shared" si="3"/>
        <v/>
      </c>
      <c r="O20" s="2" t="str">
        <f t="shared" si="5"/>
        <v/>
      </c>
      <c r="P20" s="2">
        <f t="shared" si="4"/>
        <v>0</v>
      </c>
    </row>
    <row r="21" spans="1:16" ht="55.5" customHeight="1">
      <c r="A21" s="31" t="s">
        <v>36</v>
      </c>
      <c r="B21" s="18" t="str" cm="1">
        <f t="array" ref="B21">IF(E5="mg/L (= ppm)","""mg/L (= ppm)"" is currently selected -- See calculated value above",IF(E5="","Error: No unit of sample result entered.",IF(E7="","Error: No Lab Reporting Limit entered.",IF(B13=0,"Error: No sample results entered.",IF(SUM(N:N)&gt;0,"Error: Sample result(s) entered not accepted.",IF(SUM(P:P)&gt;0,"Error: Results not sorted. To fix, sort the results (see step 5 of the instructions below).",IF((LOOKUP(2,1/(K8:K132&lt;&gt;""),ROW(K8:K132))-LOOKUP(2,1/(K1:K7&lt;&gt;""),ROW(K1:K7)))-COUNTA(K8:K132),"Error: Blank cell(s) in between sample results. To fix, sort the results (see step 5 of the instructions below).",IF(ISNUMBER(VALUE(VLOOKUP(X11,AB2:AC5,2,FALSE))),ROUND(X7+X5*(X9-X7),X11),"Error: Lab reporting limit in provided units not possible -- Please double check"))))))))</f>
        <v>Error: No unit of sample result entered.</v>
      </c>
      <c r="C21" s="14" t="str">
        <f>IF(OR(E5="mg/L (= ppm)",ISNUMBER(SEARCH("error",B21))),"",IF(SUM(P:P)&gt;0,"",$E$5))</f>
        <v/>
      </c>
      <c r="D21" s="59" t="str">
        <f>IF(OR(E5="mg/L (= ppm)",ISNUMBER(SEARCH("error",B21))),"",IF(SUM(P:P)&gt;0,"",IF(B21&lt;1350,"This value does NOT exceed the copper Action Level (AL) of 1300 μg/L (or 1300 ppb) because in order for the value to be considered exceeding the AL, the value must be greater than or equal to 1350 μg/L (or 1350 ppb).","This value EXCEEDS the copper Action Level (AL) of 1300 μg/L (or 1300 ppb).")))</f>
        <v/>
      </c>
      <c r="E21" s="59"/>
      <c r="F21" s="59"/>
      <c r="G21" s="59"/>
      <c r="I21" s="39">
        <v>14</v>
      </c>
      <c r="K21" s="3"/>
      <c r="M21" s="16" t="str">
        <f t="shared" si="2"/>
        <v/>
      </c>
      <c r="N21" s="1" t="str">
        <f t="shared" si="3"/>
        <v/>
      </c>
      <c r="O21" s="2" t="str">
        <f t="shared" si="5"/>
        <v/>
      </c>
      <c r="P21" s="2">
        <f t="shared" si="4"/>
        <v>0</v>
      </c>
    </row>
    <row r="22" spans="1:16">
      <c r="A22" s="24"/>
      <c r="B22" s="25"/>
      <c r="C22" s="25"/>
      <c r="E22"/>
      <c r="F22" s="29"/>
      <c r="G22" s="29"/>
      <c r="I22" s="39">
        <v>15</v>
      </c>
      <c r="K22" s="3"/>
      <c r="M22" s="16" t="str">
        <f t="shared" si="2"/>
        <v/>
      </c>
      <c r="N22" s="1" t="str">
        <f t="shared" si="3"/>
        <v/>
      </c>
      <c r="O22" s="2" t="str">
        <f t="shared" si="5"/>
        <v/>
      </c>
      <c r="P22" s="2">
        <f t="shared" si="4"/>
        <v>0</v>
      </c>
    </row>
    <row r="23" spans="1:16">
      <c r="B23" s="43"/>
      <c r="C23" s="43"/>
      <c r="E23"/>
      <c r="I23" s="39">
        <v>16</v>
      </c>
      <c r="K23" s="3"/>
      <c r="M23" s="16" t="str">
        <f t="shared" si="2"/>
        <v/>
      </c>
      <c r="N23" s="1" t="str">
        <f t="shared" si="3"/>
        <v/>
      </c>
      <c r="O23" s="2" t="str">
        <f t="shared" si="5"/>
        <v/>
      </c>
      <c r="P23" s="2">
        <f t="shared" si="4"/>
        <v>0</v>
      </c>
    </row>
    <row r="24" spans="1:16">
      <c r="A24" s="44" t="s">
        <v>9</v>
      </c>
      <c r="B24" s="43"/>
      <c r="C24" s="43"/>
      <c r="E24"/>
      <c r="I24" s="39">
        <v>17</v>
      </c>
      <c r="K24" s="3"/>
      <c r="M24" s="16" t="str">
        <f t="shared" si="2"/>
        <v/>
      </c>
      <c r="N24" s="1" t="str">
        <f t="shared" si="3"/>
        <v/>
      </c>
      <c r="O24" s="2" t="str">
        <f t="shared" si="5"/>
        <v/>
      </c>
      <c r="P24" s="2">
        <f t="shared" si="4"/>
        <v>0</v>
      </c>
    </row>
    <row r="25" spans="1:16" ht="15" customHeight="1">
      <c r="A25" s="55" t="s">
        <v>71</v>
      </c>
      <c r="B25" s="55"/>
      <c r="C25" s="55"/>
      <c r="D25" s="55"/>
      <c r="E25" s="55"/>
      <c r="F25" s="55"/>
      <c r="G25" s="55"/>
      <c r="I25" s="39">
        <v>18</v>
      </c>
      <c r="K25" s="3"/>
      <c r="M25" s="16" t="str">
        <f t="shared" si="2"/>
        <v/>
      </c>
      <c r="N25" s="1" t="str">
        <f t="shared" si="3"/>
        <v/>
      </c>
      <c r="O25" s="2" t="str">
        <f t="shared" si="5"/>
        <v/>
      </c>
      <c r="P25" s="2">
        <f t="shared" si="4"/>
        <v>0</v>
      </c>
    </row>
    <row r="26" spans="1:16">
      <c r="A26" s="55"/>
      <c r="B26" s="55"/>
      <c r="C26" s="55"/>
      <c r="D26" s="55"/>
      <c r="E26" s="55"/>
      <c r="F26" s="55"/>
      <c r="G26" s="55"/>
      <c r="I26" s="39">
        <v>19</v>
      </c>
      <c r="K26" s="3"/>
      <c r="M26" s="16" t="str">
        <f t="shared" si="2"/>
        <v/>
      </c>
      <c r="N26" s="1" t="str">
        <f t="shared" si="3"/>
        <v/>
      </c>
      <c r="O26" s="2" t="str">
        <f t="shared" si="5"/>
        <v/>
      </c>
      <c r="P26" s="2">
        <f t="shared" si="4"/>
        <v>0</v>
      </c>
    </row>
    <row r="27" spans="1:16">
      <c r="A27" s="55"/>
      <c r="B27" s="55"/>
      <c r="C27" s="55"/>
      <c r="D27" s="55"/>
      <c r="E27" s="55"/>
      <c r="F27" s="55"/>
      <c r="G27" s="55"/>
      <c r="I27" s="39">
        <v>20</v>
      </c>
      <c r="K27" s="3"/>
      <c r="M27" s="16" t="str">
        <f t="shared" si="2"/>
        <v/>
      </c>
      <c r="N27" s="1" t="str">
        <f t="shared" si="3"/>
        <v/>
      </c>
      <c r="O27" s="2" t="str">
        <f t="shared" si="5"/>
        <v/>
      </c>
      <c r="P27" s="2">
        <f t="shared" si="4"/>
        <v>0</v>
      </c>
    </row>
    <row r="28" spans="1:16">
      <c r="A28" s="55"/>
      <c r="B28" s="55"/>
      <c r="C28" s="55"/>
      <c r="D28" s="55"/>
      <c r="E28" s="55"/>
      <c r="F28" s="55"/>
      <c r="G28" s="55"/>
      <c r="I28" s="39">
        <v>21</v>
      </c>
      <c r="K28" s="3"/>
      <c r="M28" s="16" t="str">
        <f t="shared" si="2"/>
        <v/>
      </c>
      <c r="N28" s="1" t="str">
        <f t="shared" si="3"/>
        <v/>
      </c>
      <c r="O28" s="2" t="str">
        <f t="shared" si="5"/>
        <v/>
      </c>
      <c r="P28" s="2">
        <f t="shared" si="4"/>
        <v>0</v>
      </c>
    </row>
    <row r="29" spans="1:16">
      <c r="A29" s="55"/>
      <c r="B29" s="55"/>
      <c r="C29" s="55"/>
      <c r="D29" s="55"/>
      <c r="E29" s="55"/>
      <c r="F29" s="55"/>
      <c r="G29" s="55"/>
      <c r="I29" s="39">
        <v>22</v>
      </c>
      <c r="K29" s="3"/>
      <c r="M29" s="16" t="str">
        <f t="shared" si="2"/>
        <v/>
      </c>
      <c r="N29" s="1" t="str">
        <f t="shared" si="3"/>
        <v/>
      </c>
      <c r="O29" s="2" t="str">
        <f t="shared" si="5"/>
        <v/>
      </c>
      <c r="P29" s="2">
        <f t="shared" si="4"/>
        <v>0</v>
      </c>
    </row>
    <row r="30" spans="1:16">
      <c r="A30" s="55"/>
      <c r="B30" s="55"/>
      <c r="C30" s="55"/>
      <c r="D30" s="55"/>
      <c r="E30" s="55"/>
      <c r="F30" s="55"/>
      <c r="G30" s="55"/>
      <c r="I30" s="39">
        <v>23</v>
      </c>
      <c r="K30" s="3"/>
      <c r="M30" s="16" t="str">
        <f t="shared" si="2"/>
        <v/>
      </c>
      <c r="N30" s="1" t="str">
        <f t="shared" si="3"/>
        <v/>
      </c>
      <c r="O30" s="2" t="str">
        <f t="shared" si="5"/>
        <v/>
      </c>
      <c r="P30" s="2">
        <f t="shared" si="4"/>
        <v>0</v>
      </c>
    </row>
    <row r="31" spans="1:16">
      <c r="A31" s="55"/>
      <c r="B31" s="55"/>
      <c r="C31" s="55"/>
      <c r="D31" s="55"/>
      <c r="E31" s="55"/>
      <c r="F31" s="55"/>
      <c r="G31" s="55"/>
      <c r="I31" s="39">
        <v>24</v>
      </c>
      <c r="K31" s="3"/>
      <c r="M31" s="16" t="str">
        <f t="shared" si="2"/>
        <v/>
      </c>
      <c r="N31" s="1" t="str">
        <f t="shared" si="3"/>
        <v/>
      </c>
      <c r="O31" s="2" t="str">
        <f t="shared" si="5"/>
        <v/>
      </c>
      <c r="P31" s="2">
        <f t="shared" si="4"/>
        <v>0</v>
      </c>
    </row>
    <row r="32" spans="1:16">
      <c r="A32" s="55"/>
      <c r="B32" s="55"/>
      <c r="C32" s="55"/>
      <c r="D32" s="55"/>
      <c r="E32" s="55"/>
      <c r="F32" s="55"/>
      <c r="G32" s="55"/>
      <c r="I32" s="39">
        <v>25</v>
      </c>
      <c r="K32" s="3"/>
      <c r="M32" s="16" t="str">
        <f t="shared" si="2"/>
        <v/>
      </c>
      <c r="N32" s="1" t="str">
        <f t="shared" si="3"/>
        <v/>
      </c>
      <c r="O32" s="2" t="str">
        <f t="shared" si="5"/>
        <v/>
      </c>
      <c r="P32" s="2">
        <f t="shared" si="4"/>
        <v>0</v>
      </c>
    </row>
    <row r="33" spans="1:16">
      <c r="A33" s="55"/>
      <c r="B33" s="55"/>
      <c r="C33" s="55"/>
      <c r="D33" s="55"/>
      <c r="E33" s="55"/>
      <c r="F33" s="55"/>
      <c r="G33" s="55"/>
      <c r="I33" s="39">
        <v>26</v>
      </c>
      <c r="K33" s="3"/>
      <c r="M33" s="16" t="str">
        <f t="shared" si="2"/>
        <v/>
      </c>
      <c r="N33" s="1" t="str">
        <f t="shared" si="3"/>
        <v/>
      </c>
      <c r="O33" s="2" t="str">
        <f t="shared" si="5"/>
        <v/>
      </c>
      <c r="P33" s="2">
        <f t="shared" si="4"/>
        <v>0</v>
      </c>
    </row>
    <row r="34" spans="1:16">
      <c r="A34" s="55"/>
      <c r="B34" s="55"/>
      <c r="C34" s="55"/>
      <c r="D34" s="55"/>
      <c r="E34" s="55"/>
      <c r="F34" s="55"/>
      <c r="G34" s="55"/>
      <c r="I34" s="39">
        <v>27</v>
      </c>
      <c r="K34" s="3"/>
      <c r="M34" s="16" t="str">
        <f t="shared" si="2"/>
        <v/>
      </c>
      <c r="N34" s="1" t="str">
        <f t="shared" si="3"/>
        <v/>
      </c>
      <c r="O34" s="2" t="str">
        <f t="shared" si="5"/>
        <v/>
      </c>
      <c r="P34" s="2">
        <f t="shared" si="4"/>
        <v>0</v>
      </c>
    </row>
    <row r="35" spans="1:16">
      <c r="A35" s="55"/>
      <c r="B35" s="55"/>
      <c r="C35" s="55"/>
      <c r="D35" s="55"/>
      <c r="E35" s="55"/>
      <c r="F35" s="55"/>
      <c r="G35" s="55"/>
      <c r="I35" s="39">
        <v>28</v>
      </c>
      <c r="K35" s="3"/>
      <c r="M35" s="16" t="str">
        <f t="shared" si="2"/>
        <v/>
      </c>
      <c r="N35" s="1" t="str">
        <f t="shared" si="3"/>
        <v/>
      </c>
      <c r="O35" s="2" t="str">
        <f t="shared" si="5"/>
        <v/>
      </c>
      <c r="P35" s="2">
        <f t="shared" si="4"/>
        <v>0</v>
      </c>
    </row>
    <row r="36" spans="1:16">
      <c r="A36" s="55"/>
      <c r="B36" s="55"/>
      <c r="C36" s="55"/>
      <c r="D36" s="55"/>
      <c r="E36" s="55"/>
      <c r="F36" s="55"/>
      <c r="G36" s="55"/>
      <c r="I36" s="39">
        <v>29</v>
      </c>
      <c r="K36" s="3"/>
      <c r="M36" s="16" t="str">
        <f t="shared" si="2"/>
        <v/>
      </c>
      <c r="N36" s="1" t="str">
        <f t="shared" si="3"/>
        <v/>
      </c>
      <c r="O36" s="2" t="str">
        <f t="shared" si="5"/>
        <v/>
      </c>
      <c r="P36" s="2">
        <f t="shared" si="4"/>
        <v>0</v>
      </c>
    </row>
    <row r="37" spans="1:16">
      <c r="A37" s="55"/>
      <c r="B37" s="55"/>
      <c r="C37" s="55"/>
      <c r="D37" s="55"/>
      <c r="E37" s="55"/>
      <c r="F37" s="55"/>
      <c r="G37" s="55"/>
      <c r="I37" s="39">
        <v>30</v>
      </c>
      <c r="K37" s="3"/>
      <c r="M37" s="16" t="str">
        <f t="shared" si="2"/>
        <v/>
      </c>
      <c r="N37" s="1" t="str">
        <f t="shared" si="3"/>
        <v/>
      </c>
      <c r="O37" s="2" t="str">
        <f t="shared" si="5"/>
        <v/>
      </c>
      <c r="P37" s="2">
        <f t="shared" si="4"/>
        <v>0</v>
      </c>
    </row>
    <row r="38" spans="1:16">
      <c r="A38" s="55"/>
      <c r="B38" s="55"/>
      <c r="C38" s="55"/>
      <c r="D38" s="55"/>
      <c r="E38" s="55"/>
      <c r="F38" s="55"/>
      <c r="G38" s="55"/>
      <c r="I38" s="39">
        <v>31</v>
      </c>
      <c r="K38" s="3"/>
      <c r="M38" s="16" t="str">
        <f t="shared" si="2"/>
        <v/>
      </c>
      <c r="N38" s="1" t="str">
        <f t="shared" si="3"/>
        <v/>
      </c>
      <c r="O38" s="2" t="str">
        <f t="shared" si="5"/>
        <v/>
      </c>
      <c r="P38" s="2">
        <f t="shared" si="4"/>
        <v>0</v>
      </c>
    </row>
    <row r="39" spans="1:16">
      <c r="A39" s="55"/>
      <c r="B39" s="55"/>
      <c r="C39" s="55"/>
      <c r="D39" s="55"/>
      <c r="E39" s="55"/>
      <c r="F39" s="55"/>
      <c r="G39" s="55"/>
      <c r="I39" s="39">
        <v>32</v>
      </c>
      <c r="K39" s="3"/>
      <c r="M39" s="16" t="str">
        <f t="shared" si="2"/>
        <v/>
      </c>
      <c r="N39" s="1" t="str">
        <f t="shared" si="3"/>
        <v/>
      </c>
      <c r="O39" s="2" t="str">
        <f t="shared" si="5"/>
        <v/>
      </c>
      <c r="P39" s="2">
        <f t="shared" si="4"/>
        <v>0</v>
      </c>
    </row>
    <row r="40" spans="1:16">
      <c r="A40" s="55"/>
      <c r="B40" s="55"/>
      <c r="C40" s="55"/>
      <c r="D40" s="55"/>
      <c r="E40" s="55"/>
      <c r="F40" s="55"/>
      <c r="G40" s="55"/>
      <c r="I40" s="39">
        <v>33</v>
      </c>
      <c r="K40" s="3"/>
      <c r="M40" s="16" t="str">
        <f t="shared" si="2"/>
        <v/>
      </c>
      <c r="N40" s="1" t="str">
        <f t="shared" si="3"/>
        <v/>
      </c>
      <c r="O40" s="2" t="str">
        <f t="shared" si="5"/>
        <v/>
      </c>
      <c r="P40" s="2">
        <f t="shared" si="4"/>
        <v>0</v>
      </c>
    </row>
    <row r="41" spans="1:16">
      <c r="A41" s="55"/>
      <c r="B41" s="55"/>
      <c r="C41" s="55"/>
      <c r="D41" s="55"/>
      <c r="E41" s="55"/>
      <c r="F41" s="55"/>
      <c r="G41" s="55"/>
      <c r="I41" s="39">
        <v>34</v>
      </c>
      <c r="K41" s="3"/>
      <c r="M41" s="16" t="str">
        <f t="shared" si="2"/>
        <v/>
      </c>
      <c r="N41" s="1" t="str">
        <f t="shared" si="3"/>
        <v/>
      </c>
      <c r="O41" s="2" t="str">
        <f t="shared" si="5"/>
        <v/>
      </c>
      <c r="P41" s="2">
        <f t="shared" si="4"/>
        <v>0</v>
      </c>
    </row>
    <row r="42" spans="1:16">
      <c r="A42" s="55"/>
      <c r="B42" s="55"/>
      <c r="C42" s="55"/>
      <c r="D42" s="55"/>
      <c r="E42" s="55"/>
      <c r="F42" s="55"/>
      <c r="G42" s="55"/>
      <c r="I42" s="39">
        <v>35</v>
      </c>
      <c r="K42" s="3"/>
      <c r="M42" s="16" t="str">
        <f t="shared" si="2"/>
        <v/>
      </c>
      <c r="N42" s="1" t="str">
        <f t="shared" si="3"/>
        <v/>
      </c>
      <c r="O42" s="2" t="str">
        <f t="shared" si="5"/>
        <v/>
      </c>
      <c r="P42" s="2">
        <f t="shared" si="4"/>
        <v>0</v>
      </c>
    </row>
    <row r="43" spans="1:16">
      <c r="A43" s="55"/>
      <c r="B43" s="55"/>
      <c r="C43" s="55"/>
      <c r="D43" s="55"/>
      <c r="E43" s="55"/>
      <c r="F43" s="55"/>
      <c r="G43" s="55"/>
      <c r="I43" s="39">
        <v>36</v>
      </c>
      <c r="K43" s="3"/>
      <c r="M43" s="16" t="str">
        <f t="shared" si="2"/>
        <v/>
      </c>
      <c r="N43" s="1" t="str">
        <f t="shared" si="3"/>
        <v/>
      </c>
      <c r="O43" s="2" t="str">
        <f t="shared" si="5"/>
        <v/>
      </c>
      <c r="P43" s="2">
        <f t="shared" si="4"/>
        <v>0</v>
      </c>
    </row>
    <row r="44" spans="1:16">
      <c r="A44" s="55"/>
      <c r="B44" s="55"/>
      <c r="C44" s="55"/>
      <c r="D44" s="55"/>
      <c r="E44" s="55"/>
      <c r="F44" s="55"/>
      <c r="G44" s="55"/>
      <c r="I44" s="39">
        <v>37</v>
      </c>
      <c r="K44" s="3"/>
      <c r="M44" s="16" t="str">
        <f t="shared" si="2"/>
        <v/>
      </c>
      <c r="N44" s="1" t="str">
        <f t="shared" si="3"/>
        <v/>
      </c>
      <c r="O44" s="2" t="str">
        <f t="shared" si="5"/>
        <v/>
      </c>
      <c r="P44" s="2">
        <f t="shared" si="4"/>
        <v>0</v>
      </c>
    </row>
    <row r="45" spans="1:16">
      <c r="A45" s="55"/>
      <c r="B45" s="55"/>
      <c r="C45" s="55"/>
      <c r="D45" s="55"/>
      <c r="E45" s="55"/>
      <c r="F45" s="55"/>
      <c r="G45" s="55"/>
      <c r="I45" s="39">
        <v>38</v>
      </c>
      <c r="K45" s="3"/>
      <c r="M45" s="16" t="str">
        <f t="shared" si="2"/>
        <v/>
      </c>
      <c r="N45" s="1" t="str">
        <f t="shared" si="3"/>
        <v/>
      </c>
      <c r="O45" s="2" t="str">
        <f t="shared" si="5"/>
        <v/>
      </c>
      <c r="P45" s="2">
        <f t="shared" si="4"/>
        <v>0</v>
      </c>
    </row>
    <row r="46" spans="1:16">
      <c r="A46" s="55"/>
      <c r="B46" s="55"/>
      <c r="C46" s="55"/>
      <c r="D46" s="55"/>
      <c r="E46" s="55"/>
      <c r="F46" s="55"/>
      <c r="G46" s="55"/>
      <c r="I46" s="39">
        <v>39</v>
      </c>
      <c r="K46" s="3"/>
      <c r="M46" s="16" t="str">
        <f t="shared" si="2"/>
        <v/>
      </c>
      <c r="N46" s="1" t="str">
        <f t="shared" si="3"/>
        <v/>
      </c>
      <c r="O46" s="2" t="str">
        <f t="shared" si="5"/>
        <v/>
      </c>
      <c r="P46" s="2">
        <f t="shared" si="4"/>
        <v>0</v>
      </c>
    </row>
    <row r="47" spans="1:16">
      <c r="A47" s="55"/>
      <c r="B47" s="55"/>
      <c r="C47" s="55"/>
      <c r="D47" s="55"/>
      <c r="E47" s="55"/>
      <c r="F47" s="55"/>
      <c r="G47" s="55"/>
      <c r="I47" s="39">
        <v>40</v>
      </c>
      <c r="K47" s="3"/>
      <c r="M47" s="16" t="str">
        <f t="shared" si="2"/>
        <v/>
      </c>
      <c r="N47" s="1" t="str">
        <f t="shared" si="3"/>
        <v/>
      </c>
      <c r="O47" s="2" t="str">
        <f t="shared" si="5"/>
        <v/>
      </c>
      <c r="P47" s="2">
        <f t="shared" si="4"/>
        <v>0</v>
      </c>
    </row>
    <row r="48" spans="1:16">
      <c r="A48" s="55"/>
      <c r="B48" s="55"/>
      <c r="C48" s="55"/>
      <c r="D48" s="55"/>
      <c r="E48" s="55"/>
      <c r="F48" s="55"/>
      <c r="G48" s="55"/>
      <c r="I48" s="39">
        <v>41</v>
      </c>
      <c r="K48" s="3"/>
      <c r="M48" s="16" t="str">
        <f t="shared" si="2"/>
        <v/>
      </c>
      <c r="N48" s="1" t="str">
        <f t="shared" si="3"/>
        <v/>
      </c>
      <c r="O48" s="2" t="str">
        <f t="shared" si="5"/>
        <v/>
      </c>
      <c r="P48" s="2">
        <f t="shared" si="4"/>
        <v>0</v>
      </c>
    </row>
    <row r="49" spans="1:16">
      <c r="A49" s="55"/>
      <c r="B49" s="55"/>
      <c r="C49" s="55"/>
      <c r="D49" s="55"/>
      <c r="E49" s="55"/>
      <c r="F49" s="55"/>
      <c r="G49" s="55"/>
      <c r="I49" s="39">
        <v>42</v>
      </c>
      <c r="K49" s="3"/>
      <c r="M49" s="16" t="str">
        <f t="shared" si="2"/>
        <v/>
      </c>
      <c r="N49" s="1" t="str">
        <f t="shared" si="3"/>
        <v/>
      </c>
      <c r="O49" s="2" t="str">
        <f t="shared" si="5"/>
        <v/>
      </c>
      <c r="P49" s="2">
        <f t="shared" si="4"/>
        <v>0</v>
      </c>
    </row>
    <row r="50" spans="1:16">
      <c r="A50" s="55"/>
      <c r="B50" s="55"/>
      <c r="C50" s="55"/>
      <c r="D50" s="55"/>
      <c r="E50" s="55"/>
      <c r="F50" s="55"/>
      <c r="G50" s="55"/>
      <c r="I50" s="39">
        <v>43</v>
      </c>
      <c r="K50" s="3"/>
      <c r="M50" s="16" t="str">
        <f t="shared" si="2"/>
        <v/>
      </c>
      <c r="N50" s="1" t="str">
        <f t="shared" si="3"/>
        <v/>
      </c>
      <c r="O50" s="2" t="str">
        <f t="shared" si="5"/>
        <v/>
      </c>
      <c r="P50" s="2">
        <f t="shared" si="4"/>
        <v>0</v>
      </c>
    </row>
    <row r="51" spans="1:16">
      <c r="A51" s="55"/>
      <c r="B51" s="55"/>
      <c r="C51" s="55"/>
      <c r="D51" s="55"/>
      <c r="E51" s="55"/>
      <c r="F51" s="55"/>
      <c r="G51" s="55"/>
      <c r="I51" s="39">
        <v>44</v>
      </c>
      <c r="K51" s="3"/>
      <c r="M51" s="16" t="str">
        <f t="shared" si="2"/>
        <v/>
      </c>
      <c r="N51" s="1" t="str">
        <f t="shared" si="3"/>
        <v/>
      </c>
      <c r="O51" s="2" t="str">
        <f t="shared" si="5"/>
        <v/>
      </c>
      <c r="P51" s="2">
        <f t="shared" si="4"/>
        <v>0</v>
      </c>
    </row>
    <row r="52" spans="1:16">
      <c r="A52" s="55"/>
      <c r="B52" s="55"/>
      <c r="C52" s="55"/>
      <c r="D52" s="55"/>
      <c r="E52" s="55"/>
      <c r="F52" s="55"/>
      <c r="G52" s="55"/>
      <c r="I52" s="39">
        <v>45</v>
      </c>
      <c r="K52" s="3"/>
      <c r="M52" s="16" t="str">
        <f t="shared" si="2"/>
        <v/>
      </c>
      <c r="N52" s="1" t="str">
        <f t="shared" si="3"/>
        <v/>
      </c>
      <c r="O52" s="2" t="str">
        <f t="shared" si="5"/>
        <v/>
      </c>
      <c r="P52" s="2">
        <f t="shared" si="4"/>
        <v>0</v>
      </c>
    </row>
    <row r="53" spans="1:16">
      <c r="A53" s="55"/>
      <c r="B53" s="55"/>
      <c r="C53" s="55"/>
      <c r="D53" s="55"/>
      <c r="E53" s="55"/>
      <c r="F53" s="55"/>
      <c r="G53" s="55"/>
      <c r="I53" s="39">
        <v>46</v>
      </c>
      <c r="K53" s="3"/>
      <c r="M53" s="16" t="str">
        <f t="shared" si="2"/>
        <v/>
      </c>
      <c r="N53" s="1" t="str">
        <f t="shared" si="3"/>
        <v/>
      </c>
      <c r="O53" s="2" t="str">
        <f t="shared" si="5"/>
        <v/>
      </c>
      <c r="P53" s="2">
        <f t="shared" si="4"/>
        <v>0</v>
      </c>
    </row>
    <row r="54" spans="1:16">
      <c r="A54" s="55"/>
      <c r="B54" s="55"/>
      <c r="C54" s="55"/>
      <c r="D54" s="55"/>
      <c r="E54" s="55"/>
      <c r="F54" s="55"/>
      <c r="G54" s="55"/>
      <c r="I54" s="39">
        <v>47</v>
      </c>
      <c r="K54" s="3"/>
      <c r="M54" s="16" t="str">
        <f t="shared" si="2"/>
        <v/>
      </c>
      <c r="N54" s="1" t="str">
        <f t="shared" si="3"/>
        <v/>
      </c>
      <c r="O54" s="2" t="str">
        <f t="shared" si="5"/>
        <v/>
      </c>
      <c r="P54" s="2">
        <f t="shared" si="4"/>
        <v>0</v>
      </c>
    </row>
    <row r="55" spans="1:16" ht="15" customHeight="1">
      <c r="A55" s="55"/>
      <c r="B55" s="55"/>
      <c r="C55" s="55"/>
      <c r="D55" s="55"/>
      <c r="E55" s="55"/>
      <c r="F55" s="55"/>
      <c r="G55" s="55"/>
      <c r="I55" s="39">
        <v>48</v>
      </c>
      <c r="K55" s="3"/>
      <c r="M55" s="16" t="str">
        <f t="shared" si="2"/>
        <v/>
      </c>
      <c r="N55" s="1" t="str">
        <f t="shared" si="3"/>
        <v/>
      </c>
      <c r="O55" s="2" t="str">
        <f t="shared" si="5"/>
        <v/>
      </c>
      <c r="P55" s="2">
        <f t="shared" si="4"/>
        <v>0</v>
      </c>
    </row>
    <row r="56" spans="1:16">
      <c r="A56" s="55"/>
      <c r="B56" s="55"/>
      <c r="C56" s="55"/>
      <c r="D56" s="55"/>
      <c r="E56" s="55"/>
      <c r="F56" s="55"/>
      <c r="G56" s="55"/>
      <c r="I56" s="39">
        <v>49</v>
      </c>
      <c r="K56" s="3"/>
      <c r="M56" s="16" t="str">
        <f t="shared" si="2"/>
        <v/>
      </c>
      <c r="N56" s="1" t="str">
        <f t="shared" si="3"/>
        <v/>
      </c>
      <c r="O56" s="2" t="str">
        <f t="shared" si="5"/>
        <v/>
      </c>
      <c r="P56" s="2">
        <f t="shared" si="4"/>
        <v>0</v>
      </c>
    </row>
    <row r="57" spans="1:16">
      <c r="I57" s="39">
        <v>50</v>
      </c>
      <c r="K57" s="3"/>
      <c r="M57" s="16" t="str">
        <f t="shared" si="2"/>
        <v/>
      </c>
      <c r="N57" s="1" t="str">
        <f t="shared" si="3"/>
        <v/>
      </c>
      <c r="O57" s="2" t="str">
        <f t="shared" si="5"/>
        <v/>
      </c>
      <c r="P57" s="2">
        <f t="shared" si="4"/>
        <v>0</v>
      </c>
    </row>
    <row r="58" spans="1:16" ht="15" customHeight="1">
      <c r="I58" s="39">
        <v>51</v>
      </c>
      <c r="K58" s="3"/>
      <c r="M58" s="16" t="str">
        <f t="shared" si="2"/>
        <v/>
      </c>
      <c r="N58" s="1" t="str">
        <f t="shared" si="3"/>
        <v/>
      </c>
      <c r="O58" s="2" t="str">
        <f t="shared" si="5"/>
        <v/>
      </c>
      <c r="P58" s="2">
        <f t="shared" si="4"/>
        <v>0</v>
      </c>
    </row>
    <row r="59" spans="1:16">
      <c r="I59" s="39">
        <v>52</v>
      </c>
      <c r="K59" s="3"/>
      <c r="M59" s="16" t="str">
        <f t="shared" si="2"/>
        <v/>
      </c>
      <c r="N59" s="1" t="str">
        <f t="shared" si="3"/>
        <v/>
      </c>
      <c r="O59" s="2" t="str">
        <f t="shared" si="5"/>
        <v/>
      </c>
      <c r="P59" s="2">
        <f t="shared" si="4"/>
        <v>0</v>
      </c>
    </row>
    <row r="60" spans="1:16">
      <c r="I60" s="39">
        <v>53</v>
      </c>
      <c r="K60" s="3"/>
      <c r="M60" s="16" t="str">
        <f t="shared" si="2"/>
        <v/>
      </c>
      <c r="N60" s="1" t="str">
        <f t="shared" si="3"/>
        <v/>
      </c>
      <c r="O60" s="2" t="str">
        <f t="shared" si="5"/>
        <v/>
      </c>
      <c r="P60" s="2">
        <f t="shared" si="4"/>
        <v>0</v>
      </c>
    </row>
    <row r="61" spans="1:16">
      <c r="I61" s="39">
        <v>54</v>
      </c>
      <c r="K61" s="3"/>
      <c r="M61" s="16" t="str">
        <f t="shared" si="2"/>
        <v/>
      </c>
      <c r="N61" s="1" t="str">
        <f t="shared" si="3"/>
        <v/>
      </c>
      <c r="O61" s="2" t="str">
        <f t="shared" si="5"/>
        <v/>
      </c>
      <c r="P61" s="2">
        <f t="shared" si="4"/>
        <v>0</v>
      </c>
    </row>
    <row r="62" spans="1:16">
      <c r="I62" s="39">
        <v>55</v>
      </c>
      <c r="K62" s="3"/>
      <c r="M62" s="16" t="str">
        <f t="shared" si="2"/>
        <v/>
      </c>
      <c r="N62" s="1" t="str">
        <f t="shared" si="3"/>
        <v/>
      </c>
      <c r="O62" s="2" t="str">
        <f t="shared" si="5"/>
        <v/>
      </c>
      <c r="P62" s="2">
        <f t="shared" si="4"/>
        <v>0</v>
      </c>
    </row>
    <row r="63" spans="1:16">
      <c r="I63" s="39">
        <v>56</v>
      </c>
      <c r="K63" s="3"/>
      <c r="M63" s="16" t="str">
        <f t="shared" si="2"/>
        <v/>
      </c>
      <c r="N63" s="1" t="str">
        <f t="shared" si="3"/>
        <v/>
      </c>
      <c r="O63" s="2" t="str">
        <f t="shared" si="5"/>
        <v/>
      </c>
      <c r="P63" s="2">
        <f t="shared" si="4"/>
        <v>0</v>
      </c>
    </row>
    <row r="64" spans="1:16">
      <c r="I64" s="39">
        <v>57</v>
      </c>
      <c r="K64" s="3"/>
      <c r="M64" s="16" t="str">
        <f t="shared" si="2"/>
        <v/>
      </c>
      <c r="N64" s="1" t="str">
        <f t="shared" si="3"/>
        <v/>
      </c>
      <c r="O64" s="2" t="str">
        <f t="shared" si="5"/>
        <v/>
      </c>
      <c r="P64" s="2">
        <f t="shared" si="4"/>
        <v>0</v>
      </c>
    </row>
    <row r="65" spans="9:16">
      <c r="I65" s="39">
        <v>58</v>
      </c>
      <c r="K65" s="3"/>
      <c r="M65" s="16" t="str">
        <f t="shared" si="2"/>
        <v/>
      </c>
      <c r="N65" s="1" t="str">
        <f t="shared" si="3"/>
        <v/>
      </c>
      <c r="O65" s="2" t="str">
        <f t="shared" si="5"/>
        <v/>
      </c>
      <c r="P65" s="2">
        <f t="shared" si="4"/>
        <v>0</v>
      </c>
    </row>
    <row r="66" spans="9:16">
      <c r="I66" s="39">
        <v>59</v>
      </c>
      <c r="K66" s="3"/>
      <c r="M66" s="16" t="str">
        <f t="shared" si="2"/>
        <v/>
      </c>
      <c r="N66" s="1" t="str">
        <f t="shared" si="3"/>
        <v/>
      </c>
      <c r="O66" s="2" t="str">
        <f t="shared" si="5"/>
        <v/>
      </c>
      <c r="P66" s="2">
        <f t="shared" si="4"/>
        <v>0</v>
      </c>
    </row>
    <row r="67" spans="9:16">
      <c r="I67" s="39">
        <v>60</v>
      </c>
      <c r="K67" s="3"/>
      <c r="M67" s="16" t="str">
        <f t="shared" si="2"/>
        <v/>
      </c>
      <c r="N67" s="1" t="str">
        <f t="shared" si="3"/>
        <v/>
      </c>
      <c r="O67" s="2" t="str">
        <f t="shared" si="5"/>
        <v/>
      </c>
      <c r="P67" s="2">
        <f t="shared" si="4"/>
        <v>0</v>
      </c>
    </row>
    <row r="68" spans="9:16">
      <c r="I68" s="39">
        <v>61</v>
      </c>
      <c r="K68" s="3"/>
      <c r="M68" s="16" t="str">
        <f t="shared" si="2"/>
        <v/>
      </c>
      <c r="N68" s="1" t="str">
        <f t="shared" si="3"/>
        <v/>
      </c>
      <c r="O68" s="2" t="str">
        <f t="shared" si="5"/>
        <v/>
      </c>
      <c r="P68" s="2">
        <f t="shared" si="4"/>
        <v>0</v>
      </c>
    </row>
    <row r="69" spans="9:16">
      <c r="I69" s="39">
        <v>62</v>
      </c>
      <c r="K69" s="3"/>
      <c r="M69" s="16" t="str">
        <f t="shared" si="2"/>
        <v/>
      </c>
      <c r="N69" s="1" t="str">
        <f t="shared" si="3"/>
        <v/>
      </c>
      <c r="O69" s="2" t="str">
        <f t="shared" si="5"/>
        <v/>
      </c>
      <c r="P69" s="2">
        <f t="shared" si="4"/>
        <v>0</v>
      </c>
    </row>
    <row r="70" spans="9:16">
      <c r="I70" s="39">
        <v>63</v>
      </c>
      <c r="K70" s="3"/>
      <c r="M70" s="16" t="str">
        <f t="shared" si="2"/>
        <v/>
      </c>
      <c r="N70" s="1" t="str">
        <f t="shared" si="3"/>
        <v/>
      </c>
      <c r="O70" s="2" t="str">
        <f t="shared" si="5"/>
        <v/>
      </c>
      <c r="P70" s="2">
        <f t="shared" si="4"/>
        <v>0</v>
      </c>
    </row>
    <row r="71" spans="9:16">
      <c r="I71" s="39">
        <v>64</v>
      </c>
      <c r="K71" s="3"/>
      <c r="M71" s="16" t="str">
        <f t="shared" si="2"/>
        <v/>
      </c>
      <c r="N71" s="1" t="str">
        <f t="shared" si="3"/>
        <v/>
      </c>
      <c r="O71" s="2" t="str">
        <f t="shared" si="5"/>
        <v/>
      </c>
      <c r="P71" s="2">
        <f t="shared" si="4"/>
        <v>0</v>
      </c>
    </row>
    <row r="72" spans="9:16">
      <c r="I72" s="39">
        <v>65</v>
      </c>
      <c r="K72" s="3"/>
      <c r="M72" s="16" t="str">
        <f t="shared" si="2"/>
        <v/>
      </c>
      <c r="N72" s="1" t="str">
        <f t="shared" si="3"/>
        <v/>
      </c>
      <c r="O72" s="2" t="str">
        <f t="shared" si="5"/>
        <v/>
      </c>
      <c r="P72" s="2">
        <f t="shared" si="4"/>
        <v>0</v>
      </c>
    </row>
    <row r="73" spans="9:16">
      <c r="I73" s="39">
        <v>66</v>
      </c>
      <c r="K73" s="3"/>
      <c r="M73" s="16" t="str">
        <f t="shared" ref="M73:M76" si="6">IF(K73="","",IF(N73=0,"","Error: Sample result not accepted. If non-detect, please enter 0 (zero)."))</f>
        <v/>
      </c>
      <c r="N73" s="1" t="str">
        <f t="shared" ref="N73:N76" si="7">IF(K73="","",IF(AND(ISNUMBER(K73),K73&gt;=0),0,1))</f>
        <v/>
      </c>
      <c r="O73" s="2" t="str">
        <f t="shared" si="5"/>
        <v/>
      </c>
      <c r="P73" s="2">
        <f t="shared" ref="P73:P132" si="8">IF(O73&lt;0,1,0)</f>
        <v>0</v>
      </c>
    </row>
    <row r="74" spans="9:16">
      <c r="I74" s="39">
        <v>67</v>
      </c>
      <c r="K74" s="3"/>
      <c r="M74" s="16" t="str">
        <f t="shared" si="6"/>
        <v/>
      </c>
      <c r="N74" s="1" t="str">
        <f t="shared" si="7"/>
        <v/>
      </c>
      <c r="O74" s="2" t="str">
        <f t="shared" ref="O74:O76" si="9">IF(ISBLANK(K74),"",K74-K73)</f>
        <v/>
      </c>
      <c r="P74" s="2">
        <f t="shared" si="8"/>
        <v>0</v>
      </c>
    </row>
    <row r="75" spans="9:16">
      <c r="I75" s="39">
        <v>68</v>
      </c>
      <c r="K75" s="3"/>
      <c r="M75" s="16" t="str">
        <f t="shared" si="6"/>
        <v/>
      </c>
      <c r="N75" s="1" t="str">
        <f t="shared" si="7"/>
        <v/>
      </c>
      <c r="O75" s="2" t="str">
        <f t="shared" si="9"/>
        <v/>
      </c>
      <c r="P75" s="2">
        <f t="shared" si="8"/>
        <v>0</v>
      </c>
    </row>
    <row r="76" spans="9:16">
      <c r="I76" s="39">
        <v>69</v>
      </c>
      <c r="K76" s="3"/>
      <c r="M76" s="16" t="str">
        <f t="shared" si="6"/>
        <v/>
      </c>
      <c r="N76" s="1" t="str">
        <f t="shared" si="7"/>
        <v/>
      </c>
      <c r="O76" s="2" t="str">
        <f t="shared" si="9"/>
        <v/>
      </c>
      <c r="P76" s="2">
        <f t="shared" si="8"/>
        <v>0</v>
      </c>
    </row>
    <row r="77" spans="9:16">
      <c r="I77" s="39">
        <v>70</v>
      </c>
      <c r="K77" s="3"/>
      <c r="M77" s="16" t="str">
        <f t="shared" ref="M77:M132" si="10">IF(K77="","",IF(N77=0,"","Error: Sample result not accepted. If non-detect, please enter 0 (zero)."))</f>
        <v/>
      </c>
      <c r="N77" s="1" t="str">
        <f t="shared" ref="N77:N132" si="11">IF(K77="","",IF(AND(ISNUMBER(K77),K77&gt;=0),0,1))</f>
        <v/>
      </c>
      <c r="O77" s="2" t="str">
        <f t="shared" ref="O77:O132" si="12">IF(ISBLANK(K77),"",K77-K76)</f>
        <v/>
      </c>
      <c r="P77" s="2">
        <f t="shared" si="8"/>
        <v>0</v>
      </c>
    </row>
    <row r="78" spans="9:16">
      <c r="I78" s="39">
        <v>71</v>
      </c>
      <c r="K78" s="3"/>
      <c r="M78" s="16" t="str">
        <f t="shared" si="10"/>
        <v/>
      </c>
      <c r="N78" s="1" t="str">
        <f t="shared" si="11"/>
        <v/>
      </c>
      <c r="O78" s="2" t="str">
        <f t="shared" si="12"/>
        <v/>
      </c>
      <c r="P78" s="2">
        <f t="shared" si="8"/>
        <v>0</v>
      </c>
    </row>
    <row r="79" spans="9:16">
      <c r="I79" s="39">
        <v>72</v>
      </c>
      <c r="K79" s="3"/>
      <c r="M79" s="16" t="str">
        <f t="shared" si="10"/>
        <v/>
      </c>
      <c r="N79" s="1" t="str">
        <f t="shared" si="11"/>
        <v/>
      </c>
      <c r="O79" s="2" t="str">
        <f t="shared" si="12"/>
        <v/>
      </c>
      <c r="P79" s="2">
        <f t="shared" si="8"/>
        <v>0</v>
      </c>
    </row>
    <row r="80" spans="9:16">
      <c r="I80" s="39">
        <v>73</v>
      </c>
      <c r="K80" s="3"/>
      <c r="M80" s="16" t="str">
        <f t="shared" si="10"/>
        <v/>
      </c>
      <c r="N80" s="1" t="str">
        <f t="shared" si="11"/>
        <v/>
      </c>
      <c r="O80" s="2" t="str">
        <f t="shared" si="12"/>
        <v/>
      </c>
      <c r="P80" s="2">
        <f t="shared" si="8"/>
        <v>0</v>
      </c>
    </row>
    <row r="81" spans="9:16">
      <c r="I81" s="39">
        <v>74</v>
      </c>
      <c r="K81" s="3"/>
      <c r="M81" s="16" t="str">
        <f t="shared" si="10"/>
        <v/>
      </c>
      <c r="N81" s="1" t="str">
        <f t="shared" si="11"/>
        <v/>
      </c>
      <c r="O81" s="2" t="str">
        <f t="shared" si="12"/>
        <v/>
      </c>
      <c r="P81" s="2">
        <f t="shared" si="8"/>
        <v>0</v>
      </c>
    </row>
    <row r="82" spans="9:16">
      <c r="I82" s="39">
        <v>75</v>
      </c>
      <c r="K82" s="3"/>
      <c r="M82" s="16" t="str">
        <f t="shared" si="10"/>
        <v/>
      </c>
      <c r="N82" s="1" t="str">
        <f t="shared" si="11"/>
        <v/>
      </c>
      <c r="O82" s="2" t="str">
        <f t="shared" si="12"/>
        <v/>
      </c>
      <c r="P82" s="2">
        <f t="shared" si="8"/>
        <v>0</v>
      </c>
    </row>
    <row r="83" spans="9:16">
      <c r="I83" s="39">
        <v>76</v>
      </c>
      <c r="K83" s="3"/>
      <c r="M83" s="16" t="str">
        <f t="shared" si="10"/>
        <v/>
      </c>
      <c r="N83" s="1" t="str">
        <f t="shared" si="11"/>
        <v/>
      </c>
      <c r="O83" s="2" t="str">
        <f t="shared" si="12"/>
        <v/>
      </c>
      <c r="P83" s="2">
        <f t="shared" si="8"/>
        <v>0</v>
      </c>
    </row>
    <row r="84" spans="9:16">
      <c r="I84" s="39">
        <v>77</v>
      </c>
      <c r="K84" s="3"/>
      <c r="M84" s="16" t="str">
        <f t="shared" si="10"/>
        <v/>
      </c>
      <c r="N84" s="1" t="str">
        <f t="shared" si="11"/>
        <v/>
      </c>
      <c r="O84" s="2" t="str">
        <f t="shared" si="12"/>
        <v/>
      </c>
      <c r="P84" s="2">
        <f t="shared" si="8"/>
        <v>0</v>
      </c>
    </row>
    <row r="85" spans="9:16">
      <c r="I85" s="39">
        <v>78</v>
      </c>
      <c r="K85" s="3"/>
      <c r="M85" s="16" t="str">
        <f t="shared" si="10"/>
        <v/>
      </c>
      <c r="N85" s="1" t="str">
        <f t="shared" si="11"/>
        <v/>
      </c>
      <c r="O85" s="2" t="str">
        <f t="shared" si="12"/>
        <v/>
      </c>
      <c r="P85" s="2">
        <f t="shared" si="8"/>
        <v>0</v>
      </c>
    </row>
    <row r="86" spans="9:16">
      <c r="I86" s="39">
        <v>79</v>
      </c>
      <c r="K86" s="3"/>
      <c r="M86" s="16" t="str">
        <f t="shared" si="10"/>
        <v/>
      </c>
      <c r="N86" s="1" t="str">
        <f t="shared" si="11"/>
        <v/>
      </c>
      <c r="O86" s="2" t="str">
        <f t="shared" si="12"/>
        <v/>
      </c>
      <c r="P86" s="2">
        <f t="shared" si="8"/>
        <v>0</v>
      </c>
    </row>
    <row r="87" spans="9:16">
      <c r="I87" s="39">
        <v>80</v>
      </c>
      <c r="K87" s="3"/>
      <c r="M87" s="16" t="str">
        <f t="shared" si="10"/>
        <v/>
      </c>
      <c r="N87" s="1" t="str">
        <f t="shared" si="11"/>
        <v/>
      </c>
      <c r="O87" s="2" t="str">
        <f t="shared" si="12"/>
        <v/>
      </c>
      <c r="P87" s="2">
        <f t="shared" si="8"/>
        <v>0</v>
      </c>
    </row>
    <row r="88" spans="9:16">
      <c r="I88" s="39">
        <v>81</v>
      </c>
      <c r="K88" s="3"/>
      <c r="M88" s="16" t="str">
        <f t="shared" si="10"/>
        <v/>
      </c>
      <c r="N88" s="1" t="str">
        <f t="shared" si="11"/>
        <v/>
      </c>
      <c r="O88" s="2" t="str">
        <f t="shared" si="12"/>
        <v/>
      </c>
      <c r="P88" s="2">
        <f t="shared" si="8"/>
        <v>0</v>
      </c>
    </row>
    <row r="89" spans="9:16">
      <c r="I89" s="39">
        <v>82</v>
      </c>
      <c r="K89" s="3"/>
      <c r="M89" s="16" t="str">
        <f t="shared" si="10"/>
        <v/>
      </c>
      <c r="N89" s="1" t="str">
        <f t="shared" si="11"/>
        <v/>
      </c>
      <c r="O89" s="2" t="str">
        <f t="shared" si="12"/>
        <v/>
      </c>
      <c r="P89" s="2">
        <f t="shared" si="8"/>
        <v>0</v>
      </c>
    </row>
    <row r="90" spans="9:16">
      <c r="I90" s="39">
        <v>83</v>
      </c>
      <c r="K90" s="3"/>
      <c r="M90" s="16" t="str">
        <f t="shared" si="10"/>
        <v/>
      </c>
      <c r="N90" s="1" t="str">
        <f t="shared" si="11"/>
        <v/>
      </c>
      <c r="O90" s="2" t="str">
        <f t="shared" si="12"/>
        <v/>
      </c>
      <c r="P90" s="2">
        <f t="shared" si="8"/>
        <v>0</v>
      </c>
    </row>
    <row r="91" spans="9:16">
      <c r="I91" s="39">
        <v>84</v>
      </c>
      <c r="K91" s="3"/>
      <c r="M91" s="16" t="str">
        <f t="shared" si="10"/>
        <v/>
      </c>
      <c r="N91" s="1" t="str">
        <f t="shared" si="11"/>
        <v/>
      </c>
      <c r="O91" s="2" t="str">
        <f t="shared" si="12"/>
        <v/>
      </c>
      <c r="P91" s="2">
        <f t="shared" si="8"/>
        <v>0</v>
      </c>
    </row>
    <row r="92" spans="9:16">
      <c r="I92" s="39">
        <v>85</v>
      </c>
      <c r="K92" s="3"/>
      <c r="M92" s="16" t="str">
        <f t="shared" si="10"/>
        <v/>
      </c>
      <c r="N92" s="1" t="str">
        <f t="shared" si="11"/>
        <v/>
      </c>
      <c r="O92" s="2" t="str">
        <f t="shared" si="12"/>
        <v/>
      </c>
      <c r="P92" s="2">
        <f t="shared" si="8"/>
        <v>0</v>
      </c>
    </row>
    <row r="93" spans="9:16">
      <c r="I93" s="39">
        <v>86</v>
      </c>
      <c r="K93" s="3"/>
      <c r="M93" s="16" t="str">
        <f t="shared" si="10"/>
        <v/>
      </c>
      <c r="N93" s="1" t="str">
        <f t="shared" si="11"/>
        <v/>
      </c>
      <c r="O93" s="2" t="str">
        <f t="shared" si="12"/>
        <v/>
      </c>
      <c r="P93" s="2">
        <f t="shared" si="8"/>
        <v>0</v>
      </c>
    </row>
    <row r="94" spans="9:16">
      <c r="I94" s="39">
        <v>87</v>
      </c>
      <c r="K94" s="3"/>
      <c r="M94" s="16" t="str">
        <f t="shared" si="10"/>
        <v/>
      </c>
      <c r="N94" s="1" t="str">
        <f t="shared" si="11"/>
        <v/>
      </c>
      <c r="O94" s="2" t="str">
        <f t="shared" si="12"/>
        <v/>
      </c>
      <c r="P94" s="2">
        <f t="shared" si="8"/>
        <v>0</v>
      </c>
    </row>
    <row r="95" spans="9:16">
      <c r="I95" s="39">
        <v>88</v>
      </c>
      <c r="K95" s="3"/>
      <c r="M95" s="16" t="str">
        <f t="shared" si="10"/>
        <v/>
      </c>
      <c r="N95" s="1" t="str">
        <f t="shared" si="11"/>
        <v/>
      </c>
      <c r="O95" s="2" t="str">
        <f t="shared" si="12"/>
        <v/>
      </c>
      <c r="P95" s="2">
        <f t="shared" si="8"/>
        <v>0</v>
      </c>
    </row>
    <row r="96" spans="9:16">
      <c r="I96" s="39">
        <v>89</v>
      </c>
      <c r="K96" s="3"/>
      <c r="M96" s="16" t="str">
        <f t="shared" si="10"/>
        <v/>
      </c>
      <c r="N96" s="1" t="str">
        <f t="shared" si="11"/>
        <v/>
      </c>
      <c r="O96" s="2" t="str">
        <f t="shared" si="12"/>
        <v/>
      </c>
      <c r="P96" s="2">
        <f t="shared" si="8"/>
        <v>0</v>
      </c>
    </row>
    <row r="97" spans="9:16">
      <c r="I97" s="39">
        <v>90</v>
      </c>
      <c r="K97" s="3"/>
      <c r="M97" s="16" t="str">
        <f t="shared" si="10"/>
        <v/>
      </c>
      <c r="N97" s="1" t="str">
        <f t="shared" si="11"/>
        <v/>
      </c>
      <c r="O97" s="2" t="str">
        <f t="shared" si="12"/>
        <v/>
      </c>
      <c r="P97" s="2">
        <f t="shared" si="8"/>
        <v>0</v>
      </c>
    </row>
    <row r="98" spans="9:16">
      <c r="I98" s="39">
        <v>91</v>
      </c>
      <c r="K98" s="3"/>
      <c r="M98" s="16" t="str">
        <f t="shared" si="10"/>
        <v/>
      </c>
      <c r="N98" s="1" t="str">
        <f t="shared" si="11"/>
        <v/>
      </c>
      <c r="O98" s="2" t="str">
        <f t="shared" si="12"/>
        <v/>
      </c>
      <c r="P98" s="2">
        <f t="shared" si="8"/>
        <v>0</v>
      </c>
    </row>
    <row r="99" spans="9:16">
      <c r="I99" s="39">
        <v>92</v>
      </c>
      <c r="K99" s="3"/>
      <c r="M99" s="16" t="str">
        <f t="shared" si="10"/>
        <v/>
      </c>
      <c r="N99" s="1" t="str">
        <f t="shared" si="11"/>
        <v/>
      </c>
      <c r="O99" s="2" t="str">
        <f t="shared" si="12"/>
        <v/>
      </c>
      <c r="P99" s="2">
        <f t="shared" si="8"/>
        <v>0</v>
      </c>
    </row>
    <row r="100" spans="9:16">
      <c r="I100" s="39">
        <v>93</v>
      </c>
      <c r="K100" s="3"/>
      <c r="M100" s="16" t="str">
        <f t="shared" si="10"/>
        <v/>
      </c>
      <c r="N100" s="1" t="str">
        <f t="shared" si="11"/>
        <v/>
      </c>
      <c r="O100" s="2" t="str">
        <f t="shared" si="12"/>
        <v/>
      </c>
      <c r="P100" s="2">
        <f t="shared" si="8"/>
        <v>0</v>
      </c>
    </row>
    <row r="101" spans="9:16">
      <c r="I101" s="39">
        <v>94</v>
      </c>
      <c r="K101" s="3"/>
      <c r="M101" s="16" t="str">
        <f t="shared" si="10"/>
        <v/>
      </c>
      <c r="N101" s="1" t="str">
        <f t="shared" si="11"/>
        <v/>
      </c>
      <c r="O101" s="2" t="str">
        <f t="shared" si="12"/>
        <v/>
      </c>
      <c r="P101" s="2">
        <f t="shared" si="8"/>
        <v>0</v>
      </c>
    </row>
    <row r="102" spans="9:16">
      <c r="I102" s="39">
        <v>95</v>
      </c>
      <c r="K102" s="3"/>
      <c r="M102" s="16" t="str">
        <f t="shared" si="10"/>
        <v/>
      </c>
      <c r="N102" s="1" t="str">
        <f t="shared" si="11"/>
        <v/>
      </c>
      <c r="O102" s="2" t="str">
        <f t="shared" si="12"/>
        <v/>
      </c>
      <c r="P102" s="2">
        <f t="shared" si="8"/>
        <v>0</v>
      </c>
    </row>
    <row r="103" spans="9:16">
      <c r="I103" s="39">
        <v>96</v>
      </c>
      <c r="K103" s="3"/>
      <c r="M103" s="16" t="str">
        <f t="shared" si="10"/>
        <v/>
      </c>
      <c r="N103" s="1" t="str">
        <f t="shared" si="11"/>
        <v/>
      </c>
      <c r="O103" s="2" t="str">
        <f t="shared" si="12"/>
        <v/>
      </c>
      <c r="P103" s="2">
        <f t="shared" si="8"/>
        <v>0</v>
      </c>
    </row>
    <row r="104" spans="9:16">
      <c r="I104" s="39">
        <v>97</v>
      </c>
      <c r="K104" s="3"/>
      <c r="M104" s="16" t="str">
        <f t="shared" si="10"/>
        <v/>
      </c>
      <c r="N104" s="1" t="str">
        <f t="shared" si="11"/>
        <v/>
      </c>
      <c r="O104" s="2" t="str">
        <f t="shared" si="12"/>
        <v/>
      </c>
      <c r="P104" s="2">
        <f t="shared" si="8"/>
        <v>0</v>
      </c>
    </row>
    <row r="105" spans="9:16">
      <c r="I105" s="39">
        <v>98</v>
      </c>
      <c r="K105" s="3"/>
      <c r="M105" s="16" t="str">
        <f t="shared" si="10"/>
        <v/>
      </c>
      <c r="N105" s="1" t="str">
        <f t="shared" si="11"/>
        <v/>
      </c>
      <c r="O105" s="2" t="str">
        <f t="shared" si="12"/>
        <v/>
      </c>
      <c r="P105" s="2">
        <f t="shared" si="8"/>
        <v>0</v>
      </c>
    </row>
    <row r="106" spans="9:16">
      <c r="I106" s="39">
        <v>99</v>
      </c>
      <c r="K106" s="3"/>
      <c r="M106" s="16" t="str">
        <f t="shared" si="10"/>
        <v/>
      </c>
      <c r="N106" s="1" t="str">
        <f t="shared" si="11"/>
        <v/>
      </c>
      <c r="O106" s="2" t="str">
        <f t="shared" si="12"/>
        <v/>
      </c>
      <c r="P106" s="2">
        <f t="shared" si="8"/>
        <v>0</v>
      </c>
    </row>
    <row r="107" spans="9:16">
      <c r="I107" s="39">
        <v>100</v>
      </c>
      <c r="K107" s="3"/>
      <c r="M107" s="16" t="str">
        <f t="shared" si="10"/>
        <v/>
      </c>
      <c r="N107" s="1" t="str">
        <f t="shared" si="11"/>
        <v/>
      </c>
      <c r="O107" s="2" t="str">
        <f t="shared" si="12"/>
        <v/>
      </c>
      <c r="P107" s="2">
        <f t="shared" si="8"/>
        <v>0</v>
      </c>
    </row>
    <row r="108" spans="9:16">
      <c r="I108" s="39">
        <v>101</v>
      </c>
      <c r="K108" s="3"/>
      <c r="M108" s="16" t="str">
        <f t="shared" si="10"/>
        <v/>
      </c>
      <c r="N108" s="1" t="str">
        <f t="shared" si="11"/>
        <v/>
      </c>
      <c r="O108" s="2" t="str">
        <f t="shared" si="12"/>
        <v/>
      </c>
      <c r="P108" s="2">
        <f t="shared" si="8"/>
        <v>0</v>
      </c>
    </row>
    <row r="109" spans="9:16">
      <c r="I109" s="39">
        <v>102</v>
      </c>
      <c r="K109" s="3"/>
      <c r="M109" s="16" t="str">
        <f t="shared" si="10"/>
        <v/>
      </c>
      <c r="N109" s="1" t="str">
        <f t="shared" si="11"/>
        <v/>
      </c>
      <c r="O109" s="2" t="str">
        <f t="shared" si="12"/>
        <v/>
      </c>
      <c r="P109" s="2">
        <f t="shared" si="8"/>
        <v>0</v>
      </c>
    </row>
    <row r="110" spans="9:16">
      <c r="I110" s="39">
        <v>103</v>
      </c>
      <c r="K110" s="3"/>
      <c r="M110" s="16" t="str">
        <f t="shared" si="10"/>
        <v/>
      </c>
      <c r="N110" s="1" t="str">
        <f t="shared" si="11"/>
        <v/>
      </c>
      <c r="O110" s="2" t="str">
        <f t="shared" si="12"/>
        <v/>
      </c>
      <c r="P110" s="2">
        <f t="shared" si="8"/>
        <v>0</v>
      </c>
    </row>
    <row r="111" spans="9:16">
      <c r="I111" s="39">
        <v>104</v>
      </c>
      <c r="K111" s="3"/>
      <c r="M111" s="16" t="str">
        <f t="shared" si="10"/>
        <v/>
      </c>
      <c r="N111" s="1" t="str">
        <f t="shared" si="11"/>
        <v/>
      </c>
      <c r="O111" s="2" t="str">
        <f t="shared" si="12"/>
        <v/>
      </c>
      <c r="P111" s="2">
        <f t="shared" si="8"/>
        <v>0</v>
      </c>
    </row>
    <row r="112" spans="9:16">
      <c r="I112" s="39">
        <v>105</v>
      </c>
      <c r="K112" s="3"/>
      <c r="M112" s="16" t="str">
        <f t="shared" si="10"/>
        <v/>
      </c>
      <c r="N112" s="1" t="str">
        <f t="shared" si="11"/>
        <v/>
      </c>
      <c r="O112" s="2" t="str">
        <f t="shared" si="12"/>
        <v/>
      </c>
      <c r="P112" s="2">
        <f t="shared" si="8"/>
        <v>0</v>
      </c>
    </row>
    <row r="113" spans="9:16">
      <c r="I113" s="39">
        <v>106</v>
      </c>
      <c r="K113" s="3"/>
      <c r="M113" s="16" t="str">
        <f t="shared" si="10"/>
        <v/>
      </c>
      <c r="N113" s="1" t="str">
        <f t="shared" si="11"/>
        <v/>
      </c>
      <c r="O113" s="2" t="str">
        <f t="shared" si="12"/>
        <v/>
      </c>
      <c r="P113" s="2">
        <f t="shared" si="8"/>
        <v>0</v>
      </c>
    </row>
    <row r="114" spans="9:16">
      <c r="I114" s="39">
        <v>107</v>
      </c>
      <c r="K114" s="3"/>
      <c r="M114" s="16" t="str">
        <f t="shared" si="10"/>
        <v/>
      </c>
      <c r="N114" s="1" t="str">
        <f t="shared" si="11"/>
        <v/>
      </c>
      <c r="O114" s="2" t="str">
        <f t="shared" si="12"/>
        <v/>
      </c>
      <c r="P114" s="2">
        <f t="shared" si="8"/>
        <v>0</v>
      </c>
    </row>
    <row r="115" spans="9:16">
      <c r="I115" s="39">
        <v>108</v>
      </c>
      <c r="K115" s="3"/>
      <c r="M115" s="16" t="str">
        <f t="shared" si="10"/>
        <v/>
      </c>
      <c r="N115" s="1" t="str">
        <f t="shared" si="11"/>
        <v/>
      </c>
      <c r="O115" s="2" t="str">
        <f t="shared" si="12"/>
        <v/>
      </c>
      <c r="P115" s="2">
        <f t="shared" si="8"/>
        <v>0</v>
      </c>
    </row>
    <row r="116" spans="9:16">
      <c r="I116" s="39">
        <v>109</v>
      </c>
      <c r="K116" s="3"/>
      <c r="M116" s="16" t="str">
        <f t="shared" si="10"/>
        <v/>
      </c>
      <c r="N116" s="1" t="str">
        <f t="shared" si="11"/>
        <v/>
      </c>
      <c r="O116" s="2" t="str">
        <f t="shared" si="12"/>
        <v/>
      </c>
      <c r="P116" s="2">
        <f t="shared" si="8"/>
        <v>0</v>
      </c>
    </row>
    <row r="117" spans="9:16">
      <c r="I117" s="39">
        <v>110</v>
      </c>
      <c r="K117" s="3"/>
      <c r="M117" s="16" t="str">
        <f t="shared" si="10"/>
        <v/>
      </c>
      <c r="N117" s="1" t="str">
        <f t="shared" si="11"/>
        <v/>
      </c>
      <c r="O117" s="2" t="str">
        <f t="shared" si="12"/>
        <v/>
      </c>
      <c r="P117" s="2">
        <f t="shared" si="8"/>
        <v>0</v>
      </c>
    </row>
    <row r="118" spans="9:16">
      <c r="I118" s="39">
        <v>111</v>
      </c>
      <c r="K118" s="3"/>
      <c r="M118" s="16" t="str">
        <f t="shared" si="10"/>
        <v/>
      </c>
      <c r="N118" s="1" t="str">
        <f t="shared" si="11"/>
        <v/>
      </c>
      <c r="O118" s="2" t="str">
        <f t="shared" si="12"/>
        <v/>
      </c>
      <c r="P118" s="2">
        <f t="shared" si="8"/>
        <v>0</v>
      </c>
    </row>
    <row r="119" spans="9:16">
      <c r="I119" s="39">
        <v>112</v>
      </c>
      <c r="K119" s="3"/>
      <c r="M119" s="16" t="str">
        <f t="shared" si="10"/>
        <v/>
      </c>
      <c r="N119" s="1" t="str">
        <f t="shared" si="11"/>
        <v/>
      </c>
      <c r="O119" s="2" t="str">
        <f t="shared" si="12"/>
        <v/>
      </c>
      <c r="P119" s="2">
        <f t="shared" si="8"/>
        <v>0</v>
      </c>
    </row>
    <row r="120" spans="9:16">
      <c r="I120" s="39">
        <v>113</v>
      </c>
      <c r="K120" s="3"/>
      <c r="M120" s="16" t="str">
        <f t="shared" si="10"/>
        <v/>
      </c>
      <c r="N120" s="1" t="str">
        <f t="shared" si="11"/>
        <v/>
      </c>
      <c r="O120" s="2" t="str">
        <f t="shared" si="12"/>
        <v/>
      </c>
      <c r="P120" s="2">
        <f t="shared" si="8"/>
        <v>0</v>
      </c>
    </row>
    <row r="121" spans="9:16">
      <c r="I121" s="39">
        <v>114</v>
      </c>
      <c r="K121" s="3"/>
      <c r="M121" s="16" t="str">
        <f t="shared" si="10"/>
        <v/>
      </c>
      <c r="N121" s="1" t="str">
        <f t="shared" si="11"/>
        <v/>
      </c>
      <c r="O121" s="2" t="str">
        <f t="shared" si="12"/>
        <v/>
      </c>
      <c r="P121" s="2">
        <f t="shared" si="8"/>
        <v>0</v>
      </c>
    </row>
    <row r="122" spans="9:16">
      <c r="I122" s="39">
        <v>115</v>
      </c>
      <c r="K122" s="3"/>
      <c r="M122" s="16" t="str">
        <f t="shared" si="10"/>
        <v/>
      </c>
      <c r="N122" s="1" t="str">
        <f t="shared" si="11"/>
        <v/>
      </c>
      <c r="O122" s="2" t="str">
        <f t="shared" si="12"/>
        <v/>
      </c>
      <c r="P122" s="2">
        <f t="shared" si="8"/>
        <v>0</v>
      </c>
    </row>
    <row r="123" spans="9:16">
      <c r="I123" s="39">
        <v>116</v>
      </c>
      <c r="K123" s="3"/>
      <c r="M123" s="16" t="str">
        <f t="shared" si="10"/>
        <v/>
      </c>
      <c r="N123" s="1" t="str">
        <f t="shared" si="11"/>
        <v/>
      </c>
      <c r="O123" s="2" t="str">
        <f t="shared" si="12"/>
        <v/>
      </c>
      <c r="P123" s="2">
        <f t="shared" si="8"/>
        <v>0</v>
      </c>
    </row>
    <row r="124" spans="9:16">
      <c r="I124" s="39">
        <v>117</v>
      </c>
      <c r="K124" s="3"/>
      <c r="M124" s="16" t="str">
        <f t="shared" si="10"/>
        <v/>
      </c>
      <c r="N124" s="1" t="str">
        <f t="shared" si="11"/>
        <v/>
      </c>
      <c r="O124" s="2" t="str">
        <f t="shared" si="12"/>
        <v/>
      </c>
      <c r="P124" s="2">
        <f t="shared" si="8"/>
        <v>0</v>
      </c>
    </row>
    <row r="125" spans="9:16">
      <c r="I125" s="39">
        <v>118</v>
      </c>
      <c r="K125" s="3"/>
      <c r="M125" s="16" t="str">
        <f t="shared" si="10"/>
        <v/>
      </c>
      <c r="N125" s="1" t="str">
        <f t="shared" si="11"/>
        <v/>
      </c>
      <c r="O125" s="2" t="str">
        <f t="shared" si="12"/>
        <v/>
      </c>
      <c r="P125" s="2">
        <f t="shared" si="8"/>
        <v>0</v>
      </c>
    </row>
    <row r="126" spans="9:16">
      <c r="I126" s="39">
        <v>119</v>
      </c>
      <c r="K126" s="3"/>
      <c r="M126" s="16" t="str">
        <f t="shared" si="10"/>
        <v/>
      </c>
      <c r="N126" s="1" t="str">
        <f t="shared" si="11"/>
        <v/>
      </c>
      <c r="O126" s="2" t="str">
        <f t="shared" si="12"/>
        <v/>
      </c>
      <c r="P126" s="2">
        <f t="shared" si="8"/>
        <v>0</v>
      </c>
    </row>
    <row r="127" spans="9:16">
      <c r="I127" s="39">
        <v>120</v>
      </c>
      <c r="K127" s="3"/>
      <c r="M127" s="16" t="str">
        <f t="shared" si="10"/>
        <v/>
      </c>
      <c r="N127" s="1" t="str">
        <f t="shared" si="11"/>
        <v/>
      </c>
      <c r="O127" s="2" t="str">
        <f t="shared" si="12"/>
        <v/>
      </c>
      <c r="P127" s="2">
        <f t="shared" si="8"/>
        <v>0</v>
      </c>
    </row>
    <row r="128" spans="9:16">
      <c r="I128" s="39">
        <v>121</v>
      </c>
      <c r="K128" s="3"/>
      <c r="M128" s="16" t="str">
        <f t="shared" si="10"/>
        <v/>
      </c>
      <c r="N128" s="1" t="str">
        <f t="shared" si="11"/>
        <v/>
      </c>
      <c r="O128" s="2" t="str">
        <f t="shared" si="12"/>
        <v/>
      </c>
      <c r="P128" s="2">
        <f t="shared" si="8"/>
        <v>0</v>
      </c>
    </row>
    <row r="129" spans="9:16">
      <c r="I129" s="39">
        <v>122</v>
      </c>
      <c r="K129" s="3"/>
      <c r="M129" s="16" t="str">
        <f t="shared" si="10"/>
        <v/>
      </c>
      <c r="N129" s="1" t="str">
        <f t="shared" si="11"/>
        <v/>
      </c>
      <c r="O129" s="2" t="str">
        <f t="shared" si="12"/>
        <v/>
      </c>
      <c r="P129" s="2">
        <f t="shared" si="8"/>
        <v>0</v>
      </c>
    </row>
    <row r="130" spans="9:16">
      <c r="I130" s="39">
        <v>123</v>
      </c>
      <c r="K130" s="3"/>
      <c r="M130" s="16" t="str">
        <f t="shared" si="10"/>
        <v/>
      </c>
      <c r="N130" s="1" t="str">
        <f t="shared" si="11"/>
        <v/>
      </c>
      <c r="O130" s="2" t="str">
        <f t="shared" si="12"/>
        <v/>
      </c>
      <c r="P130" s="2">
        <f t="shared" si="8"/>
        <v>0</v>
      </c>
    </row>
    <row r="131" spans="9:16">
      <c r="I131" s="39">
        <v>124</v>
      </c>
      <c r="K131" s="3"/>
      <c r="M131" s="16" t="str">
        <f t="shared" si="10"/>
        <v/>
      </c>
      <c r="N131" s="1" t="str">
        <f t="shared" si="11"/>
        <v/>
      </c>
      <c r="O131" s="2" t="str">
        <f t="shared" si="12"/>
        <v/>
      </c>
      <c r="P131" s="2">
        <f t="shared" si="8"/>
        <v>0</v>
      </c>
    </row>
    <row r="132" spans="9:16">
      <c r="I132" s="39">
        <v>125</v>
      </c>
      <c r="K132" s="3"/>
      <c r="M132" s="16" t="str">
        <f t="shared" si="10"/>
        <v/>
      </c>
      <c r="N132" s="1" t="str">
        <f t="shared" si="11"/>
        <v/>
      </c>
      <c r="O132" s="2" t="str">
        <f t="shared" si="12"/>
        <v/>
      </c>
      <c r="P132" s="2">
        <f t="shared" si="8"/>
        <v>0</v>
      </c>
    </row>
  </sheetData>
  <sheetProtection algorithmName="SHA-512" hashValue="0XtHpSw+W+NiqgToDPUYVqYbtUG/WFzZ4epAyyTvsYMe5njj02pGsTAeAsJiMgGgAF+FJ7JWZCM0FKskKv0I9g==" saltValue="+QbCTOPLVeLolg0t/JlhqA==" spinCount="100000" sheet="1" objects="1" scenarios="1" formatColumns="0" formatRows="0" sort="0" autoFilter="0"/>
  <autoFilter ref="K7:K132" xr:uid="{68520D18-BE6F-4D43-99AD-8C224C7E6167}">
    <sortState xmlns:xlrd2="http://schemas.microsoft.com/office/spreadsheetml/2017/richdata2" ref="K8:K132">
      <sortCondition ref="K7:K132"/>
    </sortState>
  </autoFilter>
  <mergeCells count="7">
    <mergeCell ref="AB1:AD1"/>
    <mergeCell ref="AF1:AH1"/>
    <mergeCell ref="A25:G56"/>
    <mergeCell ref="F7:G7"/>
    <mergeCell ref="D8:G11"/>
    <mergeCell ref="D21:G21"/>
    <mergeCell ref="D17:G17"/>
  </mergeCells>
  <conditionalFormatting sqref="B17">
    <cfRule type="cellIs" dxfId="6" priority="6" operator="lessThan">
      <formula>1.35</formula>
    </cfRule>
    <cfRule type="cellIs" dxfId="5" priority="7" operator="greaterThanOrEqual">
      <formula>1.35</formula>
    </cfRule>
  </conditionalFormatting>
  <conditionalFormatting sqref="B21">
    <cfRule type="cellIs" dxfId="4" priority="31" operator="lessThan">
      <formula>1350</formula>
    </cfRule>
    <cfRule type="cellIs" dxfId="3" priority="32" operator="greaterThanOrEqual">
      <formula>1350</formula>
    </cfRule>
  </conditionalFormatting>
  <conditionalFormatting sqref="D8">
    <cfRule type="containsText" dxfId="2" priority="17" operator="containsText" text="error">
      <formula>NOT(ISERROR(SEARCH("error",D8)))</formula>
    </cfRule>
  </conditionalFormatting>
  <conditionalFormatting sqref="D17:G17 D21:G21">
    <cfRule type="notContainsBlanks" dxfId="1" priority="5">
      <formula>LEN(TRIM(D17))&gt;0</formula>
    </cfRule>
  </conditionalFormatting>
  <conditionalFormatting sqref="M1:M1048576">
    <cfRule type="containsText" dxfId="0" priority="1" operator="containsText" text="error">
      <formula>NOT(ISERROR(SEARCH("error",M1)))</formula>
    </cfRule>
  </conditionalFormatting>
  <dataValidations count="3">
    <dataValidation type="list" allowBlank="1" showInputMessage="1" showErrorMessage="1" sqref="M6 L5:L6 N5:N6" xr:uid="{EFE69C90-D094-49F7-A4BA-5CBBDA3266A3}">
      <formula1>"ppb (= μg/L), ppm (= mg/L)"</formula1>
    </dataValidation>
    <dataValidation type="list" allowBlank="1" showInputMessage="1" showErrorMessage="1" sqref="E5" xr:uid="{232A0105-9581-407C-8F41-96BE612F82E1}">
      <formula1>$T$3:$T$5</formula1>
    </dataValidation>
    <dataValidation type="list" allowBlank="1" showInputMessage="1" showErrorMessage="1" sqref="B5" xr:uid="{ED0A2748-F570-4FE4-9690-FE0851167D11}">
      <formula1>$S$3:$S$6</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43591350F9374197D3B1C537B08070" ma:contentTypeVersion="12" ma:contentTypeDescription="Create a new document." ma:contentTypeScope="" ma:versionID="c47674563df7219d2a2999bf59bed5bb">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C8C274-D261-421F-B02C-66C96D2D5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66507B-D078-4D4E-BB24-5CC67B521672}">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F30C920A-E71F-4804-8B15-2297FDC4BC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LEAD 90th Percentile Calc</vt:lpstr>
      <vt:lpstr>COPPER 90th Percentile Calc</vt:lpstr>
    </vt:vector>
  </TitlesOfParts>
  <Company>State of Maryland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Saranthip Koh</cp:lastModifiedBy>
  <dcterms:created xsi:type="dcterms:W3CDTF">2020-02-14T17:12:35Z</dcterms:created>
  <dcterms:modified xsi:type="dcterms:W3CDTF">2025-05-02T16:05:19Z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0x0101005843591350F9374197D3B1C537B08070</vt:lpwstr>
  </property>
</Properties>
</file>