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PILLWAY" sheetId="1" r:id="rId1"/>
    <sheet name="Graph" sheetId="2" r:id="rId2"/>
  </sheets>
  <definedNames>
    <definedName name="_xlnm.Print_Area" localSheetId="0">'SPILLWAY'!$A$1:$N$37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<sst xmlns="http://schemas.openxmlformats.org/spreadsheetml/2006/main" count="49" uniqueCount="40">
  <si>
    <t>INPUT DESIGN PARAMETERS:</t>
  </si>
  <si>
    <t xml:space="preserve">SELECTED BOTTOM WIDTH (b) </t>
  </si>
  <si>
    <t>=</t>
  </si>
  <si>
    <t xml:space="preserve">SIDE SLOPE (Z)             </t>
  </si>
  <si>
    <t xml:space="preserve">LEVEL SECTION LENGTH (L)  </t>
  </si>
  <si>
    <t xml:space="preserve">ROUGHNESS COEFFICIENT (n) </t>
  </si>
  <si>
    <t xml:space="preserve">SPILLWAY INVERT ELEVATION </t>
  </si>
  <si>
    <t>OUTPUT:</t>
  </si>
  <si>
    <t xml:space="preserve"> SELECTED</t>
  </si>
  <si>
    <t>Yc</t>
  </si>
  <si>
    <t>Ac</t>
  </si>
  <si>
    <t>T</t>
  </si>
  <si>
    <t>Qc</t>
  </si>
  <si>
    <t>Vc</t>
  </si>
  <si>
    <t>Hec</t>
  </si>
  <si>
    <t>Hp</t>
  </si>
  <si>
    <t>R</t>
  </si>
  <si>
    <t>Sc</t>
  </si>
  <si>
    <t>[ft]</t>
  </si>
  <si>
    <t>[ft²]</t>
  </si>
  <si>
    <t>[cfs]</t>
  </si>
  <si>
    <t>[fps]</t>
  </si>
  <si>
    <t>a</t>
  </si>
  <si>
    <t>[ft/ft]</t>
  </si>
  <si>
    <t>ELEV</t>
  </si>
  <si>
    <t>CRITICAL FLOW EQUATIONS*</t>
  </si>
  <si>
    <t>(5) Hec = Yc + Vc²/2g,</t>
  </si>
  <si>
    <t>(2) Ac = (b + ZYc)Yc,</t>
  </si>
  <si>
    <t>(4) T = b + 2ZYc</t>
  </si>
  <si>
    <t>* The Critical Flow Equations were obtained from SCS TR-2 dated 1956 and the Handbook of Hydraulics (Brater &amp; King, 6 ed., page 8-16).</t>
  </si>
  <si>
    <t>ft</t>
  </si>
  <si>
    <t>NGVD</t>
  </si>
  <si>
    <r>
      <t>(1) Qc = SQRT(gA</t>
    </r>
    <r>
      <rPr>
        <b/>
        <i/>
        <vertAlign val="superscript"/>
        <sz val="11"/>
        <rFont val="Courier New"/>
        <family val="3"/>
      </rPr>
      <t>3</t>
    </r>
    <r>
      <rPr>
        <b/>
        <i/>
        <sz val="11"/>
        <rFont val="Courier New"/>
        <family val="3"/>
      </rPr>
      <t>/</t>
    </r>
    <r>
      <rPr>
        <b/>
        <i/>
        <sz val="10"/>
        <rFont val="Courier New"/>
        <family val="0"/>
      </rPr>
      <t>T),</t>
    </r>
  </si>
  <si>
    <r>
      <t>(8) Sc = 14.56n²A/(R</t>
    </r>
    <r>
      <rPr>
        <b/>
        <i/>
        <vertAlign val="superscript"/>
        <sz val="11"/>
        <rFont val="Courier New"/>
        <family val="3"/>
      </rPr>
      <t>1.33</t>
    </r>
    <r>
      <rPr>
        <b/>
        <i/>
        <sz val="10"/>
        <rFont val="Courier New"/>
        <family val="0"/>
      </rPr>
      <t>)T,</t>
    </r>
  </si>
  <si>
    <t>(6) Hp = Hec(1 + aL),</t>
  </si>
  <si>
    <t>(9) R = (b + ZYc)Yc/(b + 2YcSQRT(1 + Z²)),</t>
  </si>
  <si>
    <t>(3) Vc = SQRT(gA/T),</t>
  </si>
  <si>
    <r>
      <t>(7) a = (4.32n²)/Hec</t>
    </r>
    <r>
      <rPr>
        <b/>
        <i/>
        <vertAlign val="superscript"/>
        <sz val="11"/>
        <rFont val="Courier New"/>
        <family val="3"/>
      </rPr>
      <t>1.33</t>
    </r>
    <r>
      <rPr>
        <b/>
        <i/>
        <sz val="11"/>
        <rFont val="Courier New"/>
        <family val="3"/>
      </rPr>
      <t>,</t>
    </r>
  </si>
  <si>
    <t xml:space="preserve"> </t>
  </si>
  <si>
    <t xml:space="preserve">   EMERGENCY SPILLWAY FLOW FOR CLINTON REGIONAL DAM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</si>
</sst>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/yy"/>
    <numFmt numFmtId="169" formatCode="d\-mmm\-yy"/>
    <numFmt numFmtId="170" formatCode="d\-mmm"/>
    <numFmt numFmtId="171" formatCode="m/d/yy\ h:mm"/>
    <numFmt numFmtId="172" formatCode="m/d"/>
    <numFmt numFmtId="173" formatCode="0.0"/>
    <numFmt numFmtId="174" formatCode="0.00000"/>
    <numFmt numFmtId="175" formatCode="0.0000"/>
    <numFmt numFmtId="176" formatCode="0.000"/>
  </numFmts>
  <fonts count="32">
    <font>
      <b/>
      <i/>
      <sz val="12"/>
      <name val="Modern"/>
      <family val="0"/>
    </font>
    <font>
      <b/>
      <sz val="12"/>
      <name val="Modern"/>
      <family val="0"/>
    </font>
    <font>
      <b/>
      <sz val="10"/>
      <name val="Modern"/>
      <family val="0"/>
    </font>
    <font>
      <sz val="12"/>
      <name val="Arial"/>
      <family val="0"/>
    </font>
    <font>
      <b/>
      <i/>
      <sz val="12"/>
      <name val="Graphite Light Narrow"/>
      <family val="0"/>
    </font>
    <font>
      <b/>
      <sz val="12"/>
      <name val="Graphite Light Narrow"/>
      <family val="0"/>
    </font>
    <font>
      <b/>
      <i/>
      <sz val="18"/>
      <name val="Graphite Light Narrow"/>
      <family val="0"/>
    </font>
    <font>
      <b/>
      <i/>
      <sz val="12"/>
      <name val="Courier New"/>
      <family val="0"/>
    </font>
    <font>
      <b/>
      <i/>
      <sz val="10"/>
      <name val="Courier New"/>
      <family val="0"/>
    </font>
    <font>
      <b/>
      <i/>
      <sz val="10"/>
      <name val="Graphite Light Narrow"/>
      <family val="0"/>
    </font>
    <font>
      <b/>
      <i/>
      <sz val="8"/>
      <name val="Arial"/>
      <family val="0"/>
    </font>
    <font>
      <b/>
      <i/>
      <sz val="16"/>
      <name val="Graphite Light Narrow"/>
      <family val="4"/>
    </font>
    <font>
      <b/>
      <i/>
      <vertAlign val="superscript"/>
      <sz val="11"/>
      <name val="Courier New"/>
      <family val="3"/>
    </font>
    <font>
      <b/>
      <i/>
      <sz val="11"/>
      <name val="Courier New"/>
      <family val="3"/>
    </font>
    <font>
      <b/>
      <i/>
      <sz val="12"/>
      <name val="Arial"/>
      <family val="2"/>
    </font>
    <font>
      <b/>
      <sz val="10.5"/>
      <name val="Arial"/>
      <family val="0"/>
    </font>
    <font>
      <b/>
      <sz val="8.75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sz val="8.75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Graphite Light Narrow"/>
      <family val="0"/>
    </font>
    <font>
      <b/>
      <sz val="8"/>
      <name val="Arial"/>
      <family val="2"/>
    </font>
    <font>
      <b/>
      <sz val="28.5"/>
      <name val="Arial"/>
      <family val="0"/>
    </font>
    <font>
      <b/>
      <sz val="23.75"/>
      <name val="Arial"/>
      <family val="0"/>
    </font>
    <font>
      <sz val="23.75"/>
      <name val="Arial"/>
      <family val="0"/>
    </font>
    <font>
      <sz val="18"/>
      <name val="Arial"/>
      <family val="2"/>
    </font>
    <font>
      <b/>
      <i/>
      <sz val="11"/>
      <name val="Arial"/>
      <family val="2"/>
    </font>
    <font>
      <b/>
      <i/>
      <vertAlign val="subscript"/>
      <sz val="11"/>
      <name val="Arial"/>
      <family val="2"/>
    </font>
    <font>
      <b/>
      <i/>
      <sz val="14"/>
      <name val="Graphite Light Narrow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</cellStyleXfs>
  <cellXfs count="66">
    <xf numFmtId="2" fontId="0" fillId="0" borderId="0" xfId="0" applyAlignment="1">
      <alignment/>
    </xf>
    <xf numFmtId="2" fontId="4" fillId="0" borderId="0" xfId="0" applyFont="1" applyAlignment="1" applyProtection="1">
      <alignment/>
      <protection locked="0"/>
    </xf>
    <xf numFmtId="2" fontId="4" fillId="0" borderId="0" xfId="0" applyFont="1" applyAlignment="1">
      <alignment/>
    </xf>
    <xf numFmtId="2" fontId="10" fillId="0" borderId="0" xfId="20" applyFont="1" applyAlignment="1">
      <alignment/>
    </xf>
    <xf numFmtId="2" fontId="4" fillId="0" borderId="0" xfId="15" applyFont="1" applyAlignment="1">
      <alignment/>
    </xf>
    <xf numFmtId="2" fontId="4" fillId="0" borderId="1" xfId="0" applyFont="1" applyBorder="1" applyAlignment="1">
      <alignment/>
    </xf>
    <xf numFmtId="2" fontId="5" fillId="0" borderId="0" xfId="0" applyFont="1" applyAlignment="1">
      <alignment/>
    </xf>
    <xf numFmtId="2" fontId="4" fillId="0" borderId="0" xfId="16" applyFont="1" applyAlignment="1">
      <alignment/>
    </xf>
    <xf numFmtId="2" fontId="4" fillId="0" borderId="0" xfId="17" applyFont="1" applyAlignment="1">
      <alignment/>
    </xf>
    <xf numFmtId="2" fontId="11" fillId="0" borderId="0" xfId="19" applyFont="1" applyAlignment="1">
      <alignment/>
    </xf>
    <xf numFmtId="2" fontId="4" fillId="0" borderId="0" xfId="20" applyFont="1" applyAlignment="1">
      <alignment/>
    </xf>
    <xf numFmtId="2" fontId="4" fillId="0" borderId="0" xfId="19" applyFont="1" applyAlignment="1">
      <alignment/>
    </xf>
    <xf numFmtId="2" fontId="4" fillId="0" borderId="2" xfId="0" applyFont="1" applyBorder="1" applyAlignment="1">
      <alignment/>
    </xf>
    <xf numFmtId="2" fontId="4" fillId="0" borderId="0" xfId="20" applyFont="1" applyAlignment="1">
      <alignment/>
    </xf>
    <xf numFmtId="2" fontId="4" fillId="0" borderId="0" xfId="0" applyFont="1" applyAlignment="1">
      <alignment horizontal="left"/>
    </xf>
    <xf numFmtId="2" fontId="6" fillId="0" borderId="0" xfId="19" applyFont="1" applyAlignment="1">
      <alignment/>
    </xf>
    <xf numFmtId="2" fontId="7" fillId="0" borderId="0" xfId="0" applyFont="1" applyAlignment="1">
      <alignment/>
    </xf>
    <xf numFmtId="2" fontId="8" fillId="0" borderId="0" xfId="17" applyFont="1" applyAlignment="1">
      <alignment/>
    </xf>
    <xf numFmtId="2" fontId="8" fillId="0" borderId="0" xfId="20" applyFont="1" applyAlignment="1">
      <alignment/>
    </xf>
    <xf numFmtId="2" fontId="9" fillId="0" borderId="0" xfId="17" applyFont="1" applyAlignment="1">
      <alignment/>
    </xf>
    <xf numFmtId="2" fontId="9" fillId="0" borderId="0" xfId="0" applyFont="1" applyAlignment="1">
      <alignment/>
    </xf>
    <xf numFmtId="2" fontId="9" fillId="0" borderId="0" xfId="0" applyFont="1" applyAlignment="1">
      <alignment/>
    </xf>
    <xf numFmtId="2" fontId="4" fillId="0" borderId="0" xfId="0" applyFont="1" applyBorder="1" applyAlignment="1">
      <alignment/>
    </xf>
    <xf numFmtId="2" fontId="20" fillId="0" borderId="3" xfId="0" applyFont="1" applyBorder="1" applyAlignment="1">
      <alignment/>
    </xf>
    <xf numFmtId="2" fontId="20" fillId="0" borderId="4" xfId="0" applyFont="1" applyBorder="1" applyAlignment="1">
      <alignment/>
    </xf>
    <xf numFmtId="2" fontId="20" fillId="0" borderId="5" xfId="0" applyFont="1" applyBorder="1" applyAlignment="1">
      <alignment/>
    </xf>
    <xf numFmtId="2" fontId="20" fillId="2" borderId="1" xfId="15" applyFont="1" applyFill="1" applyBorder="1" applyAlignment="1">
      <alignment/>
    </xf>
    <xf numFmtId="2" fontId="20" fillId="2" borderId="0" xfId="15" applyFont="1" applyFill="1" applyBorder="1" applyAlignment="1">
      <alignment/>
    </xf>
    <xf numFmtId="176" fontId="20" fillId="2" borderId="0" xfId="15" applyFont="1" applyFill="1" applyBorder="1" applyAlignment="1">
      <alignment/>
    </xf>
    <xf numFmtId="2" fontId="21" fillId="0" borderId="6" xfId="21" applyFont="1" applyAlignment="1">
      <alignment horizontal="center"/>
    </xf>
    <xf numFmtId="2" fontId="21" fillId="0" borderId="6" xfId="21" applyFont="1" applyBorder="1" applyAlignment="1">
      <alignment horizontal="center"/>
    </xf>
    <xf numFmtId="2" fontId="21" fillId="0" borderId="1" xfId="21" applyFont="1" applyBorder="1" applyAlignment="1">
      <alignment horizontal="center"/>
    </xf>
    <xf numFmtId="2" fontId="21" fillId="0" borderId="7" xfId="21" applyFont="1" applyBorder="1" applyAlignment="1">
      <alignment horizontal="center"/>
    </xf>
    <xf numFmtId="2" fontId="21" fillId="0" borderId="2" xfId="21" applyFont="1" applyAlignment="1">
      <alignment horizontal="center"/>
    </xf>
    <xf numFmtId="2" fontId="21" fillId="0" borderId="2" xfId="21" applyFont="1" applyBorder="1" applyAlignment="1">
      <alignment horizontal="center"/>
    </xf>
    <xf numFmtId="2" fontId="21" fillId="0" borderId="0" xfId="21" applyFont="1" applyBorder="1" applyAlignment="1">
      <alignment horizontal="center"/>
    </xf>
    <xf numFmtId="2" fontId="21" fillId="0" borderId="8" xfId="21" applyFont="1" applyBorder="1" applyAlignment="1">
      <alignment horizontal="center"/>
    </xf>
    <xf numFmtId="2" fontId="22" fillId="0" borderId="6" xfId="16" applyFont="1" applyAlignment="1">
      <alignment horizontal="center"/>
    </xf>
    <xf numFmtId="2" fontId="22" fillId="0" borderId="6" xfId="16" applyFont="1" applyBorder="1" applyAlignment="1">
      <alignment/>
    </xf>
    <xf numFmtId="2" fontId="22" fillId="0" borderId="1" xfId="16" applyFont="1" applyBorder="1" applyAlignment="1">
      <alignment/>
    </xf>
    <xf numFmtId="2" fontId="22" fillId="0" borderId="7" xfId="16" applyFont="1" applyBorder="1" applyAlignment="1">
      <alignment/>
    </xf>
    <xf numFmtId="2" fontId="21" fillId="0" borderId="6" xfId="16" applyFont="1" applyAlignment="1">
      <alignment horizontal="center"/>
    </xf>
    <xf numFmtId="2" fontId="22" fillId="0" borderId="6" xfId="16" applyFont="1" applyAlignment="1">
      <alignment/>
    </xf>
    <xf numFmtId="2" fontId="22" fillId="0" borderId="6" xfId="16" applyFont="1" applyBorder="1" applyAlignment="1">
      <alignment horizontal="center"/>
    </xf>
    <xf numFmtId="2" fontId="22" fillId="0" borderId="1" xfId="16" applyFont="1" applyBorder="1" applyAlignment="1">
      <alignment horizontal="center"/>
    </xf>
    <xf numFmtId="2" fontId="22" fillId="0" borderId="7" xfId="16" applyFont="1" applyBorder="1" applyAlignment="1">
      <alignment horizontal="center"/>
    </xf>
    <xf numFmtId="173" fontId="21" fillId="0" borderId="6" xfId="16" applyFont="1" applyAlignment="1">
      <alignment horizontal="center"/>
    </xf>
    <xf numFmtId="2" fontId="22" fillId="0" borderId="6" xfId="16" applyFont="1" applyAlignment="1">
      <alignment horizontal="center"/>
    </xf>
    <xf numFmtId="174" fontId="22" fillId="0" borderId="6" xfId="16" applyFont="1" applyAlignment="1">
      <alignment horizontal="center"/>
    </xf>
    <xf numFmtId="175" fontId="22" fillId="0" borderId="6" xfId="16" applyFont="1" applyAlignment="1">
      <alignment horizontal="center"/>
    </xf>
    <xf numFmtId="2" fontId="22" fillId="0" borderId="9" xfId="16" applyFont="1" applyBorder="1" applyAlignment="1">
      <alignment horizontal="center"/>
    </xf>
    <xf numFmtId="2" fontId="22" fillId="0" borderId="10" xfId="16" applyFont="1" applyBorder="1" applyAlignment="1">
      <alignment horizontal="center"/>
    </xf>
    <xf numFmtId="2" fontId="23" fillId="0" borderId="6" xfId="15" applyFont="1" applyBorder="1" applyAlignment="1">
      <alignment/>
    </xf>
    <xf numFmtId="2" fontId="23" fillId="0" borderId="1" xfId="15" applyFont="1" applyBorder="1" applyAlignment="1">
      <alignment/>
    </xf>
    <xf numFmtId="2" fontId="24" fillId="0" borderId="1" xfId="15" applyFont="1" applyBorder="1" applyAlignment="1" quotePrefix="1">
      <alignment/>
    </xf>
    <xf numFmtId="2" fontId="23" fillId="0" borderId="2" xfId="15" applyFont="1" applyBorder="1" applyAlignment="1">
      <alignment/>
    </xf>
    <xf numFmtId="2" fontId="23" fillId="0" borderId="0" xfId="15" applyFont="1" applyBorder="1" applyAlignment="1">
      <alignment/>
    </xf>
    <xf numFmtId="2" fontId="24" fillId="0" borderId="0" xfId="15" applyFont="1" applyBorder="1" applyAlignment="1" quotePrefix="1">
      <alignment/>
    </xf>
    <xf numFmtId="2" fontId="22" fillId="0" borderId="10" xfId="16" applyFont="1" applyBorder="1" applyAlignment="1">
      <alignment horizontal="center"/>
    </xf>
    <xf numFmtId="173" fontId="21" fillId="0" borderId="10" xfId="16" applyFont="1" applyBorder="1" applyAlignment="1">
      <alignment horizontal="center"/>
    </xf>
    <xf numFmtId="174" fontId="22" fillId="0" borderId="10" xfId="16" applyFont="1" applyBorder="1" applyAlignment="1">
      <alignment horizontal="center"/>
    </xf>
    <xf numFmtId="175" fontId="22" fillId="0" borderId="10" xfId="16" applyFont="1" applyBorder="1" applyAlignment="1">
      <alignment horizontal="center"/>
    </xf>
    <xf numFmtId="2" fontId="21" fillId="0" borderId="10" xfId="16" applyFont="1" applyBorder="1" applyAlignment="1">
      <alignment horizontal="center"/>
    </xf>
    <xf numFmtId="2" fontId="22" fillId="0" borderId="11" xfId="16" applyFont="1" applyBorder="1" applyAlignment="1">
      <alignment horizontal="center"/>
    </xf>
    <xf numFmtId="2" fontId="31" fillId="0" borderId="0" xfId="19" applyFont="1" applyAlignment="1">
      <alignment/>
    </xf>
    <xf numFmtId="2" fontId="5" fillId="0" borderId="0" xfId="15" applyFont="1" applyAlignment="1">
      <alignment/>
    </xf>
  </cellXfs>
  <cellStyles count="8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SPILLWAY FLOW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SPILLWAY!$F$17:$F$23</c:f>
              <c:numCache/>
            </c:numRef>
          </c:xVal>
          <c:yVal>
            <c:numRef>
              <c:f>SPILLWAY!$M$17:$M$23</c:f>
              <c:numCache/>
            </c:numRef>
          </c:yVal>
          <c:smooth val="1"/>
        </c:ser>
        <c:axId val="21164856"/>
        <c:axId val="56265977"/>
      </c:scatterChart>
      <c:valAx>
        <c:axId val="2116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FLOW [CFS]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56265977"/>
        <c:crosses val="autoZero"/>
        <c:crossBetween val="midCat"/>
        <c:dispUnits/>
      </c:valAx>
      <c:valAx>
        <c:axId val="56265977"/>
        <c:scaling>
          <c:orientation val="minMax"/>
          <c:max val="1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ELEVATION [NGVD}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64856"/>
        <c:crosses val="autoZero"/>
        <c:crossBetween val="midCat"/>
        <c:dispUnits/>
      </c:valAx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1" i="0" u="none" baseline="0"/>
              <a:t>SPILLWAY FLOW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Emergency Spillway Flow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SPILLWAY!$F$17:$F$26</c:f>
              <c:numCache>
                <c:ptCount val="10"/>
                <c:pt idx="0">
                  <c:v>0</c:v>
                </c:pt>
                <c:pt idx="1">
                  <c:v>60.55933369628117</c:v>
                </c:pt>
                <c:pt idx="2">
                  <c:v>172.05439367276347</c:v>
                </c:pt>
                <c:pt idx="3">
                  <c:v>317.5093118553415</c:v>
                </c:pt>
                <c:pt idx="4">
                  <c:v>491.05625558977067</c:v>
                </c:pt>
                <c:pt idx="5">
                  <c:v>910.4067113584106</c:v>
                </c:pt>
                <c:pt idx="6">
                  <c:v>1414.650478124449</c:v>
                </c:pt>
                <c:pt idx="7">
                  <c:v>1995.4945590395005</c:v>
                </c:pt>
                <c:pt idx="8">
                  <c:v>2209.4572978132155</c:v>
                </c:pt>
                <c:pt idx="9">
                  <c:v>3368.077895432244</c:v>
                </c:pt>
              </c:numCache>
            </c:numRef>
          </c:xVal>
          <c:yVal>
            <c:numRef>
              <c:f>SPILLWAY!$M$17:$M$26</c:f>
              <c:numCache>
                <c:ptCount val="10"/>
                <c:pt idx="0">
                  <c:v>20</c:v>
                </c:pt>
                <c:pt idx="1">
                  <c:v>20.565516821903064</c:v>
                </c:pt>
                <c:pt idx="2">
                  <c:v>20.897989381157647</c:v>
                </c:pt>
                <c:pt idx="3">
                  <c:v>21.248714294068158</c:v>
                </c:pt>
                <c:pt idx="4">
                  <c:v>21.604601503310587</c:v>
                </c:pt>
                <c:pt idx="5">
                  <c:v>22.320065120945348</c:v>
                </c:pt>
                <c:pt idx="6">
                  <c:v>23.03458549035043</c:v>
                </c:pt>
                <c:pt idx="7">
                  <c:v>23.745918484384987</c:v>
                </c:pt>
                <c:pt idx="8">
                  <c:v>23.986914557484294</c:v>
                </c:pt>
                <c:pt idx="9">
                  <c:v>25.157035669494764</c:v>
                </c:pt>
              </c:numCache>
            </c:numRef>
          </c:yVal>
          <c:smooth val="1"/>
        </c:ser>
        <c:axId val="36631746"/>
        <c:axId val="61250259"/>
      </c:scatterChart>
      <c:valAx>
        <c:axId val="3663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/>
                  <a:t>FLOW [CFS]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61250259"/>
        <c:crosses val="autoZero"/>
        <c:crossBetween val="midCat"/>
        <c:dispUnits/>
        <c:minorUnit val="50"/>
      </c:valAx>
      <c:valAx>
        <c:axId val="61250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75" b="1" i="0" u="none" baseline="0"/>
                  <a:t>ELEVATION [NGVD}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36631746"/>
        <c:crosses val="autoZero"/>
        <c:crossBetween val="midCat"/>
        <c:dispUnits/>
      </c:valAx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47625</xdr:rowOff>
    </xdr:from>
    <xdr:to>
      <xdr:col>11</xdr:col>
      <xdr:colOff>95250</xdr:colOff>
      <xdr:row>12</xdr:row>
      <xdr:rowOff>47625</xdr:rowOff>
    </xdr:to>
    <xdr:graphicFrame>
      <xdr:nvGraphicFramePr>
        <xdr:cNvPr id="1" name="Chart 2"/>
        <xdr:cNvGraphicFramePr/>
      </xdr:nvGraphicFramePr>
      <xdr:xfrm>
        <a:off x="4600575" y="400050"/>
        <a:ext cx="39433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4</xdr:row>
      <xdr:rowOff>66675</xdr:rowOff>
    </xdr:from>
    <xdr:to>
      <xdr:col>12</xdr:col>
      <xdr:colOff>819150</xdr:colOff>
      <xdr:row>4</xdr:row>
      <xdr:rowOff>76200</xdr:rowOff>
    </xdr:to>
    <xdr:sp>
      <xdr:nvSpPr>
        <xdr:cNvPr id="2" name="Line 3"/>
        <xdr:cNvSpPr>
          <a:spLocks/>
        </xdr:cNvSpPr>
      </xdr:nvSpPr>
      <xdr:spPr>
        <a:xfrm>
          <a:off x="9248775" y="819150"/>
          <a:ext cx="78105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11</xdr:col>
      <xdr:colOff>466725</xdr:colOff>
      <xdr:row>4</xdr:row>
      <xdr:rowOff>66675</xdr:rowOff>
    </xdr:from>
    <xdr:to>
      <xdr:col>12</xdr:col>
      <xdr:colOff>66675</xdr:colOff>
      <xdr:row>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8915400" y="819150"/>
          <a:ext cx="36195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819150</xdr:colOff>
      <xdr:row>4</xdr:row>
      <xdr:rowOff>66675</xdr:rowOff>
    </xdr:from>
    <xdr:to>
      <xdr:col>13</xdr:col>
      <xdr:colOff>142875</xdr:colOff>
      <xdr:row>5</xdr:row>
      <xdr:rowOff>180975</xdr:rowOff>
    </xdr:to>
    <xdr:sp>
      <xdr:nvSpPr>
        <xdr:cNvPr id="4" name="Line 5"/>
        <xdr:cNvSpPr>
          <a:spLocks/>
        </xdr:cNvSpPr>
      </xdr:nvSpPr>
      <xdr:spPr>
        <a:xfrm>
          <a:off x="10029825" y="819150"/>
          <a:ext cx="152400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38100</xdr:colOff>
      <xdr:row>2</xdr:row>
      <xdr:rowOff>66675</xdr:rowOff>
    </xdr:from>
    <xdr:to>
      <xdr:col>12</xdr:col>
      <xdr:colOff>38100</xdr:colOff>
      <xdr:row>4</xdr:row>
      <xdr:rowOff>57150</xdr:rowOff>
    </xdr:to>
    <xdr:sp>
      <xdr:nvSpPr>
        <xdr:cNvPr id="5" name="Line 6"/>
        <xdr:cNvSpPr>
          <a:spLocks/>
        </xdr:cNvSpPr>
      </xdr:nvSpPr>
      <xdr:spPr>
        <a:xfrm flipH="1" flipV="1">
          <a:off x="9248775" y="4191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762000</xdr:colOff>
      <xdr:row>3</xdr:row>
      <xdr:rowOff>9525</xdr:rowOff>
    </xdr:from>
    <xdr:to>
      <xdr:col>12</xdr:col>
      <xdr:colOff>762000</xdr:colOff>
      <xdr:row>4</xdr:row>
      <xdr:rowOff>76200</xdr:rowOff>
    </xdr:to>
    <xdr:sp>
      <xdr:nvSpPr>
        <xdr:cNvPr id="6" name="Line 7"/>
        <xdr:cNvSpPr>
          <a:spLocks/>
        </xdr:cNvSpPr>
      </xdr:nvSpPr>
      <xdr:spPr>
        <a:xfrm flipH="1" flipV="1">
          <a:off x="9972675" y="561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9525</xdr:colOff>
      <xdr:row>2</xdr:row>
      <xdr:rowOff>47625</xdr:rowOff>
    </xdr:from>
    <xdr:to>
      <xdr:col>13</xdr:col>
      <xdr:colOff>0</xdr:colOff>
      <xdr:row>3</xdr:row>
      <xdr:rowOff>28575</xdr:rowOff>
    </xdr:to>
    <xdr:sp>
      <xdr:nvSpPr>
        <xdr:cNvPr id="7" name="Line 8"/>
        <xdr:cNvSpPr>
          <a:spLocks/>
        </xdr:cNvSpPr>
      </xdr:nvSpPr>
      <xdr:spPr>
        <a:xfrm>
          <a:off x="9220200" y="400050"/>
          <a:ext cx="819150" cy="1809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11</xdr:col>
      <xdr:colOff>390525</xdr:colOff>
      <xdr:row>2</xdr:row>
      <xdr:rowOff>47625</xdr:rowOff>
    </xdr:from>
    <xdr:to>
      <xdr:col>12</xdr:col>
      <xdr:colOff>57150</xdr:colOff>
      <xdr:row>2</xdr:row>
      <xdr:rowOff>57150</xdr:rowOff>
    </xdr:to>
    <xdr:sp>
      <xdr:nvSpPr>
        <xdr:cNvPr id="8" name="Line 9"/>
        <xdr:cNvSpPr>
          <a:spLocks/>
        </xdr:cNvSpPr>
      </xdr:nvSpPr>
      <xdr:spPr>
        <a:xfrm>
          <a:off x="8839200" y="400050"/>
          <a:ext cx="428625" cy="95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819150</xdr:colOff>
      <xdr:row>3</xdr:row>
      <xdr:rowOff>28575</xdr:rowOff>
    </xdr:from>
    <xdr:to>
      <xdr:col>13</xdr:col>
      <xdr:colOff>161925</xdr:colOff>
      <xdr:row>5</xdr:row>
      <xdr:rowOff>0</xdr:rowOff>
    </xdr:to>
    <xdr:sp>
      <xdr:nvSpPr>
        <xdr:cNvPr id="9" name="Line 10"/>
        <xdr:cNvSpPr>
          <a:spLocks/>
        </xdr:cNvSpPr>
      </xdr:nvSpPr>
      <xdr:spPr>
        <a:xfrm>
          <a:off x="10029825" y="581025"/>
          <a:ext cx="171450" cy="3714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oneCellAnchor>
    <xdr:from>
      <xdr:col>31</xdr:col>
      <xdr:colOff>476250</xdr:colOff>
      <xdr:row>27</xdr:row>
      <xdr:rowOff>0</xdr:rowOff>
    </xdr:from>
    <xdr:ext cx="95250" cy="238125"/>
    <xdr:sp>
      <xdr:nvSpPr>
        <xdr:cNvPr id="10" name="TextBox 11"/>
        <xdr:cNvSpPr txBox="1">
          <a:spLocks noChangeArrowheads="1"/>
        </xdr:cNvSpPr>
      </xdr:nvSpPr>
      <xdr:spPr>
        <a:xfrm>
          <a:off x="25603200" y="510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oneCellAnchor>
  <xdr:twoCellAnchor>
    <xdr:from>
      <xdr:col>12</xdr:col>
      <xdr:colOff>342900</xdr:colOff>
      <xdr:row>4</xdr:row>
      <xdr:rowOff>66675</xdr:rowOff>
    </xdr:from>
    <xdr:to>
      <xdr:col>12</xdr:col>
      <xdr:colOff>523875</xdr:colOff>
      <xdr:row>5</xdr:row>
      <xdr:rowOff>133350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9553575" y="819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L</a:t>
          </a:r>
        </a:p>
      </xdr:txBody>
    </xdr:sp>
    <xdr:clientData/>
  </xdr:twoCellAnchor>
  <xdr:oneCellAnchor>
    <xdr:from>
      <xdr:col>11</xdr:col>
      <xdr:colOff>419100</xdr:colOff>
      <xdr:row>5</xdr:row>
      <xdr:rowOff>171450</xdr:rowOff>
    </xdr:from>
    <xdr:ext cx="1590675" cy="180975"/>
    <xdr:sp>
      <xdr:nvSpPr>
        <xdr:cNvPr id="12" name="TextBox 14"/>
        <xdr:cNvSpPr txBox="1">
          <a:spLocks noChangeArrowheads="1"/>
        </xdr:cNvSpPr>
      </xdr:nvSpPr>
      <xdr:spPr>
        <a:xfrm>
          <a:off x="8867775" y="1123950"/>
          <a:ext cx="159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/>
            <a:t>SPILLWAY PROFILE</a:t>
          </a:r>
        </a:p>
      </xdr:txBody>
    </xdr:sp>
    <xdr:clientData/>
  </xdr:oneCellAnchor>
  <xdr:twoCellAnchor>
    <xdr:from>
      <xdr:col>12</xdr:col>
      <xdr:colOff>38100</xdr:colOff>
      <xdr:row>5</xdr:row>
      <xdr:rowOff>0</xdr:rowOff>
    </xdr:from>
    <xdr:to>
      <xdr:col>12</xdr:col>
      <xdr:colOff>781050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9248775" y="952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11</xdr:col>
      <xdr:colOff>723900</xdr:colOff>
      <xdr:row>10</xdr:row>
      <xdr:rowOff>161925</xdr:rowOff>
    </xdr:from>
    <xdr:to>
      <xdr:col>12</xdr:col>
      <xdr:colOff>676275</xdr:colOff>
      <xdr:row>10</xdr:row>
      <xdr:rowOff>161925</xdr:rowOff>
    </xdr:to>
    <xdr:sp>
      <xdr:nvSpPr>
        <xdr:cNvPr id="14" name="Line 16"/>
        <xdr:cNvSpPr>
          <a:spLocks/>
        </xdr:cNvSpPr>
      </xdr:nvSpPr>
      <xdr:spPr>
        <a:xfrm flipV="1">
          <a:off x="9172575" y="21336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11</xdr:col>
      <xdr:colOff>676275</xdr:colOff>
      <xdr:row>10</xdr:row>
      <xdr:rowOff>47625</xdr:rowOff>
    </xdr:from>
    <xdr:to>
      <xdr:col>12</xdr:col>
      <xdr:colOff>695325</xdr:colOff>
      <xdr:row>10</xdr:row>
      <xdr:rowOff>47625</xdr:rowOff>
    </xdr:to>
    <xdr:sp>
      <xdr:nvSpPr>
        <xdr:cNvPr id="15" name="Line 17"/>
        <xdr:cNvSpPr>
          <a:spLocks/>
        </xdr:cNvSpPr>
      </xdr:nvSpPr>
      <xdr:spPr>
        <a:xfrm>
          <a:off x="9124950" y="2019300"/>
          <a:ext cx="781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11</xdr:col>
      <xdr:colOff>276225</xdr:colOff>
      <xdr:row>8</xdr:row>
      <xdr:rowOff>66675</xdr:rowOff>
    </xdr:from>
    <xdr:to>
      <xdr:col>11</xdr:col>
      <xdr:colOff>704850</xdr:colOff>
      <xdr:row>10</xdr:row>
      <xdr:rowOff>66675</xdr:rowOff>
    </xdr:to>
    <xdr:sp>
      <xdr:nvSpPr>
        <xdr:cNvPr id="16" name="Line 18"/>
        <xdr:cNvSpPr>
          <a:spLocks/>
        </xdr:cNvSpPr>
      </xdr:nvSpPr>
      <xdr:spPr>
        <a:xfrm>
          <a:off x="8724900" y="1619250"/>
          <a:ext cx="428625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676275</xdr:colOff>
      <xdr:row>8</xdr:row>
      <xdr:rowOff>76200</xdr:rowOff>
    </xdr:from>
    <xdr:to>
      <xdr:col>13</xdr:col>
      <xdr:colOff>200025</xdr:colOff>
      <xdr:row>10</xdr:row>
      <xdr:rowOff>38100</xdr:rowOff>
    </xdr:to>
    <xdr:sp>
      <xdr:nvSpPr>
        <xdr:cNvPr id="17" name="Line 19"/>
        <xdr:cNvSpPr>
          <a:spLocks/>
        </xdr:cNvSpPr>
      </xdr:nvSpPr>
      <xdr:spPr>
        <a:xfrm flipV="1">
          <a:off x="9886950" y="1628775"/>
          <a:ext cx="352425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12</xdr:col>
      <xdr:colOff>333375</xdr:colOff>
      <xdr:row>8</xdr:row>
      <xdr:rowOff>180975</xdr:rowOff>
    </xdr:from>
    <xdr:to>
      <xdr:col>12</xdr:col>
      <xdr:colOff>638175</xdr:colOff>
      <xdr:row>10</xdr:row>
      <xdr:rowOff>28575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9544050" y="17335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/>
            <a:t>Yc</a:t>
          </a:r>
        </a:p>
      </xdr:txBody>
    </xdr:sp>
    <xdr:clientData/>
  </xdr:twoCellAnchor>
  <xdr:twoCellAnchor>
    <xdr:from>
      <xdr:col>13</xdr:col>
      <xdr:colOff>47625</xdr:colOff>
      <xdr:row>9</xdr:row>
      <xdr:rowOff>57150</xdr:rowOff>
    </xdr:from>
    <xdr:to>
      <xdr:col>14</xdr:col>
      <xdr:colOff>38100</xdr:colOff>
      <xdr:row>10</xdr:row>
      <xdr:rowOff>76200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10086975" y="1819275"/>
          <a:ext cx="276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z</a:t>
          </a:r>
        </a:p>
      </xdr:txBody>
    </xdr:sp>
    <xdr:clientData/>
  </xdr:twoCellAnchor>
  <xdr:twoCellAnchor>
    <xdr:from>
      <xdr:col>11</xdr:col>
      <xdr:colOff>323850</xdr:colOff>
      <xdr:row>8</xdr:row>
      <xdr:rowOff>85725</xdr:rowOff>
    </xdr:from>
    <xdr:to>
      <xdr:col>13</xdr:col>
      <xdr:colOff>200025</xdr:colOff>
      <xdr:row>8</xdr:row>
      <xdr:rowOff>85725</xdr:rowOff>
    </xdr:to>
    <xdr:sp>
      <xdr:nvSpPr>
        <xdr:cNvPr id="20" name="Line 22"/>
        <xdr:cNvSpPr>
          <a:spLocks/>
        </xdr:cNvSpPr>
      </xdr:nvSpPr>
      <xdr:spPr>
        <a:xfrm>
          <a:off x="8772525" y="1638300"/>
          <a:ext cx="146685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13</xdr:col>
      <xdr:colOff>190500</xdr:colOff>
      <xdr:row>8</xdr:row>
      <xdr:rowOff>104775</xdr:rowOff>
    </xdr:from>
    <xdr:to>
      <xdr:col>13</xdr:col>
      <xdr:colOff>190500</xdr:colOff>
      <xdr:row>9</xdr:row>
      <xdr:rowOff>123825</xdr:rowOff>
    </xdr:to>
    <xdr:sp>
      <xdr:nvSpPr>
        <xdr:cNvPr id="21" name="Line 23"/>
        <xdr:cNvSpPr>
          <a:spLocks/>
        </xdr:cNvSpPr>
      </xdr:nvSpPr>
      <xdr:spPr>
        <a:xfrm>
          <a:off x="10229850" y="16573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13</xdr:col>
      <xdr:colOff>19050</xdr:colOff>
      <xdr:row>9</xdr:row>
      <xdr:rowOff>95250</xdr:rowOff>
    </xdr:from>
    <xdr:to>
      <xdr:col>13</xdr:col>
      <xdr:colOff>190500</xdr:colOff>
      <xdr:row>9</xdr:row>
      <xdr:rowOff>95250</xdr:rowOff>
    </xdr:to>
    <xdr:sp>
      <xdr:nvSpPr>
        <xdr:cNvPr id="22" name="Line 24"/>
        <xdr:cNvSpPr>
          <a:spLocks/>
        </xdr:cNvSpPr>
      </xdr:nvSpPr>
      <xdr:spPr>
        <a:xfrm flipH="1">
          <a:off x="10058400" y="18573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twoCellAnchor>
    <xdr:from>
      <xdr:col>13</xdr:col>
      <xdr:colOff>152400</xdr:colOff>
      <xdr:row>8</xdr:row>
      <xdr:rowOff>95250</xdr:rowOff>
    </xdr:from>
    <xdr:to>
      <xdr:col>14</xdr:col>
      <xdr:colOff>47625</xdr:colOff>
      <xdr:row>9</xdr:row>
      <xdr:rowOff>95250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10191750" y="16478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/>
            <a:t>1</a:t>
          </a:r>
        </a:p>
      </xdr:txBody>
    </xdr:sp>
    <xdr:clientData/>
  </xdr:twoCellAnchor>
  <xdr:twoCellAnchor>
    <xdr:from>
      <xdr:col>12</xdr:col>
      <xdr:colOff>276225</xdr:colOff>
      <xdr:row>8</xdr:row>
      <xdr:rowOff>66675</xdr:rowOff>
    </xdr:from>
    <xdr:to>
      <xdr:col>12</xdr:col>
      <xdr:colOff>276225</xdr:colOff>
      <xdr:row>10</xdr:row>
      <xdr:rowOff>47625</xdr:rowOff>
    </xdr:to>
    <xdr:sp>
      <xdr:nvSpPr>
        <xdr:cNvPr id="24" name="Line 26"/>
        <xdr:cNvSpPr>
          <a:spLocks/>
        </xdr:cNvSpPr>
      </xdr:nvSpPr>
      <xdr:spPr>
        <a:xfrm flipH="1" flipV="1">
          <a:off x="9486900" y="16192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  <xdr:oneCellAnchor>
    <xdr:from>
      <xdr:col>11</xdr:col>
      <xdr:colOff>228600</xdr:colOff>
      <xdr:row>11</xdr:row>
      <xdr:rowOff>19050</xdr:rowOff>
    </xdr:from>
    <xdr:ext cx="1895475" cy="200025"/>
    <xdr:sp>
      <xdr:nvSpPr>
        <xdr:cNvPr id="25" name="TextBox 27"/>
        <xdr:cNvSpPr txBox="1">
          <a:spLocks noChangeArrowheads="1"/>
        </xdr:cNvSpPr>
      </xdr:nvSpPr>
      <xdr:spPr>
        <a:xfrm>
          <a:off x="8677275" y="2190750"/>
          <a:ext cx="1895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/>
            <a:t>SPILLWAY CROSS SECTION</a:t>
          </a:r>
        </a:p>
      </xdr:txBody>
    </xdr:sp>
    <xdr:clientData/>
  </xdr:oneCellAnchor>
  <xdr:oneCellAnchor>
    <xdr:from>
      <xdr:col>32</xdr:col>
      <xdr:colOff>666750</xdr:colOff>
      <xdr:row>41</xdr:row>
      <xdr:rowOff>0</xdr:rowOff>
    </xdr:from>
    <xdr:ext cx="123825" cy="228600"/>
    <xdr:sp>
      <xdr:nvSpPr>
        <xdr:cNvPr id="26" name="TextBox 28"/>
        <xdr:cNvSpPr txBox="1">
          <a:spLocks noChangeArrowheads="1"/>
        </xdr:cNvSpPr>
      </xdr:nvSpPr>
      <xdr:spPr>
        <a:xfrm>
          <a:off x="26746200" y="778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oneCellAnchor>
  <xdr:oneCellAnchor>
    <xdr:from>
      <xdr:col>21</xdr:col>
      <xdr:colOff>285750</xdr:colOff>
      <xdr:row>6</xdr:row>
      <xdr:rowOff>76200</xdr:rowOff>
    </xdr:from>
    <xdr:ext cx="276225" cy="180975"/>
    <xdr:sp>
      <xdr:nvSpPr>
        <xdr:cNvPr id="27" name="TextBox 29"/>
        <xdr:cNvSpPr txBox="1">
          <a:spLocks noChangeArrowheads="1"/>
        </xdr:cNvSpPr>
      </xdr:nvSpPr>
      <xdr:spPr>
        <a:xfrm>
          <a:off x="15887700" y="12287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Hp</a:t>
          </a:r>
        </a:p>
      </xdr:txBody>
    </xdr:sp>
    <xdr:clientData/>
  </xdr:oneCellAnchor>
  <xdr:twoCellAnchor>
    <xdr:from>
      <xdr:col>12</xdr:col>
      <xdr:colOff>533400</xdr:colOff>
      <xdr:row>3</xdr:row>
      <xdr:rowOff>66675</xdr:rowOff>
    </xdr:from>
    <xdr:to>
      <xdr:col>12</xdr:col>
      <xdr:colOff>771525</xdr:colOff>
      <xdr:row>4</xdr:row>
      <xdr:rowOff>76200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9744075" y="6191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Yc</a:t>
          </a:r>
        </a:p>
      </xdr:txBody>
    </xdr:sp>
    <xdr:clientData/>
  </xdr:twoCellAnchor>
  <xdr:twoCellAnchor>
    <xdr:from>
      <xdr:col>12</xdr:col>
      <xdr:colOff>276225</xdr:colOff>
      <xdr:row>10</xdr:row>
      <xdr:rowOff>66675</xdr:rowOff>
    </xdr:from>
    <xdr:to>
      <xdr:col>12</xdr:col>
      <xdr:colOff>447675</xdr:colOff>
      <xdr:row>11</xdr:row>
      <xdr:rowOff>38100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9486900" y="20383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/>
            <a:t>b</a:t>
          </a:r>
        </a:p>
      </xdr:txBody>
    </xdr:sp>
    <xdr:clientData/>
  </xdr:twoCellAnchor>
  <xdr:twoCellAnchor>
    <xdr:from>
      <xdr:col>12</xdr:col>
      <xdr:colOff>95250</xdr:colOff>
      <xdr:row>2</xdr:row>
      <xdr:rowOff>180975</xdr:rowOff>
    </xdr:from>
    <xdr:to>
      <xdr:col>12</xdr:col>
      <xdr:colOff>419100</xdr:colOff>
      <xdr:row>4</xdr:row>
      <xdr:rowOff>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9305925" y="53340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H</a:t>
          </a:r>
          <a:r>
            <a:rPr lang="en-US" cap="none" sz="1100" b="1" i="1" u="none" baseline="-2500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161925</xdr:rowOff>
    </xdr:from>
    <xdr:to>
      <xdr:col>12</xdr:col>
      <xdr:colOff>333375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228600" y="161925"/>
        <a:ext cx="101631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showGridLines="0" tabSelected="1" workbookViewId="0" topLeftCell="B1">
      <selection activeCell="C2" sqref="C2"/>
    </sheetView>
  </sheetViews>
  <sheetFormatPr defaultColWidth="8.796875" defaultRowHeight="15.75"/>
  <cols>
    <col min="1" max="1" width="2.3984375" style="0" customWidth="1"/>
    <col min="2" max="2" width="14.69921875" style="0" customWidth="1"/>
    <col min="3" max="3" width="10.69921875" style="0" customWidth="1"/>
    <col min="4" max="4" width="1.69921875" style="0" customWidth="1"/>
    <col min="5" max="5" width="8.19921875" style="0" customWidth="1"/>
    <col min="6" max="6" width="8.59765625" style="0" customWidth="1"/>
    <col min="7" max="8" width="8.8984375" style="0" customWidth="1"/>
    <col min="9" max="9" width="8.19921875" style="0" customWidth="1"/>
    <col min="10" max="10" width="8.3984375" style="0" customWidth="1"/>
    <col min="11" max="12" width="8" style="0" customWidth="1"/>
    <col min="13" max="13" width="8.69921875" style="0" customWidth="1"/>
    <col min="14" max="14" width="3" style="0" customWidth="1"/>
    <col min="15" max="16" width="2.69921875" style="0" customWidth="1"/>
    <col min="17" max="16384" width="10" style="0" customWidth="1"/>
  </cols>
  <sheetData>
    <row r="1" spans="2:19" ht="19.5" customHeight="1">
      <c r="B1" s="1"/>
      <c r="C1" s="64" t="s">
        <v>39</v>
      </c>
      <c r="D1" s="9"/>
      <c r="E1" s="11"/>
      <c r="F1" s="11"/>
      <c r="G1" s="2"/>
      <c r="H1" s="2"/>
      <c r="I1" s="15"/>
      <c r="J1" s="2"/>
      <c r="L1" s="2"/>
      <c r="M1" s="13"/>
      <c r="O1" s="2"/>
      <c r="P1" s="2"/>
      <c r="Q1" s="2"/>
      <c r="R1" s="2"/>
      <c r="S1" s="2"/>
    </row>
    <row r="2" spans="2:19" ht="8.25" customHeight="1">
      <c r="B2" s="1"/>
      <c r="C2" s="9"/>
      <c r="D2" s="9"/>
      <c r="E2" s="11"/>
      <c r="F2" s="11"/>
      <c r="G2" s="2"/>
      <c r="H2" s="2"/>
      <c r="I2" s="15"/>
      <c r="J2" s="2"/>
      <c r="L2" s="2"/>
      <c r="N2" s="10"/>
      <c r="O2" s="2"/>
      <c r="P2" s="2"/>
      <c r="Q2" s="2"/>
      <c r="R2" s="2"/>
      <c r="S2" s="2"/>
    </row>
    <row r="3" spans="2:19" ht="15.75">
      <c r="B3" s="2"/>
      <c r="C3" s="2"/>
      <c r="D3" s="2"/>
      <c r="E3" s="2"/>
      <c r="F3" s="2"/>
      <c r="G3" s="2"/>
      <c r="H3" s="2"/>
      <c r="I3" s="2"/>
      <c r="J3" s="2"/>
      <c r="N3" s="10"/>
      <c r="O3" s="2"/>
      <c r="P3" s="2"/>
      <c r="Q3" s="2"/>
      <c r="R3" s="2"/>
      <c r="S3" s="2"/>
    </row>
    <row r="4" spans="2:19" ht="15.75">
      <c r="B4" s="65" t="s">
        <v>0</v>
      </c>
      <c r="C4" s="4"/>
      <c r="D4" s="4"/>
      <c r="E4" s="4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5.75">
      <c r="B5" s="4"/>
      <c r="C5" s="4"/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>
      <c r="A6" s="21"/>
      <c r="B6" s="52" t="s">
        <v>1</v>
      </c>
      <c r="C6" s="53"/>
      <c r="D6" s="54" t="s">
        <v>2</v>
      </c>
      <c r="E6" s="26">
        <v>130</v>
      </c>
      <c r="F6" s="23" t="s">
        <v>30</v>
      </c>
      <c r="G6" s="2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>
      <c r="A7" s="21"/>
      <c r="B7" s="55" t="s">
        <v>3</v>
      </c>
      <c r="C7" s="56"/>
      <c r="D7" s="57" t="s">
        <v>2</v>
      </c>
      <c r="E7" s="27">
        <v>3</v>
      </c>
      <c r="F7" s="24"/>
      <c r="G7" s="2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5.75">
      <c r="A8" s="21"/>
      <c r="B8" s="55" t="s">
        <v>4</v>
      </c>
      <c r="C8" s="56"/>
      <c r="D8" s="57" t="s">
        <v>2</v>
      </c>
      <c r="E8" s="27">
        <v>50</v>
      </c>
      <c r="F8" s="24" t="s">
        <v>30</v>
      </c>
      <c r="G8" s="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5">
      <c r="A9" s="21"/>
      <c r="B9" s="55" t="s">
        <v>5</v>
      </c>
      <c r="C9" s="56"/>
      <c r="D9" s="57" t="s">
        <v>2</v>
      </c>
      <c r="E9" s="28">
        <v>0.04</v>
      </c>
      <c r="F9" s="24"/>
      <c r="G9" s="2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>
      <c r="A10" s="21"/>
      <c r="B10" s="55" t="s">
        <v>6</v>
      </c>
      <c r="C10" s="56"/>
      <c r="D10" s="57" t="s">
        <v>2</v>
      </c>
      <c r="E10" s="27">
        <v>141</v>
      </c>
      <c r="F10" s="25" t="s">
        <v>31</v>
      </c>
      <c r="G10" s="2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5.75">
      <c r="B11" s="5"/>
      <c r="C11" s="5"/>
      <c r="D11" s="5"/>
      <c r="E11" s="5" t="s">
        <v>38</v>
      </c>
      <c r="F11" s="2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5.75">
      <c r="B12" s="6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2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3.5" customHeight="1">
      <c r="B14" s="29" t="s">
        <v>8</v>
      </c>
      <c r="C14" s="30"/>
      <c r="D14" s="31"/>
      <c r="E14" s="32"/>
      <c r="F14" s="29"/>
      <c r="G14" s="29"/>
      <c r="H14" s="29"/>
      <c r="I14" s="29"/>
      <c r="J14" s="29"/>
      <c r="K14" s="29"/>
      <c r="L14" s="29"/>
      <c r="M14" s="29"/>
      <c r="N14" s="12"/>
      <c r="O14" s="2"/>
      <c r="P14" s="2"/>
      <c r="Q14" s="2"/>
      <c r="R14" s="2"/>
      <c r="S14" s="2"/>
    </row>
    <row r="15" spans="2:19" ht="12.75" customHeight="1">
      <c r="B15" s="33" t="s">
        <v>9</v>
      </c>
      <c r="C15" s="34" t="s">
        <v>10</v>
      </c>
      <c r="D15" s="35"/>
      <c r="E15" s="36" t="s">
        <v>11</v>
      </c>
      <c r="F15" s="33" t="s">
        <v>12</v>
      </c>
      <c r="G15" s="33" t="s">
        <v>13</v>
      </c>
      <c r="H15" s="33" t="s">
        <v>14</v>
      </c>
      <c r="I15" s="33"/>
      <c r="J15" s="33" t="s">
        <v>15</v>
      </c>
      <c r="K15" s="33" t="s">
        <v>16</v>
      </c>
      <c r="L15" s="33" t="s">
        <v>17</v>
      </c>
      <c r="M15" s="33"/>
      <c r="N15" s="12"/>
      <c r="O15" s="2"/>
      <c r="P15" s="2"/>
      <c r="Q15" s="2"/>
      <c r="R15" s="2"/>
      <c r="S15" s="2"/>
    </row>
    <row r="16" spans="2:19" ht="15.75">
      <c r="B16" s="33" t="s">
        <v>18</v>
      </c>
      <c r="C16" s="34" t="s">
        <v>19</v>
      </c>
      <c r="D16" s="35"/>
      <c r="E16" s="36" t="s">
        <v>18</v>
      </c>
      <c r="F16" s="33" t="s">
        <v>20</v>
      </c>
      <c r="G16" s="33" t="s">
        <v>21</v>
      </c>
      <c r="H16" s="33" t="s">
        <v>18</v>
      </c>
      <c r="I16" s="33" t="s">
        <v>22</v>
      </c>
      <c r="J16" s="33" t="s">
        <v>18</v>
      </c>
      <c r="K16" s="33" t="s">
        <v>18</v>
      </c>
      <c r="L16" s="33" t="s">
        <v>23</v>
      </c>
      <c r="M16" s="33" t="s">
        <v>24</v>
      </c>
      <c r="N16" s="12"/>
      <c r="O16" s="2"/>
      <c r="P16" s="14"/>
      <c r="Q16" s="2"/>
      <c r="R16" s="2"/>
      <c r="S16" s="2"/>
    </row>
    <row r="17" spans="2:19" ht="15.75">
      <c r="B17" s="37">
        <v>0</v>
      </c>
      <c r="C17" s="38"/>
      <c r="D17" s="39"/>
      <c r="E17" s="40"/>
      <c r="F17" s="41">
        <v>0</v>
      </c>
      <c r="G17" s="42"/>
      <c r="H17" s="42"/>
      <c r="I17" s="42"/>
      <c r="J17" s="42"/>
      <c r="K17" s="42"/>
      <c r="L17" s="42"/>
      <c r="M17" s="41">
        <f>$E$10</f>
        <v>141</v>
      </c>
      <c r="N17" s="12"/>
      <c r="O17" s="2"/>
      <c r="P17" s="2"/>
      <c r="Q17" s="2"/>
      <c r="R17" s="2"/>
      <c r="S17" s="2"/>
    </row>
    <row r="18" spans="2:19" ht="15.75">
      <c r="B18" s="37">
        <v>0.25</v>
      </c>
      <c r="C18" s="43">
        <f aca="true" t="shared" si="0" ref="C18:C26">($E$6+$E$7*B18)*B18</f>
        <v>32.6875</v>
      </c>
      <c r="D18" s="44"/>
      <c r="E18" s="45">
        <f aca="true" t="shared" si="1" ref="E18:E23">$E$6+2*$E$7*B18</f>
        <v>131.5</v>
      </c>
      <c r="F18" s="46">
        <f aca="true" t="shared" si="2" ref="F18:F23">SQRT(C18^3*32.2/E18)</f>
        <v>92.47782751124457</v>
      </c>
      <c r="G18" s="47">
        <f aca="true" t="shared" si="3" ref="G18:G23">F18/C18</f>
        <v>2.8291495988143653</v>
      </c>
      <c r="H18" s="47">
        <f aca="true" t="shared" si="4" ref="H18:H23">G18^2/64.4+B18</f>
        <v>0.374287072243346</v>
      </c>
      <c r="I18" s="48">
        <f aca="true" t="shared" si="5" ref="I18:I26">$E$9^2*4.315/(H18^1.333)</f>
        <v>0.02558696342559499</v>
      </c>
      <c r="J18" s="47">
        <f aca="true" t="shared" si="6" ref="J18:J23">(I18*$E$8+1)*H18</f>
        <v>0.8531305536515221</v>
      </c>
      <c r="K18" s="47">
        <f aca="true" t="shared" si="7" ref="K18:K23">C18/($E$6+2*B18*SQRT($E$7^2+1))</f>
        <v>0.24842086252354625</v>
      </c>
      <c r="L18" s="49">
        <f aca="true" t="shared" si="8" ref="L18:L23">14.56*$E$9^2*C18/(K18^1.333*E18)</f>
        <v>0.037063943053870646</v>
      </c>
      <c r="M18" s="41">
        <f aca="true" t="shared" si="9" ref="M18:M23">J18+$E$10</f>
        <v>141.8531305536515</v>
      </c>
      <c r="N18" s="12"/>
      <c r="O18" s="2"/>
      <c r="P18" s="2"/>
      <c r="Q18" s="2"/>
      <c r="R18" s="2"/>
      <c r="S18" s="2"/>
    </row>
    <row r="19" spans="2:19" ht="15" customHeight="1">
      <c r="B19" s="37">
        <v>0.57</v>
      </c>
      <c r="C19" s="43">
        <f t="shared" si="0"/>
        <v>75.07469999999999</v>
      </c>
      <c r="D19" s="44"/>
      <c r="E19" s="45">
        <f t="shared" si="1"/>
        <v>133.42</v>
      </c>
      <c r="F19" s="46">
        <f t="shared" si="2"/>
        <v>319.564020028339</v>
      </c>
      <c r="G19" s="47">
        <f t="shared" si="3"/>
        <v>4.256614012821084</v>
      </c>
      <c r="H19" s="47">
        <f t="shared" si="4"/>
        <v>0.8513472492879628</v>
      </c>
      <c r="I19" s="48">
        <f t="shared" si="5"/>
        <v>0.008555955203700442</v>
      </c>
      <c r="J19" s="47">
        <f t="shared" si="6"/>
        <v>1.2155516956730328</v>
      </c>
      <c r="K19" s="47">
        <f t="shared" si="7"/>
        <v>0.5619153620627211</v>
      </c>
      <c r="L19" s="49">
        <f t="shared" si="8"/>
        <v>0.028264591294021268</v>
      </c>
      <c r="M19" s="41">
        <f t="shared" si="9"/>
        <v>142.21555169567304</v>
      </c>
      <c r="N19" s="12"/>
      <c r="O19" s="2"/>
      <c r="P19" s="2"/>
      <c r="Q19" s="2"/>
      <c r="R19" s="2"/>
      <c r="S19" s="2"/>
    </row>
    <row r="20" spans="2:19" ht="15.75">
      <c r="B20" s="37">
        <v>0.75</v>
      </c>
      <c r="C20" s="43">
        <f t="shared" si="0"/>
        <v>99.1875</v>
      </c>
      <c r="D20" s="44"/>
      <c r="E20" s="45">
        <f t="shared" si="1"/>
        <v>134.5</v>
      </c>
      <c r="F20" s="46">
        <f t="shared" si="2"/>
        <v>483.339412466435</v>
      </c>
      <c r="G20" s="47">
        <f t="shared" si="3"/>
        <v>4.872987145219256</v>
      </c>
      <c r="H20" s="47">
        <f t="shared" si="4"/>
        <v>1.1187267657992566</v>
      </c>
      <c r="I20" s="48">
        <f t="shared" si="5"/>
        <v>0.005944997171320357</v>
      </c>
      <c r="J20" s="47">
        <f t="shared" si="6"/>
        <v>1.451268138707104</v>
      </c>
      <c r="K20" s="47">
        <f t="shared" si="7"/>
        <v>0.7361213080653576</v>
      </c>
      <c r="L20" s="49">
        <f t="shared" si="8"/>
        <v>0.02584475869372608</v>
      </c>
      <c r="M20" s="41">
        <f t="shared" si="9"/>
        <v>142.4512681387071</v>
      </c>
      <c r="N20" s="12"/>
      <c r="O20" s="2"/>
      <c r="P20" s="2"/>
      <c r="Q20" s="2"/>
      <c r="R20" s="2"/>
      <c r="S20" s="2"/>
    </row>
    <row r="21" spans="2:19" ht="15.75">
      <c r="B21" s="37">
        <v>1</v>
      </c>
      <c r="C21" s="43">
        <f t="shared" si="0"/>
        <v>133</v>
      </c>
      <c r="D21" s="44"/>
      <c r="E21" s="45">
        <f t="shared" si="1"/>
        <v>136</v>
      </c>
      <c r="F21" s="46">
        <f t="shared" si="2"/>
        <v>746.338668000621</v>
      </c>
      <c r="G21" s="47">
        <f t="shared" si="3"/>
        <v>5.611568932335497</v>
      </c>
      <c r="H21" s="47">
        <f t="shared" si="4"/>
        <v>1.4889705882352942</v>
      </c>
      <c r="I21" s="48">
        <f t="shared" si="5"/>
        <v>0.0040610990855336326</v>
      </c>
      <c r="J21" s="47">
        <f t="shared" si="6"/>
        <v>1.7913134429487354</v>
      </c>
      <c r="K21" s="47">
        <f t="shared" si="7"/>
        <v>0.9756129384576043</v>
      </c>
      <c r="L21" s="49">
        <f t="shared" si="8"/>
        <v>0.023544372186982916</v>
      </c>
      <c r="M21" s="41">
        <f t="shared" si="9"/>
        <v>142.79131344294873</v>
      </c>
      <c r="N21" s="12"/>
      <c r="O21" s="2"/>
      <c r="P21" s="2"/>
      <c r="Q21" s="2"/>
      <c r="R21" s="2"/>
      <c r="S21" s="2"/>
    </row>
    <row r="22" spans="2:19" ht="15" customHeight="1">
      <c r="B22" s="37">
        <v>1.15</v>
      </c>
      <c r="C22" s="43">
        <f t="shared" si="0"/>
        <v>153.46749999999997</v>
      </c>
      <c r="D22" s="44"/>
      <c r="E22" s="45">
        <f t="shared" si="1"/>
        <v>136.9</v>
      </c>
      <c r="F22" s="46">
        <f t="shared" si="2"/>
        <v>922.0422874946769</v>
      </c>
      <c r="G22" s="47">
        <f t="shared" si="3"/>
        <v>6.008062211834278</v>
      </c>
      <c r="H22" s="47">
        <f t="shared" si="4"/>
        <v>1.7105094959824687</v>
      </c>
      <c r="I22" s="48">
        <f t="shared" si="5"/>
        <v>0.003375549687848527</v>
      </c>
      <c r="J22" s="47">
        <f t="shared" si="6"/>
        <v>1.9992049857437468</v>
      </c>
      <c r="K22" s="47">
        <f t="shared" si="7"/>
        <v>1.1179710010822426</v>
      </c>
      <c r="L22" s="49">
        <f t="shared" si="8"/>
        <v>0.022507974789629348</v>
      </c>
      <c r="M22" s="41">
        <f t="shared" si="9"/>
        <v>142.99920498574375</v>
      </c>
      <c r="N22" s="12"/>
      <c r="O22" s="2"/>
      <c r="P22" s="2"/>
      <c r="Q22" s="2"/>
      <c r="R22" s="2"/>
      <c r="S22" s="2"/>
    </row>
    <row r="23" spans="2:19" ht="15" customHeight="1">
      <c r="B23" s="37">
        <v>1.97</v>
      </c>
      <c r="C23" s="50">
        <f t="shared" si="0"/>
        <v>267.7427</v>
      </c>
      <c r="D23" s="44"/>
      <c r="E23" s="51">
        <f t="shared" si="1"/>
        <v>141.82</v>
      </c>
      <c r="F23" s="46">
        <f t="shared" si="2"/>
        <v>2087.5440732013985</v>
      </c>
      <c r="G23" s="47">
        <f t="shared" si="3"/>
        <v>7.796829094505278</v>
      </c>
      <c r="H23" s="47">
        <f t="shared" si="4"/>
        <v>2.913952545480186</v>
      </c>
      <c r="I23" s="48">
        <f t="shared" si="5"/>
        <v>0.001659379206466083</v>
      </c>
      <c r="J23" s="47">
        <f t="shared" si="6"/>
        <v>3.1557201586101224</v>
      </c>
      <c r="K23" s="47">
        <f t="shared" si="7"/>
        <v>1.879431956759757</v>
      </c>
      <c r="L23" s="49">
        <f t="shared" si="8"/>
        <v>0.018966362549055153</v>
      </c>
      <c r="M23" s="41">
        <f t="shared" si="9"/>
        <v>144.1557201586101</v>
      </c>
      <c r="N23" s="12"/>
      <c r="O23" s="2"/>
      <c r="P23" s="2"/>
      <c r="Q23" s="2"/>
      <c r="R23" s="2"/>
      <c r="S23" s="2"/>
    </row>
    <row r="24" spans="2:19" ht="15" customHeight="1">
      <c r="B24" s="58">
        <v>2.58</v>
      </c>
      <c r="C24" s="50">
        <f t="shared" si="0"/>
        <v>355.36920000000003</v>
      </c>
      <c r="D24" s="63"/>
      <c r="E24" s="51">
        <f>$E$6+2*$E$7*B24</f>
        <v>145.48</v>
      </c>
      <c r="F24" s="59">
        <f>SQRT(C24^3*32.2/E24)</f>
        <v>3151.7079454702703</v>
      </c>
      <c r="G24" s="51">
        <f>F24/C24</f>
        <v>8.868826970571085</v>
      </c>
      <c r="H24" s="51">
        <f>G24^2/64.4+B24</f>
        <v>3.8013678856200173</v>
      </c>
      <c r="I24" s="60">
        <f t="shared" si="5"/>
        <v>0.0011642356511881217</v>
      </c>
      <c r="J24" s="51">
        <f>(I24*$E$8+1)*H24</f>
        <v>4.022652286406039</v>
      </c>
      <c r="K24" s="51">
        <f>C24/($E$6+2*B24*SQRT($E$7^2+1))</f>
        <v>2.4287563530782337</v>
      </c>
      <c r="L24" s="61">
        <f>14.56*$E$9^2*C24/(K24^1.333*E24)</f>
        <v>0.01743576652827586</v>
      </c>
      <c r="M24" s="62">
        <f>J24+$E$10</f>
        <v>145.02265228640604</v>
      </c>
      <c r="N24" s="2"/>
      <c r="O24" s="2"/>
      <c r="P24" s="2"/>
      <c r="Q24" s="2"/>
      <c r="R24" s="2"/>
      <c r="S24" s="2"/>
    </row>
    <row r="25" spans="2:19" ht="15" customHeight="1">
      <c r="B25" s="58">
        <v>3.39</v>
      </c>
      <c r="C25" s="50">
        <f t="shared" si="0"/>
        <v>475.17629999999997</v>
      </c>
      <c r="D25" s="63"/>
      <c r="E25" s="51">
        <f>$E$6+2*$E$7*B25</f>
        <v>150.34</v>
      </c>
      <c r="F25" s="59">
        <f>SQRT(C25^3*32.2/E25)</f>
        <v>4793.721730792835</v>
      </c>
      <c r="G25" s="51">
        <f>F25/C25</f>
        <v>10.088301396329815</v>
      </c>
      <c r="H25" s="51">
        <f>G25^2/64.4+B25</f>
        <v>4.97033889849674</v>
      </c>
      <c r="I25" s="60">
        <f t="shared" si="5"/>
        <v>0.0008143633914968183</v>
      </c>
      <c r="J25" s="51">
        <f>(I25*$E$8+1)*H25</f>
        <v>5.172722000610158</v>
      </c>
      <c r="K25" s="51">
        <f>C25/($E$6+2*B25*SQRT($E$7^2+1))</f>
        <v>3.13771486391555</v>
      </c>
      <c r="L25" s="61">
        <f>14.56*$E$9^2*C25/(K25^1.333*E25)</f>
        <v>0.01603525316686656</v>
      </c>
      <c r="M25" s="62">
        <f>J25+$E$10</f>
        <v>146.17272200061015</v>
      </c>
      <c r="N25" s="2"/>
      <c r="O25" s="2"/>
      <c r="P25" s="2"/>
      <c r="Q25" s="2"/>
      <c r="R25" s="2"/>
      <c r="S25" s="2"/>
    </row>
    <row r="26" spans="2:19" ht="15" customHeight="1">
      <c r="B26" s="58">
        <v>5.15</v>
      </c>
      <c r="C26" s="50">
        <f t="shared" si="0"/>
        <v>749.0675</v>
      </c>
      <c r="D26" s="63"/>
      <c r="E26" s="51">
        <f>$E$6+2*$E$7*B26</f>
        <v>160.9</v>
      </c>
      <c r="F26" s="59">
        <f>SQRT(C26^3*32.2/E26)</f>
        <v>9171.309417723067</v>
      </c>
      <c r="G26" s="51">
        <f>F26/C26</f>
        <v>12.243635477073918</v>
      </c>
      <c r="H26" s="51">
        <f>G26^2/64.4+B26</f>
        <v>7.477742386575514</v>
      </c>
      <c r="I26" s="60">
        <f t="shared" si="5"/>
        <v>0.00047245963173446704</v>
      </c>
      <c r="J26" s="51">
        <f>(I26*$E$8+1)*H26</f>
        <v>7.654388957283848</v>
      </c>
      <c r="K26" s="51">
        <f>C26/($E$6+2*B26*SQRT($E$7^2+1))</f>
        <v>4.607619938099751</v>
      </c>
      <c r="L26" s="61">
        <f>14.56*$E$9^2*C26/(K26^1.333*E26)</f>
        <v>0.01415245866735132</v>
      </c>
      <c r="M26" s="62">
        <f>J26+$E$10</f>
        <v>148.65438895728386</v>
      </c>
      <c r="N26" s="2"/>
      <c r="O26" s="2"/>
      <c r="P26" s="2"/>
      <c r="Q26" s="2"/>
      <c r="R26" s="2"/>
      <c r="S26" s="2"/>
    </row>
    <row r="27" spans="3:19" ht="8.25" customHeight="1">
      <c r="C27" s="7"/>
      <c r="D27" s="7"/>
      <c r="E27" s="7"/>
      <c r="F27" s="2"/>
      <c r="G27" s="2"/>
      <c r="H27" s="2"/>
      <c r="I27" s="2"/>
      <c r="J27" s="8"/>
      <c r="K27" s="8"/>
      <c r="L27" s="8"/>
      <c r="M27" s="8"/>
      <c r="N27" s="2"/>
      <c r="O27" s="2"/>
      <c r="P27" s="2"/>
      <c r="Q27" s="2"/>
      <c r="R27" s="2"/>
      <c r="S27" s="2"/>
    </row>
    <row r="28" spans="2:19" ht="15" customHeight="1">
      <c r="B28" s="7" t="s">
        <v>25</v>
      </c>
      <c r="C28" s="2"/>
      <c r="D28" s="2"/>
      <c r="E28" s="2"/>
      <c r="F28" s="2"/>
      <c r="G28" s="2"/>
      <c r="H28" s="2"/>
      <c r="I28" s="2"/>
      <c r="J28" s="8"/>
      <c r="K28" s="8"/>
      <c r="L28" s="8"/>
      <c r="M28" s="8"/>
      <c r="N28" s="2"/>
      <c r="O28" s="2"/>
      <c r="P28" s="2"/>
      <c r="Q28" s="2"/>
      <c r="R28" s="2"/>
      <c r="S28" s="2"/>
    </row>
    <row r="29" spans="1:19" ht="15" customHeight="1">
      <c r="A29" s="16"/>
      <c r="N29" s="20"/>
      <c r="O29" s="2"/>
      <c r="P29" s="2"/>
      <c r="Q29" s="2"/>
      <c r="R29" s="2"/>
      <c r="S29" s="2"/>
    </row>
    <row r="30" spans="1:19" ht="15" customHeight="1">
      <c r="A30" s="16"/>
      <c r="B30" s="17" t="s">
        <v>32</v>
      </c>
      <c r="C30" s="17"/>
      <c r="D30" s="17"/>
      <c r="E30" s="17"/>
      <c r="F30" s="17" t="s">
        <v>26</v>
      </c>
      <c r="G30" s="17"/>
      <c r="H30" s="17"/>
      <c r="I30" s="17" t="s">
        <v>33</v>
      </c>
      <c r="J30" s="17"/>
      <c r="K30" s="17"/>
      <c r="L30" s="17"/>
      <c r="M30" s="19"/>
      <c r="N30" s="20"/>
      <c r="O30" s="2"/>
      <c r="P30" s="2"/>
      <c r="Q30" s="2"/>
      <c r="R30" s="2"/>
      <c r="S30" s="2"/>
    </row>
    <row r="31" spans="1:19" ht="9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9"/>
      <c r="N31" s="20"/>
      <c r="O31" s="2"/>
      <c r="P31" s="2"/>
      <c r="Q31" s="2"/>
      <c r="R31" s="2"/>
      <c r="S31" s="2"/>
    </row>
    <row r="32" spans="1:19" ht="15" customHeight="1">
      <c r="A32" s="16"/>
      <c r="B32" s="17" t="s">
        <v>27</v>
      </c>
      <c r="C32" s="17"/>
      <c r="D32" s="17"/>
      <c r="E32" s="17"/>
      <c r="F32" s="17" t="s">
        <v>34</v>
      </c>
      <c r="G32" s="17"/>
      <c r="H32" s="17"/>
      <c r="I32" s="17" t="s">
        <v>35</v>
      </c>
      <c r="J32" s="17"/>
      <c r="K32" s="17"/>
      <c r="L32" s="17"/>
      <c r="M32" s="19"/>
      <c r="N32" s="20"/>
      <c r="O32" s="2"/>
      <c r="P32" s="2"/>
      <c r="Q32" s="2"/>
      <c r="R32" s="2"/>
      <c r="S32" s="2"/>
    </row>
    <row r="33" spans="1:19" ht="9.75" customHeigh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9"/>
      <c r="N33" s="20"/>
      <c r="O33" s="2"/>
      <c r="P33" s="2"/>
      <c r="Q33" s="2"/>
      <c r="R33" s="2"/>
      <c r="S33" s="2"/>
    </row>
    <row r="34" spans="1:19" ht="15" customHeight="1">
      <c r="A34" s="16"/>
      <c r="B34" s="17" t="s">
        <v>36</v>
      </c>
      <c r="C34" s="17"/>
      <c r="D34" s="17"/>
      <c r="E34" s="17"/>
      <c r="F34" s="17" t="s">
        <v>37</v>
      </c>
      <c r="G34" s="17"/>
      <c r="H34" s="17"/>
      <c r="I34" s="17"/>
      <c r="J34" s="17"/>
      <c r="K34" s="17"/>
      <c r="L34" s="17"/>
      <c r="M34" s="19"/>
      <c r="N34" s="20"/>
      <c r="O34" s="2"/>
      <c r="P34" s="2"/>
      <c r="Q34" s="2"/>
      <c r="R34" s="2"/>
      <c r="S34" s="2"/>
    </row>
    <row r="35" spans="1:19" ht="6" customHeight="1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20"/>
      <c r="O35" s="2"/>
      <c r="P35" s="2"/>
      <c r="Q35" s="2"/>
      <c r="R35" s="2"/>
      <c r="S35" s="2"/>
    </row>
    <row r="36" spans="1:19" ht="23.25" customHeight="1">
      <c r="A36" s="16"/>
      <c r="B36" s="17" t="s">
        <v>28</v>
      </c>
      <c r="C36" s="17"/>
      <c r="D36" s="17"/>
      <c r="E36" s="17"/>
      <c r="F36" s="17"/>
      <c r="G36" s="17"/>
      <c r="H36" s="17"/>
      <c r="I36" s="17"/>
      <c r="J36" s="17"/>
      <c r="K36" s="17"/>
      <c r="N36" s="20"/>
      <c r="O36" s="2"/>
      <c r="P36" s="2"/>
      <c r="Q36" s="2"/>
      <c r="R36" s="2"/>
      <c r="S36" s="2"/>
    </row>
    <row r="37" spans="1:19" ht="25.5" customHeight="1">
      <c r="A37" s="16"/>
      <c r="B37" s="3" t="s">
        <v>29</v>
      </c>
      <c r="C37" s="18"/>
      <c r="D37" s="18"/>
      <c r="E37" s="18"/>
      <c r="F37" s="18"/>
      <c r="G37" s="18"/>
      <c r="H37" s="18"/>
      <c r="I37" s="18"/>
      <c r="J37" s="17"/>
      <c r="K37" s="17"/>
      <c r="L37" s="17"/>
      <c r="M37" s="19"/>
      <c r="O37" s="2"/>
      <c r="P37" s="2"/>
      <c r="Q37" s="2"/>
      <c r="R37" s="2"/>
      <c r="S37" s="2"/>
    </row>
    <row r="38" spans="3:19" ht="1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19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19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2:19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2:19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</sheetData>
  <printOptions/>
  <pageMargins left="0.17" right="0.59" top="0.07" bottom="0.26" header="0" footer="0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F23:G25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SPILLWAY.XLS</dc:title>
  <dc:subject/>
  <dc:creator>Bruce W. Harrington, P.E</dc:creator>
  <cp:keywords/>
  <dc:description/>
  <cp:lastModifiedBy>Harrington</cp:lastModifiedBy>
  <cp:lastPrinted>2002-01-25T15:12:13Z</cp:lastPrinted>
  <dcterms:modified xsi:type="dcterms:W3CDTF">2002-02-11T16:33:54Z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_SourceU">
    <vt:lpwstr/>
  </property>
  <property fmtid="{D5CDD505-2E9C-101B-9397-08002B2CF9AE}" pid="7" name="_SharedFileIn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PublishingContactPictu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PublishingContactNa">
    <vt:lpwstr/>
  </property>
  <property fmtid="{D5CDD505-2E9C-101B-9397-08002B2CF9AE}" pid="14" name="Commen">
    <vt:lpwstr/>
  </property>
  <property fmtid="{D5CDD505-2E9C-101B-9397-08002B2CF9AE}" pid="15" name="PublishingContactEma">
    <vt:lpwstr/>
  </property>
  <property fmtid="{D5CDD505-2E9C-101B-9397-08002B2CF9AE}" pid="16" name="PublishingPageLayo">
    <vt:lpwstr/>
  </property>
</Properties>
</file>