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olors12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3.xml" ContentType="application/vnd.openxmlformats-officedocument.drawing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7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9.xml" ContentType="application/vnd.openxmlformats-officedocument.drawingml.chart+xml"/>
  <Override PartName="/xl/drawings/drawing15.xml" ContentType="application/vnd.openxmlformats-officedocument.drawing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3.xml" ContentType="application/vnd.openxmlformats-officedocument.drawingml.chart+xml"/>
  <Override PartName="/xl/drawings/drawing17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8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19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4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43.xml" ContentType="application/vnd.openxmlformats-officedocument.drawingml.chart+xml"/>
  <Override PartName="/xl/drawings/drawing24.xml" ContentType="application/vnd.openxmlformats-officedocument.drawing+xml"/>
  <Override PartName="/xl/charts/chart4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5.xml" ContentType="application/vnd.openxmlformats-officedocument.drawingml.chart+xml"/>
  <Override PartName="/xl/drawings/drawing25.xml" ContentType="application/vnd.openxmlformats-officedocument.drawing+xml"/>
  <Override PartName="/xl/charts/chart4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harts/chart4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7.xml" ContentType="application/vnd.openxmlformats-officedocument.drawing+xml"/>
  <Override PartName="/xl/charts/chart5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8.xml" ContentType="application/vnd.openxmlformats-officedocument.drawing+xml"/>
  <Override PartName="/xl/charts/chart5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0.xml" ContentType="application/vnd.openxmlformats-officedocument.drawing+xml"/>
  <Override PartName="/xl/charts/chart5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6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6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6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6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6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65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66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67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68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6.xml" ContentType="application/vnd.openxmlformats-officedocument.drawing+xml"/>
  <Override PartName="/xl/charts/chart69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harts/chart7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39.xml" ContentType="application/vnd.openxmlformats-officedocument.drawing+xml"/>
  <Override PartName="/xl/charts/chart7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0.xml" ContentType="application/vnd.openxmlformats-officedocument.drawing+xml"/>
  <Override PartName="/xl/charts/chart7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1.xml" ContentType="application/vnd.openxmlformats-officedocument.drawing+xml"/>
  <Override PartName="/xl/charts/chart7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7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7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2.xml" ContentType="application/vnd.openxmlformats-officedocument.drawing+xml"/>
  <Override PartName="/xl/charts/chart78.xml" ContentType="application/vnd.openxmlformats-officedocument.drawingml.chart+xml"/>
  <Override PartName="/xl/drawings/drawing43.xml" ContentType="application/vnd.openxmlformats-officedocument.drawing+xml"/>
  <Override PartName="/xl/charts/chart79.xml" ContentType="application/vnd.openxmlformats-officedocument.drawingml.chart+xml"/>
  <Override PartName="/xl/drawings/drawing44.xml" ContentType="application/vnd.openxmlformats-officedocument.drawing+xml"/>
  <Override PartName="/xl/charts/chart80.xml" ContentType="application/vnd.openxmlformats-officedocument.drawingml.chart+xml"/>
  <Override PartName="/xl/drawings/drawing45.xml" ContentType="application/vnd.openxmlformats-officedocument.drawing+xml"/>
  <Override PartName="/xl/charts/chart81.xml" ContentType="application/vnd.openxmlformats-officedocument.drawingml.chart+xml"/>
  <Override PartName="/xl/drawings/drawing46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7.xml" ContentType="application/vnd.openxmlformats-officedocument.drawing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8.xml" ContentType="application/vnd.openxmlformats-officedocument.drawing+xml"/>
  <Override PartName="/xl/threadedComments/threadedComment1.xml" ContentType="application/vnd.ms-excel.threadedcomment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asey\Documents\VIMAL\"/>
    </mc:Choice>
  </mc:AlternateContent>
  <xr:revisionPtr revIDLastSave="0" documentId="8_{BE564180-9FC0-4B6C-9885-87895A40D395}" xr6:coauthVersionLast="47" xr6:coauthVersionMax="47" xr10:uidLastSave="{00000000-0000-0000-0000-000000000000}"/>
  <bookViews>
    <workbookView xWindow="-108" yWindow="-108" windowWidth="23256" windowHeight="12576" tabRatio="835" firstSheet="41" activeTab="47" xr2:uid="{00000000-000D-0000-FFFF-FFFF00000000}"/>
  </bookViews>
  <sheets>
    <sheet name="Directory" sheetId="3" r:id="rId1"/>
    <sheet name="Emissions by Scenario" sheetId="251" r:id="rId2"/>
    <sheet name="Emissions by Sector" sheetId="252" r:id="rId3"/>
    <sheet name="Emissions by Sector and Scenari" sheetId="328" r:id="rId4"/>
    <sheet name="Emissions Sunburst" sheetId="57" r:id="rId5"/>
    <sheet name="Energy by Scenario" sheetId="150" r:id="rId6"/>
    <sheet name="Energy by Fuel" sheetId="48" r:id="rId7"/>
    <sheet name="Energy by Sector" sheetId="50" r:id="rId8"/>
    <sheet name="Electric load by sector" sheetId="59" r:id="rId9"/>
    <sheet name="Pillars" sheetId="91" r:id="rId10"/>
    <sheet name="Building Sector Coverage" sheetId="13" r:id="rId11"/>
    <sheet name="Building Technologies" sheetId="29" r:id="rId12"/>
    <sheet name="Building Energy by Fuel" sheetId="165" r:id="rId13"/>
    <sheet name="Stock and Sales - Ref" sheetId="81" r:id="rId14"/>
    <sheet name="Stock and Sales - MWG" sheetId="101" r:id="rId15"/>
    <sheet name="Stock and Sales - GGRA" sheetId="142" r:id="rId16"/>
    <sheet name="HP Stock and Sales - Reference" sheetId="160" r:id="rId17"/>
    <sheet name="HP Stock and Sales - MWG" sheetId="291" r:id="rId18"/>
    <sheet name="Res HP Stock and Sales - GGRA" sheetId="292" r:id="rId19"/>
    <sheet name="Com HP Stock and Sales - GGRA" sheetId="293" r:id="rId20"/>
    <sheet name="HP Stocks by Scenario" sheetId="162" r:id="rId21"/>
    <sheet name="HP Sales by Scenario" sheetId="163" r:id="rId22"/>
    <sheet name="Transportation Sector Coverage" sheetId="14" r:id="rId23"/>
    <sheet name="Transport Technologies" sheetId="35" r:id="rId24"/>
    <sheet name="Transport Energy by Sector" sheetId="58" r:id="rId25"/>
    <sheet name="LDV Sales - Ref" sheetId="60" r:id="rId26"/>
    <sheet name="LDV Sales - MWG" sheetId="138" r:id="rId27"/>
    <sheet name="LDV Sales - GGRA" sheetId="154" r:id="rId28"/>
    <sheet name="LDV Stocks - Ref" sheetId="63" r:id="rId29"/>
    <sheet name="LDV Stocks - MWG" sheetId="141" r:id="rId30"/>
    <sheet name="LDV Stocks - GGRA" sheetId="158" r:id="rId31"/>
    <sheet name="ZEV LDVs Stocks by Scenario" sheetId="148" r:id="rId32"/>
    <sheet name="ZEV LDVs Sales by Scenario" sheetId="157" r:id="rId33"/>
    <sheet name="ZEV HDVs Stocks by Scenario" sheetId="156" r:id="rId34"/>
    <sheet name="VMT by Scenario (LDV)" sheetId="192" r:id="rId35"/>
    <sheet name="VMT by Scenario (HDV)" sheetId="193" r:id="rId36"/>
    <sheet name="VMT by Scenario (all)" sheetId="332" r:id="rId37"/>
    <sheet name="VMT plus Fuel Reduction" sheetId="194" r:id="rId38"/>
    <sheet name="Trans Ene Demand by Scenario" sheetId="152" r:id="rId39"/>
    <sheet name="Industry Sector Coverage" sheetId="16" r:id="rId40"/>
    <sheet name="Industry Energy by Fuel" sheetId="132" r:id="rId41"/>
    <sheet name="Industry Ene Demand by Scenario" sheetId="153" r:id="rId42"/>
    <sheet name="Electricity Emissions - Ref" sheetId="250" r:id="rId43"/>
    <sheet name="Electricity Emissions - MWG" sheetId="247" r:id="rId44"/>
    <sheet name="Electricity Emissions - GGRA" sheetId="249" r:id="rId45"/>
    <sheet name="Electric Capacity - Ref" sheetId="329" r:id="rId46"/>
    <sheet name="Electric Capacity - MWG" sheetId="330" r:id="rId47"/>
    <sheet name="Electric Capacity - GGRA" sheetId="331" r:id="rId48"/>
    <sheet name="Electric Generation - Ref" sheetId="245" r:id="rId49"/>
    <sheet name="Electric Generation - MWG" sheetId="225" r:id="rId50"/>
    <sheet name="Electric Generation - GGRA" sheetId="224" r:id="rId51"/>
    <sheet name="Non Combustion Emissions" sheetId="54" r:id="rId52"/>
  </sheets>
  <definedNames>
    <definedName name="_Key1" localSheetId="12" hidden="1">#REF!</definedName>
    <definedName name="_Key1" localSheetId="19" hidden="1">#REF!</definedName>
    <definedName name="_Key1" localSheetId="47" hidden="1">#REF!</definedName>
    <definedName name="_Key1" localSheetId="46" hidden="1">#REF!</definedName>
    <definedName name="_Key1" localSheetId="45" hidden="1">#REF!</definedName>
    <definedName name="_Key1" localSheetId="50" hidden="1">#REF!</definedName>
    <definedName name="_Key1" localSheetId="49" hidden="1">#REF!</definedName>
    <definedName name="_Key1" localSheetId="48" hidden="1">#REF!</definedName>
    <definedName name="_Key1" localSheetId="1" hidden="1">#REF!</definedName>
    <definedName name="_Key1" localSheetId="21" hidden="1">#REF!</definedName>
    <definedName name="_Key1" localSheetId="17" hidden="1">#REF!</definedName>
    <definedName name="_Key1" localSheetId="16" hidden="1">#REF!</definedName>
    <definedName name="_Key1" localSheetId="20" hidden="1">#REF!</definedName>
    <definedName name="_Key1" localSheetId="41" hidden="1">#REF!</definedName>
    <definedName name="_Key1" localSheetId="27" hidden="1">#REF!</definedName>
    <definedName name="_Key1" localSheetId="30" hidden="1">#REF!</definedName>
    <definedName name="_Key1" localSheetId="18" hidden="1">#REF!</definedName>
    <definedName name="_Key1" localSheetId="15" hidden="1">#REF!</definedName>
    <definedName name="_Key1" localSheetId="38" hidden="1">#REF!</definedName>
    <definedName name="_Key1" localSheetId="36" hidden="1">#REF!</definedName>
    <definedName name="_Key1" localSheetId="35" hidden="1">#REF!</definedName>
    <definedName name="_Key1" localSheetId="34" hidden="1">#REF!</definedName>
    <definedName name="_Key1" localSheetId="33" hidden="1">#REF!</definedName>
    <definedName name="_Key1" localSheetId="32" hidden="1">#REF!</definedName>
    <definedName name="_Key1" hidden="1">#REF!</definedName>
    <definedName name="_Order1" hidden="1">255</definedName>
    <definedName name="_Sort" localSheetId="12" hidden="1">#REF!</definedName>
    <definedName name="_Sort" localSheetId="19" hidden="1">#REF!</definedName>
    <definedName name="_Sort" localSheetId="47" hidden="1">#REF!</definedName>
    <definedName name="_Sort" localSheetId="46" hidden="1">#REF!</definedName>
    <definedName name="_Sort" localSheetId="45" hidden="1">#REF!</definedName>
    <definedName name="_Sort" localSheetId="50" hidden="1">#REF!</definedName>
    <definedName name="_Sort" localSheetId="49" hidden="1">#REF!</definedName>
    <definedName name="_Sort" localSheetId="48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21" hidden="1">#REF!</definedName>
    <definedName name="_Sort" localSheetId="17" hidden="1">#REF!</definedName>
    <definedName name="_Sort" localSheetId="16" hidden="1">#REF!</definedName>
    <definedName name="_Sort" localSheetId="20" hidden="1">#REF!</definedName>
    <definedName name="_Sort" localSheetId="41" hidden="1">#REF!</definedName>
    <definedName name="_Sort" localSheetId="27" hidden="1">#REF!</definedName>
    <definedName name="_Sort" localSheetId="30" hidden="1">#REF!</definedName>
    <definedName name="_Sort" localSheetId="18" hidden="1">#REF!</definedName>
    <definedName name="_Sort" localSheetId="15" hidden="1">#REF!</definedName>
    <definedName name="_Sort" localSheetId="38" hidden="1">#REF!</definedName>
    <definedName name="_Sort" localSheetId="36" hidden="1">#REF!</definedName>
    <definedName name="_Sort" localSheetId="35" hidden="1">#REF!</definedName>
    <definedName name="_Sort" localSheetId="34" hidden="1">#REF!</definedName>
    <definedName name="_Sort" localSheetId="33" hidden="1">#REF!</definedName>
    <definedName name="_Sort" localSheetId="32" hidden="1">#REF!</definedName>
    <definedName name="_Sort" hidden="1">#REF!</definedName>
    <definedName name="_xlchart.v1.0" hidden="1">'Emissions Sunburst'!$E$7:$F$22</definedName>
    <definedName name="_xlchart.v1.1" hidden="1">'Emissions Sunburst'!$G$6</definedName>
    <definedName name="_xlchart.v1.2" hidden="1">'Emissions Sunburst'!$G$7:$G$22</definedName>
    <definedName name="dd" localSheetId="12" hidden="1">#REF!</definedName>
    <definedName name="dd" localSheetId="19" hidden="1">#REF!</definedName>
    <definedName name="dd" localSheetId="47" hidden="1">#REF!</definedName>
    <definedName name="dd" localSheetId="46" hidden="1">#REF!</definedName>
    <definedName name="dd" localSheetId="45" hidden="1">#REF!</definedName>
    <definedName name="dd" localSheetId="50" hidden="1">#REF!</definedName>
    <definedName name="dd" localSheetId="49" hidden="1">#REF!</definedName>
    <definedName name="dd" localSheetId="48" hidden="1">#REF!</definedName>
    <definedName name="dd" localSheetId="2" hidden="1">#REF!</definedName>
    <definedName name="dd" localSheetId="3" hidden="1">#REF!</definedName>
    <definedName name="dd" localSheetId="21" hidden="1">#REF!</definedName>
    <definedName name="dd" localSheetId="17" hidden="1">#REF!</definedName>
    <definedName name="dd" localSheetId="16" hidden="1">#REF!</definedName>
    <definedName name="dd" localSheetId="20" hidden="1">#REF!</definedName>
    <definedName name="dd" localSheetId="41" hidden="1">#REF!</definedName>
    <definedName name="dd" localSheetId="27" hidden="1">#REF!</definedName>
    <definedName name="dd" localSheetId="30" hidden="1">#REF!</definedName>
    <definedName name="dd" localSheetId="18" hidden="1">#REF!</definedName>
    <definedName name="dd" localSheetId="38" hidden="1">#REF!</definedName>
    <definedName name="dd" localSheetId="36" hidden="1">#REF!</definedName>
    <definedName name="dd" localSheetId="35" hidden="1">#REF!</definedName>
    <definedName name="dd" localSheetId="34" hidden="1">#REF!</definedName>
    <definedName name="dd" localSheetId="33" hidden="1">#REF!</definedName>
    <definedName name="dd" localSheetId="32" hidden="1">#REF!</definedName>
    <definedName name="dd" hidden="1">#REF!</definedName>
    <definedName name="HTML1_1" hidden="1">#N/A</definedName>
    <definedName name="HTML1_10" hidden="1">""</definedName>
    <definedName name="HTML1_11" hidden="1">1</definedName>
    <definedName name="HTML1_12" hidden="1">#N/A</definedName>
    <definedName name="HTML1_2" hidden="1">1</definedName>
    <definedName name="HTML1_3" hidden="1">#N/A</definedName>
    <definedName name="HTML1_4" hidden="1">#N/A</definedName>
    <definedName name="HTML1_5" hidden="1">""</definedName>
    <definedName name="HTML1_6" hidden="1">1</definedName>
    <definedName name="HTML1_7" hidden="1">1</definedName>
    <definedName name="HTML1_8" hidden="1">"3/14/96"</definedName>
    <definedName name="HTML1_9" hidden="1">"Lloyd E Phillips"</definedName>
    <definedName name="HTMLCount" hidden="1">1</definedName>
  </definedNames>
  <calcPr calcId="191029" calcMode="manual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330" l="1"/>
  <c r="E26" i="330"/>
  <c r="F26" i="330"/>
  <c r="G26" i="330"/>
  <c r="H26" i="330"/>
  <c r="I26" i="330"/>
  <c r="J26" i="330"/>
  <c r="K26" i="330"/>
  <c r="L26" i="330"/>
  <c r="M26" i="330"/>
  <c r="N26" i="330"/>
  <c r="O26" i="330"/>
  <c r="P26" i="330"/>
  <c r="Q26" i="330"/>
  <c r="R26" i="330"/>
  <c r="S26" i="330"/>
  <c r="T26" i="330"/>
  <c r="U26" i="330"/>
  <c r="V26" i="330"/>
  <c r="W26" i="330"/>
  <c r="X26" i="330"/>
  <c r="Y26" i="330"/>
  <c r="Z26" i="330"/>
  <c r="AA26" i="330"/>
  <c r="AB26" i="330"/>
  <c r="AC26" i="330"/>
  <c r="AD26" i="330"/>
  <c r="AE26" i="330"/>
  <c r="AF26" i="330"/>
  <c r="AG26" i="330"/>
  <c r="AH26" i="330"/>
  <c r="AI26" i="330"/>
  <c r="AJ26" i="330"/>
  <c r="AK26" i="330"/>
  <c r="AL26" i="330"/>
  <c r="D27" i="330"/>
  <c r="D30" i="330" s="1"/>
  <c r="D44" i="330" s="1"/>
  <c r="E27" i="330"/>
  <c r="F27" i="330"/>
  <c r="F29" i="330" s="1"/>
  <c r="F33" i="330" s="1"/>
  <c r="G27" i="330"/>
  <c r="H27" i="330"/>
  <c r="H29" i="330" s="1"/>
  <c r="H33" i="330" s="1"/>
  <c r="I27" i="330"/>
  <c r="J27" i="330"/>
  <c r="J30" i="330" s="1"/>
  <c r="J44" i="330" s="1"/>
  <c r="K27" i="330"/>
  <c r="L27" i="330"/>
  <c r="L30" i="330" s="1"/>
  <c r="L44" i="330" s="1"/>
  <c r="M27" i="330"/>
  <c r="N27" i="330"/>
  <c r="N29" i="330" s="1"/>
  <c r="N33" i="330" s="1"/>
  <c r="O27" i="330"/>
  <c r="P27" i="330"/>
  <c r="P29" i="330" s="1"/>
  <c r="P33" i="330" s="1"/>
  <c r="Q27" i="330"/>
  <c r="R27" i="330"/>
  <c r="R30" i="330" s="1"/>
  <c r="R44" i="330" s="1"/>
  <c r="S27" i="330"/>
  <c r="T27" i="330"/>
  <c r="T30" i="330" s="1"/>
  <c r="T44" i="330" s="1"/>
  <c r="U27" i="330"/>
  <c r="V27" i="330"/>
  <c r="V29" i="330" s="1"/>
  <c r="V33" i="330" s="1"/>
  <c r="W27" i="330"/>
  <c r="X27" i="330"/>
  <c r="X29" i="330" s="1"/>
  <c r="X33" i="330" s="1"/>
  <c r="Y27" i="330"/>
  <c r="Z27" i="330"/>
  <c r="Z30" i="330" s="1"/>
  <c r="Z44" i="330" s="1"/>
  <c r="AA27" i="330"/>
  <c r="AB27" i="330"/>
  <c r="AB30" i="330" s="1"/>
  <c r="AB44" i="330" s="1"/>
  <c r="AC27" i="330"/>
  <c r="AD27" i="330"/>
  <c r="AD29" i="330" s="1"/>
  <c r="AD33" i="330" s="1"/>
  <c r="AE27" i="330"/>
  <c r="AF27" i="330"/>
  <c r="AF29" i="330" s="1"/>
  <c r="AF33" i="330" s="1"/>
  <c r="AG27" i="330"/>
  <c r="AH27" i="330"/>
  <c r="AH30" i="330" s="1"/>
  <c r="AH44" i="330" s="1"/>
  <c r="AI27" i="330"/>
  <c r="AJ27" i="330"/>
  <c r="AJ30" i="330" s="1"/>
  <c r="AJ44" i="330" s="1"/>
  <c r="AK27" i="330"/>
  <c r="AL27" i="330"/>
  <c r="AL29" i="330" s="1"/>
  <c r="AL33" i="330" s="1"/>
  <c r="C26" i="330"/>
  <c r="C27" i="330"/>
  <c r="AL50" i="330"/>
  <c r="AK50" i="330"/>
  <c r="AJ50" i="330"/>
  <c r="AI50" i="330"/>
  <c r="AH50" i="330"/>
  <c r="AG50" i="330"/>
  <c r="AF50" i="330"/>
  <c r="AE50" i="330"/>
  <c r="AD50" i="330"/>
  <c r="AC50" i="330"/>
  <c r="AB50" i="330"/>
  <c r="AA50" i="330"/>
  <c r="Z50" i="330"/>
  <c r="Y50" i="330"/>
  <c r="X50" i="330"/>
  <c r="W50" i="330"/>
  <c r="V50" i="330"/>
  <c r="U50" i="330"/>
  <c r="T50" i="330"/>
  <c r="S50" i="330"/>
  <c r="R50" i="330"/>
  <c r="Q50" i="330"/>
  <c r="P50" i="330"/>
  <c r="O50" i="330"/>
  <c r="N50" i="330"/>
  <c r="M50" i="330"/>
  <c r="L50" i="330"/>
  <c r="K50" i="330"/>
  <c r="J50" i="330"/>
  <c r="I50" i="330"/>
  <c r="H50" i="330"/>
  <c r="G50" i="330"/>
  <c r="F50" i="330"/>
  <c r="E50" i="330"/>
  <c r="D50" i="330"/>
  <c r="C50" i="330"/>
  <c r="B50" i="330"/>
  <c r="AL49" i="330"/>
  <c r="AK49" i="330"/>
  <c r="AJ49" i="330"/>
  <c r="AI49" i="330"/>
  <c r="AH49" i="330"/>
  <c r="AG49" i="330"/>
  <c r="AF49" i="330"/>
  <c r="AE49" i="330"/>
  <c r="AD49" i="330"/>
  <c r="AC49" i="330"/>
  <c r="AB49" i="330"/>
  <c r="AA49" i="330"/>
  <c r="Z49" i="330"/>
  <c r="Y49" i="330"/>
  <c r="X49" i="330"/>
  <c r="W49" i="330"/>
  <c r="V49" i="330"/>
  <c r="U49" i="330"/>
  <c r="T49" i="330"/>
  <c r="S49" i="330"/>
  <c r="R49" i="330"/>
  <c r="Q49" i="330"/>
  <c r="P49" i="330"/>
  <c r="O49" i="330"/>
  <c r="N49" i="330"/>
  <c r="M49" i="330"/>
  <c r="L49" i="330"/>
  <c r="K49" i="330"/>
  <c r="J49" i="330"/>
  <c r="I49" i="330"/>
  <c r="H49" i="330"/>
  <c r="G49" i="330"/>
  <c r="F49" i="330"/>
  <c r="E49" i="330"/>
  <c r="D49" i="330"/>
  <c r="C49" i="330"/>
  <c r="B49" i="330"/>
  <c r="AL48" i="330"/>
  <c r="AK48" i="330"/>
  <c r="AJ48" i="330"/>
  <c r="AI48" i="330"/>
  <c r="AH48" i="330"/>
  <c r="AG48" i="330"/>
  <c r="AF48" i="330"/>
  <c r="AE48" i="330"/>
  <c r="AD48" i="330"/>
  <c r="AC48" i="330"/>
  <c r="AB48" i="330"/>
  <c r="AA48" i="330"/>
  <c r="Z48" i="330"/>
  <c r="Y48" i="330"/>
  <c r="X48" i="330"/>
  <c r="W48" i="330"/>
  <c r="V48" i="330"/>
  <c r="U48" i="330"/>
  <c r="T48" i="330"/>
  <c r="S48" i="330"/>
  <c r="R48" i="330"/>
  <c r="Q48" i="330"/>
  <c r="P48" i="330"/>
  <c r="O48" i="330"/>
  <c r="N48" i="330"/>
  <c r="M48" i="330"/>
  <c r="L48" i="330"/>
  <c r="K48" i="330"/>
  <c r="J48" i="330"/>
  <c r="I48" i="330"/>
  <c r="H48" i="330"/>
  <c r="G48" i="330"/>
  <c r="F48" i="330"/>
  <c r="E48" i="330"/>
  <c r="D48" i="330"/>
  <c r="C48" i="330"/>
  <c r="B48" i="330"/>
  <c r="AL47" i="330"/>
  <c r="AK47" i="330"/>
  <c r="AJ47" i="330"/>
  <c r="AI47" i="330"/>
  <c r="AH47" i="330"/>
  <c r="AG47" i="330"/>
  <c r="AF47" i="330"/>
  <c r="AE47" i="330"/>
  <c r="AD47" i="330"/>
  <c r="AC47" i="330"/>
  <c r="AB47" i="330"/>
  <c r="AA47" i="330"/>
  <c r="Z47" i="330"/>
  <c r="Y47" i="330"/>
  <c r="X47" i="330"/>
  <c r="W47" i="330"/>
  <c r="V47" i="330"/>
  <c r="U47" i="330"/>
  <c r="T47" i="330"/>
  <c r="S47" i="330"/>
  <c r="R47" i="330"/>
  <c r="Q47" i="330"/>
  <c r="P47" i="330"/>
  <c r="O47" i="330"/>
  <c r="N47" i="330"/>
  <c r="M47" i="330"/>
  <c r="L47" i="330"/>
  <c r="K47" i="330"/>
  <c r="J47" i="330"/>
  <c r="I47" i="330"/>
  <c r="H47" i="330"/>
  <c r="G47" i="330"/>
  <c r="F47" i="330"/>
  <c r="E47" i="330"/>
  <c r="D47" i="330"/>
  <c r="C47" i="330"/>
  <c r="B47" i="330"/>
  <c r="AL46" i="330"/>
  <c r="AK46" i="330"/>
  <c r="AJ46" i="330"/>
  <c r="AI46" i="330"/>
  <c r="AH46" i="330"/>
  <c r="AG46" i="330"/>
  <c r="AF46" i="330"/>
  <c r="AE46" i="330"/>
  <c r="AD46" i="330"/>
  <c r="AC46" i="330"/>
  <c r="AB46" i="330"/>
  <c r="AA46" i="330"/>
  <c r="Z46" i="330"/>
  <c r="Y46" i="330"/>
  <c r="X46" i="330"/>
  <c r="W46" i="330"/>
  <c r="V46" i="330"/>
  <c r="U46" i="330"/>
  <c r="T46" i="330"/>
  <c r="S46" i="330"/>
  <c r="R46" i="330"/>
  <c r="Q46" i="330"/>
  <c r="P46" i="330"/>
  <c r="O46" i="330"/>
  <c r="N46" i="330"/>
  <c r="M46" i="330"/>
  <c r="L46" i="330"/>
  <c r="K46" i="330"/>
  <c r="J46" i="330"/>
  <c r="I46" i="330"/>
  <c r="H46" i="330"/>
  <c r="G46" i="330"/>
  <c r="F46" i="330"/>
  <c r="E46" i="330"/>
  <c r="D46" i="330"/>
  <c r="C46" i="330"/>
  <c r="B46" i="330"/>
  <c r="AL45" i="330"/>
  <c r="AK45" i="330"/>
  <c r="AJ45" i="330"/>
  <c r="AI45" i="330"/>
  <c r="AH45" i="330"/>
  <c r="AG45" i="330"/>
  <c r="AF45" i="330"/>
  <c r="AE45" i="330"/>
  <c r="AD45" i="330"/>
  <c r="AC45" i="330"/>
  <c r="AB45" i="330"/>
  <c r="AA45" i="330"/>
  <c r="Z45" i="330"/>
  <c r="Y45" i="330"/>
  <c r="X45" i="330"/>
  <c r="W45" i="330"/>
  <c r="V45" i="330"/>
  <c r="U45" i="330"/>
  <c r="T45" i="330"/>
  <c r="S45" i="330"/>
  <c r="R45" i="330"/>
  <c r="Q45" i="330"/>
  <c r="P45" i="330"/>
  <c r="O45" i="330"/>
  <c r="N45" i="330"/>
  <c r="M45" i="330"/>
  <c r="L45" i="330"/>
  <c r="K45" i="330"/>
  <c r="J45" i="330"/>
  <c r="I45" i="330"/>
  <c r="H45" i="330"/>
  <c r="G45" i="330"/>
  <c r="F45" i="330"/>
  <c r="E45" i="330"/>
  <c r="D45" i="330"/>
  <c r="C45" i="330"/>
  <c r="B45" i="330"/>
  <c r="Y44" i="330"/>
  <c r="B44" i="330"/>
  <c r="AL43" i="330"/>
  <c r="AK43" i="330"/>
  <c r="AJ43" i="330"/>
  <c r="AI43" i="330"/>
  <c r="AH43" i="330"/>
  <c r="AG43" i="330"/>
  <c r="AF43" i="330"/>
  <c r="AE43" i="330"/>
  <c r="AD43" i="330"/>
  <c r="AC43" i="330"/>
  <c r="AB43" i="330"/>
  <c r="AA43" i="330"/>
  <c r="Z43" i="330"/>
  <c r="Y43" i="330"/>
  <c r="X43" i="330"/>
  <c r="W43" i="330"/>
  <c r="V43" i="330"/>
  <c r="U43" i="330"/>
  <c r="T43" i="330"/>
  <c r="S43" i="330"/>
  <c r="R43" i="330"/>
  <c r="Q43" i="330"/>
  <c r="P43" i="330"/>
  <c r="O43" i="330"/>
  <c r="N43" i="330"/>
  <c r="M43" i="330"/>
  <c r="L43" i="330"/>
  <c r="K43" i="330"/>
  <c r="J43" i="330"/>
  <c r="I43" i="330"/>
  <c r="H43" i="330"/>
  <c r="G43" i="330"/>
  <c r="F43" i="330"/>
  <c r="E43" i="330"/>
  <c r="D43" i="330"/>
  <c r="C43" i="330"/>
  <c r="B43" i="330"/>
  <c r="AL42" i="330"/>
  <c r="AK42" i="330"/>
  <c r="AJ42" i="330"/>
  <c r="AI42" i="330"/>
  <c r="AH42" i="330"/>
  <c r="AG42" i="330"/>
  <c r="AF42" i="330"/>
  <c r="AE42" i="330"/>
  <c r="AD42" i="330"/>
  <c r="AC42" i="330"/>
  <c r="AB42" i="330"/>
  <c r="AA42" i="330"/>
  <c r="Z42" i="330"/>
  <c r="Y42" i="330"/>
  <c r="X42" i="330"/>
  <c r="W42" i="330"/>
  <c r="V42" i="330"/>
  <c r="U42" i="330"/>
  <c r="T42" i="330"/>
  <c r="S42" i="330"/>
  <c r="R42" i="330"/>
  <c r="Q42" i="330"/>
  <c r="P42" i="330"/>
  <c r="O42" i="330"/>
  <c r="N42" i="330"/>
  <c r="M42" i="330"/>
  <c r="L42" i="330"/>
  <c r="K42" i="330"/>
  <c r="J42" i="330"/>
  <c r="I42" i="330"/>
  <c r="H42" i="330"/>
  <c r="G42" i="330"/>
  <c r="F42" i="330"/>
  <c r="E42" i="330"/>
  <c r="D42" i="330"/>
  <c r="C42" i="330"/>
  <c r="B42" i="330"/>
  <c r="AL41" i="330"/>
  <c r="AK41" i="330"/>
  <c r="AJ41" i="330"/>
  <c r="AI41" i="330"/>
  <c r="AH41" i="330"/>
  <c r="AG41" i="330"/>
  <c r="AF41" i="330"/>
  <c r="AE41" i="330"/>
  <c r="AD41" i="330"/>
  <c r="AC41" i="330"/>
  <c r="AB41" i="330"/>
  <c r="AA41" i="330"/>
  <c r="Z41" i="330"/>
  <c r="Y41" i="330"/>
  <c r="X41" i="330"/>
  <c r="W41" i="330"/>
  <c r="V41" i="330"/>
  <c r="U41" i="330"/>
  <c r="T41" i="330"/>
  <c r="S41" i="330"/>
  <c r="R41" i="330"/>
  <c r="Q41" i="330"/>
  <c r="P41" i="330"/>
  <c r="O41" i="330"/>
  <c r="N41" i="330"/>
  <c r="M41" i="330"/>
  <c r="L41" i="330"/>
  <c r="K41" i="330"/>
  <c r="J41" i="330"/>
  <c r="I41" i="330"/>
  <c r="H41" i="330"/>
  <c r="G41" i="330"/>
  <c r="F41" i="330"/>
  <c r="E41" i="330"/>
  <c r="D41" i="330"/>
  <c r="C41" i="330"/>
  <c r="B41" i="330"/>
  <c r="AL40" i="330"/>
  <c r="AK40" i="330"/>
  <c r="AJ40" i="330"/>
  <c r="AI40" i="330"/>
  <c r="AH40" i="330"/>
  <c r="AG40" i="330"/>
  <c r="AF40" i="330"/>
  <c r="AE40" i="330"/>
  <c r="AD40" i="330"/>
  <c r="AC40" i="330"/>
  <c r="AB40" i="330"/>
  <c r="AA40" i="330"/>
  <c r="Z40" i="330"/>
  <c r="Y40" i="330"/>
  <c r="X40" i="330"/>
  <c r="W40" i="330"/>
  <c r="V40" i="330"/>
  <c r="U40" i="330"/>
  <c r="T40" i="330"/>
  <c r="S40" i="330"/>
  <c r="R40" i="330"/>
  <c r="Q40" i="330"/>
  <c r="P40" i="330"/>
  <c r="O40" i="330"/>
  <c r="N40" i="330"/>
  <c r="M40" i="330"/>
  <c r="L40" i="330"/>
  <c r="K40" i="330"/>
  <c r="J40" i="330"/>
  <c r="I40" i="330"/>
  <c r="H40" i="330"/>
  <c r="G40" i="330"/>
  <c r="F40" i="330"/>
  <c r="E40" i="330"/>
  <c r="D40" i="330"/>
  <c r="C40" i="330"/>
  <c r="B40" i="330"/>
  <c r="AL39" i="330"/>
  <c r="AK39" i="330"/>
  <c r="AJ39" i="330"/>
  <c r="AI39" i="330"/>
  <c r="AH39" i="330"/>
  <c r="AG39" i="330"/>
  <c r="AF39" i="330"/>
  <c r="AE39" i="330"/>
  <c r="AD39" i="330"/>
  <c r="AC39" i="330"/>
  <c r="AB39" i="330"/>
  <c r="AA39" i="330"/>
  <c r="Z39" i="330"/>
  <c r="Y39" i="330"/>
  <c r="X39" i="330"/>
  <c r="W39" i="330"/>
  <c r="V39" i="330"/>
  <c r="U39" i="330"/>
  <c r="T39" i="330"/>
  <c r="S39" i="330"/>
  <c r="R39" i="330"/>
  <c r="Q39" i="330"/>
  <c r="P39" i="330"/>
  <c r="O39" i="330"/>
  <c r="N39" i="330"/>
  <c r="M39" i="330"/>
  <c r="L39" i="330"/>
  <c r="K39" i="330"/>
  <c r="J39" i="330"/>
  <c r="I39" i="330"/>
  <c r="H39" i="330"/>
  <c r="G39" i="330"/>
  <c r="F39" i="330"/>
  <c r="E39" i="330"/>
  <c r="D39" i="330"/>
  <c r="C39" i="330"/>
  <c r="B39" i="330"/>
  <c r="AL38" i="330"/>
  <c r="AK38" i="330"/>
  <c r="AJ38" i="330"/>
  <c r="AI38" i="330"/>
  <c r="AH38" i="330"/>
  <c r="AG38" i="330"/>
  <c r="AF38" i="330"/>
  <c r="AE38" i="330"/>
  <c r="AD38" i="330"/>
  <c r="AC38" i="330"/>
  <c r="AB38" i="330"/>
  <c r="AA38" i="330"/>
  <c r="Z38" i="330"/>
  <c r="Y38" i="330"/>
  <c r="X38" i="330"/>
  <c r="W38" i="330"/>
  <c r="V38" i="330"/>
  <c r="U38" i="330"/>
  <c r="T38" i="330"/>
  <c r="S38" i="330"/>
  <c r="R38" i="330"/>
  <c r="Q38" i="330"/>
  <c r="P38" i="330"/>
  <c r="O38" i="330"/>
  <c r="N38" i="330"/>
  <c r="M38" i="330"/>
  <c r="L38" i="330"/>
  <c r="K38" i="330"/>
  <c r="J38" i="330"/>
  <c r="I38" i="330"/>
  <c r="H38" i="330"/>
  <c r="G38" i="330"/>
  <c r="F38" i="330"/>
  <c r="E38" i="330"/>
  <c r="D38" i="330"/>
  <c r="C38" i="330"/>
  <c r="B38" i="330"/>
  <c r="AL37" i="330"/>
  <c r="AK37" i="330"/>
  <c r="AJ37" i="330"/>
  <c r="AI37" i="330"/>
  <c r="AH37" i="330"/>
  <c r="AG37" i="330"/>
  <c r="AF37" i="330"/>
  <c r="AE37" i="330"/>
  <c r="AD37" i="330"/>
  <c r="AC37" i="330"/>
  <c r="AB37" i="330"/>
  <c r="AA37" i="330"/>
  <c r="Z37" i="330"/>
  <c r="Y37" i="330"/>
  <c r="X37" i="330"/>
  <c r="W37" i="330"/>
  <c r="V37" i="330"/>
  <c r="U37" i="330"/>
  <c r="T37" i="330"/>
  <c r="S37" i="330"/>
  <c r="R37" i="330"/>
  <c r="Q37" i="330"/>
  <c r="P37" i="330"/>
  <c r="O37" i="330"/>
  <c r="N37" i="330"/>
  <c r="M37" i="330"/>
  <c r="L37" i="330"/>
  <c r="K37" i="330"/>
  <c r="J37" i="330"/>
  <c r="I37" i="330"/>
  <c r="H37" i="330"/>
  <c r="G37" i="330"/>
  <c r="F37" i="330"/>
  <c r="E37" i="330"/>
  <c r="D37" i="330"/>
  <c r="C37" i="330"/>
  <c r="B37" i="330"/>
  <c r="AL36" i="330"/>
  <c r="AK36" i="330"/>
  <c r="AJ36" i="330"/>
  <c r="AI36" i="330"/>
  <c r="AH36" i="330"/>
  <c r="AG36" i="330"/>
  <c r="AF36" i="330"/>
  <c r="AE36" i="330"/>
  <c r="AD36" i="330"/>
  <c r="AC36" i="330"/>
  <c r="AB36" i="330"/>
  <c r="AA36" i="330"/>
  <c r="Z36" i="330"/>
  <c r="Y36" i="330"/>
  <c r="X36" i="330"/>
  <c r="W36" i="330"/>
  <c r="V36" i="330"/>
  <c r="U36" i="330"/>
  <c r="T36" i="330"/>
  <c r="S36" i="330"/>
  <c r="R36" i="330"/>
  <c r="Q36" i="330"/>
  <c r="P36" i="330"/>
  <c r="O36" i="330"/>
  <c r="N36" i="330"/>
  <c r="M36" i="330"/>
  <c r="L36" i="330"/>
  <c r="K36" i="330"/>
  <c r="J36" i="330"/>
  <c r="I36" i="330"/>
  <c r="H36" i="330"/>
  <c r="G36" i="330"/>
  <c r="F36" i="330"/>
  <c r="E36" i="330"/>
  <c r="D36" i="330"/>
  <c r="C36" i="330"/>
  <c r="B36" i="330"/>
  <c r="AL35" i="330"/>
  <c r="AK35" i="330"/>
  <c r="AJ35" i="330"/>
  <c r="AI35" i="330"/>
  <c r="AH35" i="330"/>
  <c r="AG35" i="330"/>
  <c r="AF35" i="330"/>
  <c r="AE35" i="330"/>
  <c r="AD35" i="330"/>
  <c r="AC35" i="330"/>
  <c r="AB35" i="330"/>
  <c r="AA35" i="330"/>
  <c r="Z35" i="330"/>
  <c r="Y35" i="330"/>
  <c r="X35" i="330"/>
  <c r="W35" i="330"/>
  <c r="V35" i="330"/>
  <c r="U35" i="330"/>
  <c r="T35" i="330"/>
  <c r="S35" i="330"/>
  <c r="R35" i="330"/>
  <c r="Q35" i="330"/>
  <c r="P35" i="330"/>
  <c r="O35" i="330"/>
  <c r="N35" i="330"/>
  <c r="M35" i="330"/>
  <c r="L35" i="330"/>
  <c r="K35" i="330"/>
  <c r="J35" i="330"/>
  <c r="I35" i="330"/>
  <c r="H35" i="330"/>
  <c r="G35" i="330"/>
  <c r="F35" i="330"/>
  <c r="E35" i="330"/>
  <c r="D35" i="330"/>
  <c r="C35" i="330"/>
  <c r="B35" i="330"/>
  <c r="AL34" i="330"/>
  <c r="AK34" i="330"/>
  <c r="AJ34" i="330"/>
  <c r="AI34" i="330"/>
  <c r="AH34" i="330"/>
  <c r="AG34" i="330"/>
  <c r="AF34" i="330"/>
  <c r="AE34" i="330"/>
  <c r="AD34" i="330"/>
  <c r="AC34" i="330"/>
  <c r="AB34" i="330"/>
  <c r="AA34" i="330"/>
  <c r="Z34" i="330"/>
  <c r="Y34" i="330"/>
  <c r="X34" i="330"/>
  <c r="W34" i="330"/>
  <c r="V34" i="330"/>
  <c r="U34" i="330"/>
  <c r="T34" i="330"/>
  <c r="S34" i="330"/>
  <c r="R34" i="330"/>
  <c r="Q34" i="330"/>
  <c r="P34" i="330"/>
  <c r="O34" i="330"/>
  <c r="N34" i="330"/>
  <c r="M34" i="330"/>
  <c r="L34" i="330"/>
  <c r="K34" i="330"/>
  <c r="J34" i="330"/>
  <c r="I34" i="330"/>
  <c r="H34" i="330"/>
  <c r="G34" i="330"/>
  <c r="F34" i="330"/>
  <c r="E34" i="330"/>
  <c r="D34" i="330"/>
  <c r="C34" i="330"/>
  <c r="B34" i="330"/>
  <c r="B33" i="330"/>
  <c r="AK30" i="330"/>
  <c r="AK44" i="330" s="1"/>
  <c r="AI30" i="330"/>
  <c r="AI44" i="330" s="1"/>
  <c r="AG30" i="330"/>
  <c r="AG44" i="330" s="1"/>
  <c r="AE30" i="330"/>
  <c r="AE44" i="330" s="1"/>
  <c r="AD30" i="330"/>
  <c r="AD44" i="330" s="1"/>
  <c r="AC30" i="330"/>
  <c r="AC44" i="330" s="1"/>
  <c r="AA30" i="330"/>
  <c r="AA44" i="330" s="1"/>
  <c r="Y30" i="330"/>
  <c r="W30" i="330"/>
  <c r="W44" i="330" s="1"/>
  <c r="U30" i="330"/>
  <c r="U44" i="330" s="1"/>
  <c r="S30" i="330"/>
  <c r="S44" i="330" s="1"/>
  <c r="Q30" i="330"/>
  <c r="Q44" i="330" s="1"/>
  <c r="O30" i="330"/>
  <c r="O44" i="330" s="1"/>
  <c r="N30" i="330"/>
  <c r="N44" i="330" s="1"/>
  <c r="M30" i="330"/>
  <c r="M44" i="330" s="1"/>
  <c r="K30" i="330"/>
  <c r="K44" i="330" s="1"/>
  <c r="I30" i="330"/>
  <c r="I44" i="330" s="1"/>
  <c r="G30" i="330"/>
  <c r="G44" i="330" s="1"/>
  <c r="E30" i="330"/>
  <c r="E44" i="330" s="1"/>
  <c r="AK29" i="330"/>
  <c r="AK33" i="330" s="1"/>
  <c r="AI29" i="330"/>
  <c r="AI33" i="330" s="1"/>
  <c r="AI51" i="330" s="1"/>
  <c r="AH29" i="330"/>
  <c r="AH33" i="330" s="1"/>
  <c r="AG29" i="330"/>
  <c r="AG33" i="330" s="1"/>
  <c r="AE29" i="330"/>
  <c r="AE33" i="330" s="1"/>
  <c r="AC29" i="330"/>
  <c r="AC33" i="330" s="1"/>
  <c r="AA29" i="330"/>
  <c r="AA33" i="330" s="1"/>
  <c r="Z29" i="330"/>
  <c r="Z33" i="330" s="1"/>
  <c r="Y29" i="330"/>
  <c r="Y33" i="330" s="1"/>
  <c r="W29" i="330"/>
  <c r="W33" i="330" s="1"/>
  <c r="U29" i="330"/>
  <c r="U33" i="330" s="1"/>
  <c r="S29" i="330"/>
  <c r="S33" i="330" s="1"/>
  <c r="S51" i="330" s="1"/>
  <c r="R29" i="330"/>
  <c r="R33" i="330" s="1"/>
  <c r="Q29" i="330"/>
  <c r="Q33" i="330" s="1"/>
  <c r="O29" i="330"/>
  <c r="O33" i="330" s="1"/>
  <c r="M29" i="330"/>
  <c r="M33" i="330" s="1"/>
  <c r="K29" i="330"/>
  <c r="K33" i="330" s="1"/>
  <c r="J29" i="330"/>
  <c r="J33" i="330" s="1"/>
  <c r="I29" i="330"/>
  <c r="I33" i="330" s="1"/>
  <c r="G29" i="330"/>
  <c r="G33" i="330" s="1"/>
  <c r="G51" i="330" s="1"/>
  <c r="E29" i="330"/>
  <c r="E33" i="330" s="1"/>
  <c r="AL44" i="331"/>
  <c r="AK44" i="331"/>
  <c r="AK51" i="331" s="1"/>
  <c r="AJ44" i="331"/>
  <c r="AI44" i="331"/>
  <c r="AH44" i="331"/>
  <c r="AG44" i="331"/>
  <c r="AF44" i="331"/>
  <c r="AE44" i="331"/>
  <c r="AD44" i="331"/>
  <c r="AC44" i="331"/>
  <c r="AB44" i="331"/>
  <c r="AA44" i="331"/>
  <c r="Z44" i="331"/>
  <c r="Y44" i="331"/>
  <c r="X44" i="331"/>
  <c r="W44" i="331"/>
  <c r="V44" i="331"/>
  <c r="U44" i="331"/>
  <c r="U51" i="331" s="1"/>
  <c r="T44" i="331"/>
  <c r="S44" i="331"/>
  <c r="R44" i="331"/>
  <c r="Q44" i="331"/>
  <c r="P44" i="331"/>
  <c r="O44" i="331"/>
  <c r="N44" i="331"/>
  <c r="M44" i="331"/>
  <c r="L44" i="331"/>
  <c r="K44" i="331"/>
  <c r="J44" i="331"/>
  <c r="I44" i="331"/>
  <c r="H44" i="331"/>
  <c r="G44" i="331"/>
  <c r="F44" i="331"/>
  <c r="D44" i="331"/>
  <c r="AA51" i="331"/>
  <c r="AI51" i="331"/>
  <c r="D33" i="331"/>
  <c r="E33" i="331"/>
  <c r="F33" i="331"/>
  <c r="G33" i="331"/>
  <c r="H33" i="331"/>
  <c r="I33" i="331"/>
  <c r="I51" i="331" s="1"/>
  <c r="J33" i="331"/>
  <c r="K33" i="331"/>
  <c r="L33" i="331"/>
  <c r="M33" i="331"/>
  <c r="N33" i="331"/>
  <c r="O33" i="331"/>
  <c r="P33" i="331"/>
  <c r="Q33" i="331"/>
  <c r="Q51" i="331" s="1"/>
  <c r="R33" i="331"/>
  <c r="S33" i="331"/>
  <c r="T33" i="331"/>
  <c r="T51" i="331" s="1"/>
  <c r="U33" i="331"/>
  <c r="V33" i="331"/>
  <c r="W33" i="331"/>
  <c r="X33" i="331"/>
  <c r="Y33" i="331"/>
  <c r="Y51" i="331" s="1"/>
  <c r="Z33" i="331"/>
  <c r="AA33" i="331"/>
  <c r="AB33" i="331"/>
  <c r="AC33" i="331"/>
  <c r="AD33" i="331"/>
  <c r="AE33" i="331"/>
  <c r="AF33" i="331"/>
  <c r="AG33" i="331"/>
  <c r="AG51" i="331" s="1"/>
  <c r="AH33" i="331"/>
  <c r="AI33" i="331"/>
  <c r="AJ33" i="331"/>
  <c r="AK33" i="331"/>
  <c r="AL33" i="331"/>
  <c r="F30" i="331"/>
  <c r="N30" i="331"/>
  <c r="C34" i="331"/>
  <c r="D34" i="331"/>
  <c r="E34" i="331"/>
  <c r="F34" i="331"/>
  <c r="F51" i="331" s="1"/>
  <c r="G34" i="331"/>
  <c r="H34" i="331"/>
  <c r="I34" i="331"/>
  <c r="J34" i="331"/>
  <c r="K34" i="331"/>
  <c r="L34" i="331"/>
  <c r="M34" i="331"/>
  <c r="N34" i="331"/>
  <c r="N51" i="331" s="1"/>
  <c r="O34" i="331"/>
  <c r="P34" i="331"/>
  <c r="Q34" i="331"/>
  <c r="R34" i="331"/>
  <c r="S34" i="331"/>
  <c r="T34" i="331"/>
  <c r="U34" i="331"/>
  <c r="V34" i="331"/>
  <c r="V51" i="331" s="1"/>
  <c r="W34" i="331"/>
  <c r="X34" i="331"/>
  <c r="Y34" i="331"/>
  <c r="Z34" i="331"/>
  <c r="AA34" i="331"/>
  <c r="AB34" i="331"/>
  <c r="AC34" i="331"/>
  <c r="AD34" i="331"/>
  <c r="AD51" i="331" s="1"/>
  <c r="AE34" i="331"/>
  <c r="AF34" i="331"/>
  <c r="AG34" i="331"/>
  <c r="AH34" i="331"/>
  <c r="AI34" i="331"/>
  <c r="AJ34" i="331"/>
  <c r="AK34" i="331"/>
  <c r="AL34" i="331"/>
  <c r="C35" i="331"/>
  <c r="D35" i="331"/>
  <c r="E35" i="331"/>
  <c r="F35" i="331"/>
  <c r="G35" i="331"/>
  <c r="H35" i="331"/>
  <c r="I35" i="331"/>
  <c r="J35" i="331"/>
  <c r="J51" i="331" s="1"/>
  <c r="K35" i="331"/>
  <c r="L35" i="331"/>
  <c r="M35" i="331"/>
  <c r="N35" i="331"/>
  <c r="O35" i="331"/>
  <c r="P35" i="331"/>
  <c r="Q35" i="331"/>
  <c r="R35" i="331"/>
  <c r="S35" i="331"/>
  <c r="T35" i="331"/>
  <c r="U35" i="331"/>
  <c r="V35" i="331"/>
  <c r="W35" i="331"/>
  <c r="X35" i="331"/>
  <c r="Y35" i="331"/>
  <c r="Z35" i="331"/>
  <c r="Z51" i="331" s="1"/>
  <c r="AA35" i="331"/>
  <c r="AB35" i="331"/>
  <c r="AC35" i="331"/>
  <c r="AD35" i="331"/>
  <c r="AE35" i="331"/>
  <c r="AF35" i="331"/>
  <c r="AG35" i="331"/>
  <c r="AH35" i="331"/>
  <c r="AI35" i="331"/>
  <c r="AJ35" i="331"/>
  <c r="AK35" i="331"/>
  <c r="AL35" i="331"/>
  <c r="C36" i="331"/>
  <c r="D36" i="331"/>
  <c r="E36" i="331"/>
  <c r="F36" i="331"/>
  <c r="G36" i="331"/>
  <c r="H36" i="331"/>
  <c r="I36" i="331"/>
  <c r="J36" i="331"/>
  <c r="K36" i="331"/>
  <c r="L36" i="331"/>
  <c r="M36" i="331"/>
  <c r="N36" i="331"/>
  <c r="O36" i="331"/>
  <c r="P36" i="331"/>
  <c r="Q36" i="331"/>
  <c r="R36" i="331"/>
  <c r="S36" i="331"/>
  <c r="T36" i="331"/>
  <c r="U36" i="331"/>
  <c r="V36" i="331"/>
  <c r="W36" i="331"/>
  <c r="X36" i="331"/>
  <c r="Y36" i="331"/>
  <c r="Z36" i="331"/>
  <c r="AA36" i="331"/>
  <c r="AB36" i="331"/>
  <c r="AC36" i="331"/>
  <c r="AD36" i="331"/>
  <c r="AE36" i="331"/>
  <c r="AF36" i="331"/>
  <c r="AG36" i="331"/>
  <c r="AH36" i="331"/>
  <c r="AI36" i="331"/>
  <c r="AJ36" i="331"/>
  <c r="AK36" i="331"/>
  <c r="AL36" i="331"/>
  <c r="C37" i="331"/>
  <c r="D37" i="331"/>
  <c r="E37" i="331"/>
  <c r="F37" i="331"/>
  <c r="G37" i="331"/>
  <c r="H37" i="331"/>
  <c r="I37" i="331"/>
  <c r="J37" i="331"/>
  <c r="K37" i="331"/>
  <c r="L37" i="331"/>
  <c r="M37" i="331"/>
  <c r="N37" i="331"/>
  <c r="O37" i="331"/>
  <c r="P37" i="331"/>
  <c r="Q37" i="331"/>
  <c r="R37" i="331"/>
  <c r="S37" i="331"/>
  <c r="T37" i="331"/>
  <c r="U37" i="331"/>
  <c r="V37" i="331"/>
  <c r="W37" i="331"/>
  <c r="X37" i="331"/>
  <c r="Y37" i="331"/>
  <c r="Z37" i="331"/>
  <c r="AA37" i="331"/>
  <c r="AB37" i="331"/>
  <c r="AC37" i="331"/>
  <c r="AD37" i="331"/>
  <c r="AE37" i="331"/>
  <c r="AF37" i="331"/>
  <c r="AG37" i="331"/>
  <c r="AH37" i="331"/>
  <c r="AI37" i="331"/>
  <c r="AJ37" i="331"/>
  <c r="AK37" i="331"/>
  <c r="AL37" i="331"/>
  <c r="C38" i="331"/>
  <c r="D38" i="331"/>
  <c r="E38" i="331"/>
  <c r="F38" i="331"/>
  <c r="G38" i="331"/>
  <c r="H38" i="331"/>
  <c r="I38" i="331"/>
  <c r="J38" i="331"/>
  <c r="K38" i="331"/>
  <c r="L38" i="331"/>
  <c r="M38" i="331"/>
  <c r="N38" i="331"/>
  <c r="O38" i="331"/>
  <c r="P38" i="331"/>
  <c r="Q38" i="331"/>
  <c r="R38" i="331"/>
  <c r="S38" i="331"/>
  <c r="T38" i="331"/>
  <c r="U38" i="331"/>
  <c r="V38" i="331"/>
  <c r="W38" i="331"/>
  <c r="X38" i="331"/>
  <c r="Y38" i="331"/>
  <c r="Z38" i="331"/>
  <c r="AA38" i="331"/>
  <c r="AB38" i="331"/>
  <c r="AC38" i="331"/>
  <c r="AD38" i="331"/>
  <c r="AE38" i="331"/>
  <c r="AF38" i="331"/>
  <c r="AG38" i="331"/>
  <c r="AH38" i="331"/>
  <c r="AI38" i="331"/>
  <c r="AJ38" i="331"/>
  <c r="AK38" i="331"/>
  <c r="AL38" i="331"/>
  <c r="C39" i="331"/>
  <c r="D39" i="331"/>
  <c r="E39" i="331"/>
  <c r="F39" i="331"/>
  <c r="G39" i="331"/>
  <c r="H39" i="331"/>
  <c r="I39" i="331"/>
  <c r="J39" i="331"/>
  <c r="K39" i="331"/>
  <c r="L39" i="331"/>
  <c r="M39" i="331"/>
  <c r="N39" i="331"/>
  <c r="O39" i="331"/>
  <c r="P39" i="331"/>
  <c r="Q39" i="331"/>
  <c r="R39" i="331"/>
  <c r="S39" i="331"/>
  <c r="T39" i="331"/>
  <c r="U39" i="331"/>
  <c r="V39" i="331"/>
  <c r="W39" i="331"/>
  <c r="X39" i="331"/>
  <c r="Y39" i="331"/>
  <c r="Z39" i="331"/>
  <c r="AA39" i="331"/>
  <c r="AB39" i="331"/>
  <c r="AC39" i="331"/>
  <c r="AD39" i="331"/>
  <c r="AE39" i="331"/>
  <c r="AF39" i="331"/>
  <c r="AG39" i="331"/>
  <c r="AH39" i="331"/>
  <c r="AI39" i="331"/>
  <c r="AJ39" i="331"/>
  <c r="AK39" i="331"/>
  <c r="AL39" i="331"/>
  <c r="C40" i="331"/>
  <c r="D40" i="331"/>
  <c r="E40" i="331"/>
  <c r="F40" i="331"/>
  <c r="G40" i="331"/>
  <c r="H40" i="331"/>
  <c r="I40" i="331"/>
  <c r="J40" i="331"/>
  <c r="K40" i="331"/>
  <c r="L40" i="331"/>
  <c r="M40" i="331"/>
  <c r="N40" i="331"/>
  <c r="O40" i="331"/>
  <c r="P40" i="331"/>
  <c r="Q40" i="331"/>
  <c r="R40" i="331"/>
  <c r="S40" i="331"/>
  <c r="T40" i="331"/>
  <c r="U40" i="331"/>
  <c r="V40" i="331"/>
  <c r="W40" i="331"/>
  <c r="X40" i="331"/>
  <c r="Y40" i="331"/>
  <c r="Z40" i="331"/>
  <c r="AA40" i="331"/>
  <c r="AB40" i="331"/>
  <c r="AC40" i="331"/>
  <c r="AD40" i="331"/>
  <c r="AE40" i="331"/>
  <c r="AF40" i="331"/>
  <c r="AG40" i="331"/>
  <c r="AH40" i="331"/>
  <c r="AI40" i="331"/>
  <c r="AJ40" i="331"/>
  <c r="AK40" i="331"/>
  <c r="AL40" i="331"/>
  <c r="C41" i="331"/>
  <c r="D41" i="331"/>
  <c r="E41" i="331"/>
  <c r="F41" i="331"/>
  <c r="G41" i="331"/>
  <c r="H41" i="331"/>
  <c r="I41" i="331"/>
  <c r="J41" i="331"/>
  <c r="K41" i="331"/>
  <c r="L41" i="331"/>
  <c r="M41" i="331"/>
  <c r="N41" i="331"/>
  <c r="O41" i="331"/>
  <c r="P41" i="331"/>
  <c r="Q41" i="331"/>
  <c r="R41" i="331"/>
  <c r="S41" i="331"/>
  <c r="T41" i="331"/>
  <c r="U41" i="331"/>
  <c r="V41" i="331"/>
  <c r="W41" i="331"/>
  <c r="X41" i="331"/>
  <c r="Y41" i="331"/>
  <c r="Z41" i="331"/>
  <c r="AA41" i="331"/>
  <c r="AB41" i="331"/>
  <c r="AC41" i="331"/>
  <c r="AD41" i="331"/>
  <c r="AE41" i="331"/>
  <c r="AF41" i="331"/>
  <c r="AG41" i="331"/>
  <c r="AH41" i="331"/>
  <c r="AI41" i="331"/>
  <c r="AJ41" i="331"/>
  <c r="AK41" i="331"/>
  <c r="AL41" i="331"/>
  <c r="C42" i="331"/>
  <c r="D42" i="331"/>
  <c r="E42" i="331"/>
  <c r="F42" i="331"/>
  <c r="G42" i="331"/>
  <c r="H42" i="331"/>
  <c r="I42" i="331"/>
  <c r="J42" i="331"/>
  <c r="K42" i="331"/>
  <c r="L42" i="331"/>
  <c r="M42" i="331"/>
  <c r="N42" i="331"/>
  <c r="O42" i="331"/>
  <c r="P42" i="331"/>
  <c r="Q42" i="331"/>
  <c r="R42" i="331"/>
  <c r="S42" i="331"/>
  <c r="T42" i="331"/>
  <c r="U42" i="331"/>
  <c r="V42" i="331"/>
  <c r="W42" i="331"/>
  <c r="X42" i="331"/>
  <c r="Y42" i="331"/>
  <c r="Z42" i="331"/>
  <c r="AA42" i="331"/>
  <c r="AB42" i="331"/>
  <c r="AC42" i="331"/>
  <c r="AD42" i="331"/>
  <c r="AE42" i="331"/>
  <c r="AF42" i="331"/>
  <c r="AG42" i="331"/>
  <c r="AH42" i="331"/>
  <c r="AI42" i="331"/>
  <c r="AJ42" i="331"/>
  <c r="AK42" i="331"/>
  <c r="AL42" i="331"/>
  <c r="C43" i="331"/>
  <c r="D43" i="331"/>
  <c r="E43" i="331"/>
  <c r="F43" i="331"/>
  <c r="G43" i="331"/>
  <c r="H43" i="331"/>
  <c r="I43" i="331"/>
  <c r="J43" i="331"/>
  <c r="K43" i="331"/>
  <c r="L43" i="331"/>
  <c r="M43" i="331"/>
  <c r="N43" i="331"/>
  <c r="O43" i="331"/>
  <c r="P43" i="331"/>
  <c r="Q43" i="331"/>
  <c r="R43" i="331"/>
  <c r="S43" i="331"/>
  <c r="T43" i="331"/>
  <c r="U43" i="331"/>
  <c r="V43" i="331"/>
  <c r="W43" i="331"/>
  <c r="X43" i="331"/>
  <c r="Y43" i="331"/>
  <c r="Z43" i="331"/>
  <c r="AA43" i="331"/>
  <c r="AB43" i="331"/>
  <c r="AC43" i="331"/>
  <c r="AD43" i="331"/>
  <c r="AE43" i="331"/>
  <c r="AF43" i="331"/>
  <c r="AG43" i="331"/>
  <c r="AH43" i="331"/>
  <c r="AI43" i="331"/>
  <c r="AJ43" i="331"/>
  <c r="AK43" i="331"/>
  <c r="AL43" i="331"/>
  <c r="C45" i="331"/>
  <c r="D45" i="331"/>
  <c r="E45" i="331"/>
  <c r="F45" i="331"/>
  <c r="G45" i="331"/>
  <c r="H45" i="331"/>
  <c r="I45" i="331"/>
  <c r="J45" i="331"/>
  <c r="K45" i="331"/>
  <c r="L45" i="331"/>
  <c r="M45" i="331"/>
  <c r="N45" i="331"/>
  <c r="O45" i="331"/>
  <c r="P45" i="331"/>
  <c r="Q45" i="331"/>
  <c r="R45" i="331"/>
  <c r="S45" i="331"/>
  <c r="T45" i="331"/>
  <c r="U45" i="331"/>
  <c r="V45" i="331"/>
  <c r="W45" i="331"/>
  <c r="X45" i="331"/>
  <c r="Y45" i="331"/>
  <c r="Z45" i="331"/>
  <c r="AA45" i="331"/>
  <c r="AB45" i="331"/>
  <c r="AC45" i="331"/>
  <c r="AD45" i="331"/>
  <c r="AE45" i="331"/>
  <c r="AF45" i="331"/>
  <c r="AG45" i="331"/>
  <c r="AH45" i="331"/>
  <c r="AI45" i="331"/>
  <c r="AJ45" i="331"/>
  <c r="AK45" i="331"/>
  <c r="AL45" i="331"/>
  <c r="C46" i="331"/>
  <c r="D46" i="331"/>
  <c r="E46" i="331"/>
  <c r="F46" i="331"/>
  <c r="G46" i="331"/>
  <c r="H46" i="331"/>
  <c r="I46" i="331"/>
  <c r="J46" i="331"/>
  <c r="K46" i="331"/>
  <c r="L46" i="331"/>
  <c r="M46" i="331"/>
  <c r="N46" i="331"/>
  <c r="O46" i="331"/>
  <c r="P46" i="331"/>
  <c r="Q46" i="331"/>
  <c r="R46" i="331"/>
  <c r="S46" i="331"/>
  <c r="T46" i="331"/>
  <c r="U46" i="331"/>
  <c r="V46" i="331"/>
  <c r="W46" i="331"/>
  <c r="X46" i="331"/>
  <c r="Y46" i="331"/>
  <c r="Z46" i="331"/>
  <c r="AA46" i="331"/>
  <c r="AB46" i="331"/>
  <c r="AC46" i="331"/>
  <c r="AD46" i="331"/>
  <c r="AE46" i="331"/>
  <c r="AF46" i="331"/>
  <c r="AG46" i="331"/>
  <c r="AH46" i="331"/>
  <c r="AI46" i="331"/>
  <c r="AJ46" i="331"/>
  <c r="AK46" i="331"/>
  <c r="AL46" i="331"/>
  <c r="C47" i="331"/>
  <c r="D47" i="331"/>
  <c r="E47" i="331"/>
  <c r="F47" i="331"/>
  <c r="G47" i="331"/>
  <c r="H47" i="331"/>
  <c r="I47" i="331"/>
  <c r="J47" i="331"/>
  <c r="K47" i="331"/>
  <c r="L47" i="331"/>
  <c r="M47" i="331"/>
  <c r="N47" i="331"/>
  <c r="O47" i="331"/>
  <c r="P47" i="331"/>
  <c r="Q47" i="331"/>
  <c r="R47" i="331"/>
  <c r="S47" i="331"/>
  <c r="T47" i="331"/>
  <c r="U47" i="331"/>
  <c r="V47" i="331"/>
  <c r="W47" i="331"/>
  <c r="X47" i="331"/>
  <c r="Y47" i="331"/>
  <c r="Z47" i="331"/>
  <c r="AA47" i="331"/>
  <c r="AB47" i="331"/>
  <c r="AC47" i="331"/>
  <c r="AD47" i="331"/>
  <c r="AE47" i="331"/>
  <c r="AF47" i="331"/>
  <c r="AG47" i="331"/>
  <c r="AH47" i="331"/>
  <c r="AI47" i="331"/>
  <c r="AJ47" i="331"/>
  <c r="AK47" i="331"/>
  <c r="AL47" i="331"/>
  <c r="C48" i="331"/>
  <c r="D48" i="331"/>
  <c r="E48" i="331"/>
  <c r="F48" i="331"/>
  <c r="G48" i="331"/>
  <c r="H48" i="331"/>
  <c r="I48" i="331"/>
  <c r="J48" i="331"/>
  <c r="K48" i="331"/>
  <c r="L48" i="331"/>
  <c r="M48" i="331"/>
  <c r="N48" i="331"/>
  <c r="O48" i="331"/>
  <c r="P48" i="331"/>
  <c r="Q48" i="331"/>
  <c r="R48" i="331"/>
  <c r="S48" i="331"/>
  <c r="T48" i="331"/>
  <c r="U48" i="331"/>
  <c r="V48" i="331"/>
  <c r="W48" i="331"/>
  <c r="X48" i="331"/>
  <c r="Y48" i="331"/>
  <c r="Z48" i="331"/>
  <c r="AA48" i="331"/>
  <c r="AB48" i="331"/>
  <c r="AC48" i="331"/>
  <c r="AD48" i="331"/>
  <c r="AE48" i="331"/>
  <c r="AF48" i="331"/>
  <c r="AG48" i="331"/>
  <c r="AH48" i="331"/>
  <c r="AI48" i="331"/>
  <c r="AJ48" i="331"/>
  <c r="AK48" i="331"/>
  <c r="AL48" i="331"/>
  <c r="C49" i="331"/>
  <c r="D49" i="331"/>
  <c r="E49" i="331"/>
  <c r="F49" i="331"/>
  <c r="G49" i="331"/>
  <c r="H49" i="331"/>
  <c r="I49" i="331"/>
  <c r="J49" i="331"/>
  <c r="K49" i="331"/>
  <c r="L49" i="331"/>
  <c r="M49" i="331"/>
  <c r="N49" i="331"/>
  <c r="O49" i="331"/>
  <c r="P49" i="331"/>
  <c r="Q49" i="331"/>
  <c r="R49" i="331"/>
  <c r="S49" i="331"/>
  <c r="T49" i="331"/>
  <c r="U49" i="331"/>
  <c r="V49" i="331"/>
  <c r="W49" i="331"/>
  <c r="X49" i="331"/>
  <c r="Y49" i="331"/>
  <c r="Z49" i="331"/>
  <c r="AA49" i="331"/>
  <c r="AB49" i="331"/>
  <c r="AC49" i="331"/>
  <c r="AD49" i="331"/>
  <c r="AE49" i="331"/>
  <c r="AF49" i="331"/>
  <c r="AG49" i="331"/>
  <c r="AH49" i="331"/>
  <c r="AI49" i="331"/>
  <c r="AJ49" i="331"/>
  <c r="AK49" i="331"/>
  <c r="AL49" i="331"/>
  <c r="C50" i="331"/>
  <c r="D50" i="331"/>
  <c r="E50" i="331"/>
  <c r="F50" i="331"/>
  <c r="G50" i="331"/>
  <c r="H50" i="331"/>
  <c r="I50" i="331"/>
  <c r="J50" i="331"/>
  <c r="K50" i="331"/>
  <c r="L50" i="331"/>
  <c r="M50" i="331"/>
  <c r="N50" i="331"/>
  <c r="O50" i="331"/>
  <c r="P50" i="331"/>
  <c r="Q50" i="331"/>
  <c r="R50" i="331"/>
  <c r="S50" i="331"/>
  <c r="T50" i="331"/>
  <c r="U50" i="331"/>
  <c r="V50" i="331"/>
  <c r="W50" i="331"/>
  <c r="X50" i="331"/>
  <c r="Y50" i="331"/>
  <c r="Z50" i="331"/>
  <c r="AA50" i="331"/>
  <c r="AB50" i="331"/>
  <c r="AC50" i="331"/>
  <c r="AD50" i="331"/>
  <c r="AE50" i="331"/>
  <c r="AF50" i="331"/>
  <c r="AG50" i="331"/>
  <c r="AH50" i="331"/>
  <c r="AI50" i="331"/>
  <c r="AJ50" i="331"/>
  <c r="AK50" i="331"/>
  <c r="AL50" i="331"/>
  <c r="B34" i="331"/>
  <c r="B35" i="331"/>
  <c r="B36" i="331"/>
  <c r="B37" i="331"/>
  <c r="B38" i="331"/>
  <c r="B39" i="331"/>
  <c r="B40" i="331"/>
  <c r="B41" i="331"/>
  <c r="B42" i="331"/>
  <c r="B43" i="331"/>
  <c r="B44" i="331"/>
  <c r="B45" i="331"/>
  <c r="B46" i="331"/>
  <c r="B47" i="331"/>
  <c r="B48" i="331"/>
  <c r="B49" i="331"/>
  <c r="B50" i="331"/>
  <c r="B33" i="331"/>
  <c r="R51" i="331"/>
  <c r="M51" i="331"/>
  <c r="D26" i="331"/>
  <c r="E26" i="331"/>
  <c r="F26" i="331"/>
  <c r="G26" i="331"/>
  <c r="H26" i="331"/>
  <c r="I26" i="331"/>
  <c r="J26" i="331"/>
  <c r="K26" i="331"/>
  <c r="L26" i="331"/>
  <c r="M26" i="331"/>
  <c r="N26" i="331"/>
  <c r="O26" i="331"/>
  <c r="P26" i="331"/>
  <c r="Q26" i="331"/>
  <c r="R26" i="331"/>
  <c r="S26" i="331"/>
  <c r="T26" i="331"/>
  <c r="U26" i="331"/>
  <c r="V26" i="331"/>
  <c r="W26" i="331"/>
  <c r="X26" i="331"/>
  <c r="Y26" i="331"/>
  <c r="Z26" i="331"/>
  <c r="AA26" i="331"/>
  <c r="AB26" i="331"/>
  <c r="AC26" i="331"/>
  <c r="AD26" i="331"/>
  <c r="AE26" i="331"/>
  <c r="AF26" i="331"/>
  <c r="AG26" i="331"/>
  <c r="AH26" i="331"/>
  <c r="AI26" i="331"/>
  <c r="AJ26" i="331"/>
  <c r="AK26" i="331"/>
  <c r="AL26" i="331"/>
  <c r="D27" i="331"/>
  <c r="D29" i="331" s="1"/>
  <c r="E27" i="331"/>
  <c r="E29" i="331" s="1"/>
  <c r="F27" i="331"/>
  <c r="F29" i="331" s="1"/>
  <c r="G27" i="331"/>
  <c r="G29" i="331" s="1"/>
  <c r="H27" i="331"/>
  <c r="H29" i="331" s="1"/>
  <c r="I27" i="331"/>
  <c r="I30" i="331" s="1"/>
  <c r="J27" i="331"/>
  <c r="J30" i="331" s="1"/>
  <c r="K27" i="331"/>
  <c r="K30" i="331" s="1"/>
  <c r="L27" i="331"/>
  <c r="L29" i="331" s="1"/>
  <c r="M27" i="331"/>
  <c r="M29" i="331" s="1"/>
  <c r="N27" i="331"/>
  <c r="N29" i="331" s="1"/>
  <c r="O27" i="331"/>
  <c r="O29" i="331" s="1"/>
  <c r="P27" i="331"/>
  <c r="P29" i="331" s="1"/>
  <c r="Q27" i="331"/>
  <c r="Q30" i="331" s="1"/>
  <c r="R27" i="331"/>
  <c r="R30" i="331" s="1"/>
  <c r="S27" i="331"/>
  <c r="S30" i="331" s="1"/>
  <c r="T27" i="331"/>
  <c r="T29" i="331" s="1"/>
  <c r="U27" i="331"/>
  <c r="U29" i="331" s="1"/>
  <c r="V27" i="331"/>
  <c r="V29" i="331" s="1"/>
  <c r="W27" i="331"/>
  <c r="W29" i="331" s="1"/>
  <c r="X27" i="331"/>
  <c r="X29" i="331" s="1"/>
  <c r="Y27" i="331"/>
  <c r="Y30" i="331" s="1"/>
  <c r="Z27" i="331"/>
  <c r="Z30" i="331" s="1"/>
  <c r="AA27" i="331"/>
  <c r="AA30" i="331" s="1"/>
  <c r="AB27" i="331"/>
  <c r="AB29" i="331" s="1"/>
  <c r="AC27" i="331"/>
  <c r="AC29" i="331" s="1"/>
  <c r="AD27" i="331"/>
  <c r="AD29" i="331" s="1"/>
  <c r="AE27" i="331"/>
  <c r="AE29" i="331" s="1"/>
  <c r="AF27" i="331"/>
  <c r="AF29" i="331" s="1"/>
  <c r="AG27" i="331"/>
  <c r="AG30" i="331" s="1"/>
  <c r="AH27" i="331"/>
  <c r="AH30" i="331" s="1"/>
  <c r="AI27" i="331"/>
  <c r="AI30" i="331" s="1"/>
  <c r="AJ27" i="331"/>
  <c r="AJ29" i="331" s="1"/>
  <c r="AK27" i="331"/>
  <c r="AK29" i="331" s="1"/>
  <c r="AL27" i="331"/>
  <c r="AL29" i="331" s="1"/>
  <c r="C27" i="331"/>
  <c r="C30" i="331" s="1"/>
  <c r="C44" i="331" s="1"/>
  <c r="C26" i="331"/>
  <c r="C92" i="247"/>
  <c r="D92" i="247"/>
  <c r="E92" i="247"/>
  <c r="F92" i="247"/>
  <c r="G92" i="247"/>
  <c r="H92" i="247"/>
  <c r="I92" i="247"/>
  <c r="J92" i="247"/>
  <c r="K92" i="247"/>
  <c r="L92" i="247"/>
  <c r="M92" i="247"/>
  <c r="N92" i="247"/>
  <c r="O92" i="247"/>
  <c r="P92" i="247"/>
  <c r="Q92" i="247"/>
  <c r="R92" i="247"/>
  <c r="S92" i="247"/>
  <c r="T92" i="247"/>
  <c r="U92" i="247"/>
  <c r="V92" i="247"/>
  <c r="W92" i="247"/>
  <c r="X92" i="247"/>
  <c r="Y92" i="247"/>
  <c r="Z92" i="247"/>
  <c r="AA92" i="247"/>
  <c r="AB92" i="247"/>
  <c r="AC92" i="247"/>
  <c r="AD92" i="247"/>
  <c r="AE92" i="247"/>
  <c r="AF92" i="247"/>
  <c r="AG92" i="247"/>
  <c r="AH92" i="247"/>
  <c r="AI92" i="247"/>
  <c r="AJ92" i="247"/>
  <c r="AK92" i="247"/>
  <c r="B92" i="247"/>
  <c r="C87" i="247"/>
  <c r="C88" i="247" s="1"/>
  <c r="D87" i="247"/>
  <c r="E87" i="247"/>
  <c r="F87" i="247"/>
  <c r="G87" i="247"/>
  <c r="G88" i="247" s="1"/>
  <c r="H87" i="247"/>
  <c r="I87" i="247"/>
  <c r="J87" i="247"/>
  <c r="J88" i="247" s="1"/>
  <c r="K87" i="247"/>
  <c r="K88" i="247" s="1"/>
  <c r="L87" i="247"/>
  <c r="M87" i="247"/>
  <c r="N87" i="247"/>
  <c r="O87" i="247"/>
  <c r="P87" i="247"/>
  <c r="Q87" i="247"/>
  <c r="R87" i="247"/>
  <c r="R88" i="247" s="1"/>
  <c r="S87" i="247"/>
  <c r="S88" i="247" s="1"/>
  <c r="T87" i="247"/>
  <c r="U87" i="247"/>
  <c r="V87" i="247"/>
  <c r="W87" i="247"/>
  <c r="X87" i="247"/>
  <c r="Y87" i="247"/>
  <c r="Z87" i="247"/>
  <c r="Z88" i="247" s="1"/>
  <c r="AA87" i="247"/>
  <c r="AA88" i="247" s="1"/>
  <c r="AB87" i="247"/>
  <c r="AC87" i="247"/>
  <c r="AD87" i="247"/>
  <c r="AE87" i="247"/>
  <c r="AF87" i="247"/>
  <c r="AG87" i="247"/>
  <c r="AH87" i="247"/>
  <c r="AH88" i="247" s="1"/>
  <c r="AI87" i="247"/>
  <c r="AI88" i="247" s="1"/>
  <c r="AJ87" i="247"/>
  <c r="AK87" i="247"/>
  <c r="D88" i="247"/>
  <c r="D90" i="247" s="1"/>
  <c r="E88" i="247"/>
  <c r="E90" i="247" s="1"/>
  <c r="F88" i="247"/>
  <c r="H88" i="247"/>
  <c r="H89" i="247" s="1"/>
  <c r="I88" i="247"/>
  <c r="L88" i="247"/>
  <c r="L90" i="247" s="1"/>
  <c r="M88" i="247"/>
  <c r="M90" i="247" s="1"/>
  <c r="N88" i="247"/>
  <c r="O88" i="247"/>
  <c r="O89" i="247" s="1"/>
  <c r="P88" i="247"/>
  <c r="P89" i="247" s="1"/>
  <c r="Q88" i="247"/>
  <c r="T88" i="247"/>
  <c r="T90" i="247" s="1"/>
  <c r="U88" i="247"/>
  <c r="U90" i="247" s="1"/>
  <c r="V88" i="247"/>
  <c r="W88" i="247"/>
  <c r="W89" i="247" s="1"/>
  <c r="X88" i="247"/>
  <c r="X89" i="247" s="1"/>
  <c r="Y88" i="247"/>
  <c r="AB88" i="247"/>
  <c r="AB90" i="247" s="1"/>
  <c r="AC88" i="247"/>
  <c r="AC90" i="247" s="1"/>
  <c r="AD88" i="247"/>
  <c r="AE88" i="247"/>
  <c r="AE89" i="247" s="1"/>
  <c r="AF88" i="247"/>
  <c r="AF89" i="247" s="1"/>
  <c r="AG88" i="247"/>
  <c r="AJ88" i="247"/>
  <c r="AJ90" i="247" s="1"/>
  <c r="AK88" i="247"/>
  <c r="AK90" i="247" s="1"/>
  <c r="D89" i="247"/>
  <c r="E89" i="247"/>
  <c r="F89" i="247"/>
  <c r="I89" i="247"/>
  <c r="L89" i="247"/>
  <c r="M89" i="247"/>
  <c r="N89" i="247"/>
  <c r="Q89" i="247"/>
  <c r="T89" i="247"/>
  <c r="U89" i="247"/>
  <c r="V89" i="247"/>
  <c r="Y89" i="247"/>
  <c r="AB89" i="247"/>
  <c r="AC89" i="247"/>
  <c r="AD89" i="247"/>
  <c r="AG89" i="247"/>
  <c r="AJ89" i="247"/>
  <c r="AK89" i="247"/>
  <c r="F90" i="247"/>
  <c r="I90" i="247"/>
  <c r="N90" i="247"/>
  <c r="Q90" i="247"/>
  <c r="V90" i="247"/>
  <c r="Y90" i="247"/>
  <c r="AD90" i="247"/>
  <c r="AG90" i="247"/>
  <c r="B87" i="247"/>
  <c r="C80" i="247"/>
  <c r="D80" i="247"/>
  <c r="E80" i="247"/>
  <c r="F80" i="247"/>
  <c r="G80" i="247"/>
  <c r="H80" i="247"/>
  <c r="I80" i="247"/>
  <c r="J80" i="247"/>
  <c r="J86" i="247" s="1"/>
  <c r="K80" i="247"/>
  <c r="L80" i="247"/>
  <c r="M80" i="247"/>
  <c r="N80" i="247"/>
  <c r="O80" i="247"/>
  <c r="P80" i="247"/>
  <c r="Q80" i="247"/>
  <c r="R80" i="247"/>
  <c r="R86" i="247" s="1"/>
  <c r="S80" i="247"/>
  <c r="T80" i="247"/>
  <c r="U80" i="247"/>
  <c r="V80" i="247"/>
  <c r="W80" i="247"/>
  <c r="X80" i="247"/>
  <c r="Y80" i="247"/>
  <c r="Y86" i="247" s="1"/>
  <c r="Z80" i="247"/>
  <c r="Z86" i="247" s="1"/>
  <c r="AA80" i="247"/>
  <c r="AB80" i="247"/>
  <c r="AC80" i="247"/>
  <c r="AD80" i="247"/>
  <c r="AE80" i="247"/>
  <c r="AF80" i="247"/>
  <c r="AG80" i="247"/>
  <c r="AH80" i="247"/>
  <c r="AH86" i="247" s="1"/>
  <c r="AI80" i="247"/>
  <c r="AJ80" i="247"/>
  <c r="AK80" i="247"/>
  <c r="C81" i="247"/>
  <c r="D81" i="247"/>
  <c r="E81" i="247"/>
  <c r="F81" i="247"/>
  <c r="F82" i="247" s="1"/>
  <c r="F83" i="247" s="1"/>
  <c r="G81" i="247"/>
  <c r="G82" i="247" s="1"/>
  <c r="G83" i="247" s="1"/>
  <c r="H81" i="247"/>
  <c r="H82" i="247" s="1"/>
  <c r="H83" i="247" s="1"/>
  <c r="I81" i="247"/>
  <c r="J81" i="247"/>
  <c r="J82" i="247" s="1"/>
  <c r="J83" i="247" s="1"/>
  <c r="K81" i="247"/>
  <c r="L81" i="247"/>
  <c r="M81" i="247"/>
  <c r="N81" i="247"/>
  <c r="O81" i="247"/>
  <c r="O82" i="247" s="1"/>
  <c r="O83" i="247" s="1"/>
  <c r="P81" i="247"/>
  <c r="P82" i="247" s="1"/>
  <c r="P83" i="247" s="1"/>
  <c r="Q81" i="247"/>
  <c r="R81" i="247"/>
  <c r="R82" i="247" s="1"/>
  <c r="R83" i="247" s="1"/>
  <c r="S81" i="247"/>
  <c r="T81" i="247"/>
  <c r="U81" i="247"/>
  <c r="V81" i="247"/>
  <c r="W81" i="247"/>
  <c r="W82" i="247" s="1"/>
  <c r="W83" i="247" s="1"/>
  <c r="X81" i="247"/>
  <c r="X82" i="247" s="1"/>
  <c r="X83" i="247" s="1"/>
  <c r="Y81" i="247"/>
  <c r="Z81" i="247"/>
  <c r="Z82" i="247" s="1"/>
  <c r="Z83" i="247" s="1"/>
  <c r="AA81" i="247"/>
  <c r="AB81" i="247"/>
  <c r="AC81" i="247"/>
  <c r="AD81" i="247"/>
  <c r="AE81" i="247"/>
  <c r="AE82" i="247" s="1"/>
  <c r="AE83" i="247" s="1"/>
  <c r="AF81" i="247"/>
  <c r="AF82" i="247" s="1"/>
  <c r="AF83" i="247" s="1"/>
  <c r="AG81" i="247"/>
  <c r="AH81" i="247"/>
  <c r="AH82" i="247" s="1"/>
  <c r="AH83" i="247" s="1"/>
  <c r="AI81" i="247"/>
  <c r="AJ81" i="247"/>
  <c r="AK81" i="247"/>
  <c r="C82" i="247"/>
  <c r="D82" i="247"/>
  <c r="D83" i="247" s="1"/>
  <c r="E82" i="247"/>
  <c r="E83" i="247" s="1"/>
  <c r="I82" i="247"/>
  <c r="K82" i="247"/>
  <c r="L82" i="247"/>
  <c r="L83" i="247" s="1"/>
  <c r="M82" i="247"/>
  <c r="M83" i="247" s="1"/>
  <c r="N82" i="247"/>
  <c r="Q82" i="247"/>
  <c r="S82" i="247"/>
  <c r="T82" i="247"/>
  <c r="T83" i="247" s="1"/>
  <c r="U82" i="247"/>
  <c r="U83" i="247" s="1"/>
  <c r="V82" i="247"/>
  <c r="Y82" i="247"/>
  <c r="AA82" i="247"/>
  <c r="AB82" i="247"/>
  <c r="AB83" i="247" s="1"/>
  <c r="AC82" i="247"/>
  <c r="AC83" i="247" s="1"/>
  <c r="AD82" i="247"/>
  <c r="AG82" i="247"/>
  <c r="AI82" i="247"/>
  <c r="AJ82" i="247"/>
  <c r="AJ83" i="247" s="1"/>
  <c r="AK82" i="247"/>
  <c r="AK83" i="247" s="1"/>
  <c r="C83" i="247"/>
  <c r="I83" i="247"/>
  <c r="K83" i="247"/>
  <c r="N83" i="247"/>
  <c r="Q83" i="247"/>
  <c r="S83" i="247"/>
  <c r="V83" i="247"/>
  <c r="Y83" i="247"/>
  <c r="AA83" i="247"/>
  <c r="AD83" i="247"/>
  <c r="AG83" i="247"/>
  <c r="AI83" i="247"/>
  <c r="B81" i="247"/>
  <c r="H86" i="247"/>
  <c r="P86" i="247"/>
  <c r="X86" i="247"/>
  <c r="AF86" i="247"/>
  <c r="B80" i="247"/>
  <c r="AK86" i="247"/>
  <c r="AJ86" i="247"/>
  <c r="AI86" i="247"/>
  <c r="AG86" i="247"/>
  <c r="AE86" i="247"/>
  <c r="AD86" i="247"/>
  <c r="AC86" i="247"/>
  <c r="AB86" i="247"/>
  <c r="AA86" i="247"/>
  <c r="W86" i="247"/>
  <c r="V86" i="247"/>
  <c r="U86" i="247"/>
  <c r="T86" i="247"/>
  <c r="S86" i="247"/>
  <c r="Q86" i="247"/>
  <c r="O86" i="247"/>
  <c r="N86" i="247"/>
  <c r="M86" i="247"/>
  <c r="L86" i="247"/>
  <c r="K86" i="247"/>
  <c r="I86" i="247"/>
  <c r="G86" i="247"/>
  <c r="F86" i="247"/>
  <c r="E86" i="247"/>
  <c r="D86" i="247"/>
  <c r="C86" i="247"/>
  <c r="B86" i="247"/>
  <c r="B82" i="247"/>
  <c r="AL57" i="225"/>
  <c r="AK57" i="225"/>
  <c r="AJ57" i="225"/>
  <c r="AI57" i="225"/>
  <c r="AH57" i="225"/>
  <c r="AG57" i="225"/>
  <c r="AF57" i="225"/>
  <c r="AE57" i="225"/>
  <c r="AD57" i="225"/>
  <c r="AC57" i="225"/>
  <c r="AB57" i="225"/>
  <c r="AA57" i="225"/>
  <c r="Z57" i="225"/>
  <c r="Y57" i="225"/>
  <c r="X57" i="225"/>
  <c r="W57" i="225"/>
  <c r="V57" i="225"/>
  <c r="U57" i="225"/>
  <c r="T57" i="225"/>
  <c r="S57" i="225"/>
  <c r="R57" i="225"/>
  <c r="Q57" i="225"/>
  <c r="P57" i="225"/>
  <c r="O57" i="225"/>
  <c r="N57" i="225"/>
  <c r="M57" i="225"/>
  <c r="L57" i="225"/>
  <c r="K57" i="225"/>
  <c r="J57" i="225"/>
  <c r="I57" i="225"/>
  <c r="H57" i="225"/>
  <c r="G57" i="225"/>
  <c r="F57" i="225"/>
  <c r="E57" i="225"/>
  <c r="D57" i="225"/>
  <c r="C57" i="225"/>
  <c r="B57" i="225"/>
  <c r="AL56" i="225"/>
  <c r="AK56" i="225"/>
  <c r="AJ56" i="225"/>
  <c r="AI56" i="225"/>
  <c r="AH56" i="225"/>
  <c r="AG56" i="225"/>
  <c r="AF56" i="225"/>
  <c r="AE56" i="225"/>
  <c r="AD56" i="225"/>
  <c r="AC56" i="225"/>
  <c r="AB56" i="225"/>
  <c r="AA56" i="225"/>
  <c r="Z56" i="225"/>
  <c r="Y56" i="225"/>
  <c r="X56" i="225"/>
  <c r="W56" i="225"/>
  <c r="V56" i="225"/>
  <c r="U56" i="225"/>
  <c r="T56" i="225"/>
  <c r="S56" i="225"/>
  <c r="R56" i="225"/>
  <c r="Q56" i="225"/>
  <c r="P56" i="225"/>
  <c r="O56" i="225"/>
  <c r="N56" i="225"/>
  <c r="M56" i="225"/>
  <c r="L56" i="225"/>
  <c r="K56" i="225"/>
  <c r="J56" i="225"/>
  <c r="I56" i="225"/>
  <c r="H56" i="225"/>
  <c r="G56" i="225"/>
  <c r="F56" i="225"/>
  <c r="E56" i="225"/>
  <c r="D56" i="225"/>
  <c r="C56" i="225"/>
  <c r="B56" i="225"/>
  <c r="AL55" i="225"/>
  <c r="AK55" i="225"/>
  <c r="AJ55" i="225"/>
  <c r="AI55" i="225"/>
  <c r="AH55" i="225"/>
  <c r="AG55" i="225"/>
  <c r="AF55" i="225"/>
  <c r="AE55" i="225"/>
  <c r="AD55" i="225"/>
  <c r="AC55" i="225"/>
  <c r="AB55" i="225"/>
  <c r="AA55" i="225"/>
  <c r="Z55" i="225"/>
  <c r="Y55" i="225"/>
  <c r="X55" i="225"/>
  <c r="W55" i="225"/>
  <c r="V55" i="225"/>
  <c r="U55" i="225"/>
  <c r="T55" i="225"/>
  <c r="S55" i="225"/>
  <c r="R55" i="225"/>
  <c r="Q55" i="225"/>
  <c r="P55" i="225"/>
  <c r="O55" i="225"/>
  <c r="N55" i="225"/>
  <c r="M55" i="225"/>
  <c r="L55" i="225"/>
  <c r="K55" i="225"/>
  <c r="J55" i="225"/>
  <c r="I55" i="225"/>
  <c r="H55" i="225"/>
  <c r="G55" i="225"/>
  <c r="F55" i="225"/>
  <c r="E55" i="225"/>
  <c r="D55" i="225"/>
  <c r="C55" i="225"/>
  <c r="B55" i="225"/>
  <c r="AL54" i="225"/>
  <c r="AK54" i="225"/>
  <c r="AJ54" i="225"/>
  <c r="AI54" i="225"/>
  <c r="AH54" i="225"/>
  <c r="AG54" i="225"/>
  <c r="AF54" i="225"/>
  <c r="AE54" i="225"/>
  <c r="AD54" i="225"/>
  <c r="AC54" i="225"/>
  <c r="AB54" i="225"/>
  <c r="AA54" i="225"/>
  <c r="Z54" i="225"/>
  <c r="Y54" i="225"/>
  <c r="X54" i="225"/>
  <c r="W54" i="225"/>
  <c r="V54" i="225"/>
  <c r="U54" i="225"/>
  <c r="T54" i="225"/>
  <c r="S54" i="225"/>
  <c r="R54" i="225"/>
  <c r="Q54" i="225"/>
  <c r="P54" i="225"/>
  <c r="O54" i="225"/>
  <c r="N54" i="225"/>
  <c r="M54" i="225"/>
  <c r="L54" i="225"/>
  <c r="K54" i="225"/>
  <c r="J54" i="225"/>
  <c r="I54" i="225"/>
  <c r="H54" i="225"/>
  <c r="G54" i="225"/>
  <c r="F54" i="225"/>
  <c r="E54" i="225"/>
  <c r="D54" i="225"/>
  <c r="C54" i="225"/>
  <c r="B54" i="225"/>
  <c r="AL53" i="225"/>
  <c r="AK53" i="225"/>
  <c r="AJ53" i="225"/>
  <c r="AI53" i="225"/>
  <c r="AH53" i="225"/>
  <c r="AG53" i="225"/>
  <c r="AF53" i="225"/>
  <c r="AE53" i="225"/>
  <c r="AD53" i="225"/>
  <c r="AC53" i="225"/>
  <c r="AB53" i="225"/>
  <c r="AA53" i="225"/>
  <c r="Z53" i="225"/>
  <c r="Y53" i="225"/>
  <c r="X53" i="225"/>
  <c r="W53" i="225"/>
  <c r="V53" i="225"/>
  <c r="U53" i="225"/>
  <c r="T53" i="225"/>
  <c r="S53" i="225"/>
  <c r="R53" i="225"/>
  <c r="Q53" i="225"/>
  <c r="P53" i="225"/>
  <c r="O53" i="225"/>
  <c r="N53" i="225"/>
  <c r="M53" i="225"/>
  <c r="L53" i="225"/>
  <c r="K53" i="225"/>
  <c r="J53" i="225"/>
  <c r="I53" i="225"/>
  <c r="H53" i="225"/>
  <c r="G53" i="225"/>
  <c r="F53" i="225"/>
  <c r="E53" i="225"/>
  <c r="D53" i="225"/>
  <c r="C53" i="225"/>
  <c r="B53" i="225"/>
  <c r="AL52" i="225"/>
  <c r="AK52" i="225"/>
  <c r="AJ52" i="225"/>
  <c r="AI52" i="225"/>
  <c r="AH52" i="225"/>
  <c r="AG52" i="225"/>
  <c r="AF52" i="225"/>
  <c r="AE52" i="225"/>
  <c r="AD52" i="225"/>
  <c r="AC52" i="225"/>
  <c r="AB52" i="225"/>
  <c r="AA52" i="225"/>
  <c r="Z52" i="225"/>
  <c r="Y52" i="225"/>
  <c r="X52" i="225"/>
  <c r="W52" i="225"/>
  <c r="V52" i="225"/>
  <c r="U52" i="225"/>
  <c r="T52" i="225"/>
  <c r="S52" i="225"/>
  <c r="R52" i="225"/>
  <c r="Q52" i="225"/>
  <c r="P52" i="225"/>
  <c r="O52" i="225"/>
  <c r="N52" i="225"/>
  <c r="M52" i="225"/>
  <c r="L52" i="225"/>
  <c r="K52" i="225"/>
  <c r="J52" i="225"/>
  <c r="I52" i="225"/>
  <c r="H52" i="225"/>
  <c r="G52" i="225"/>
  <c r="F52" i="225"/>
  <c r="E52" i="225"/>
  <c r="D52" i="225"/>
  <c r="C52" i="225"/>
  <c r="B52" i="225"/>
  <c r="AL51" i="225"/>
  <c r="AK51" i="225"/>
  <c r="AJ51" i="225"/>
  <c r="AI51" i="225"/>
  <c r="AH51" i="225"/>
  <c r="AG51" i="225"/>
  <c r="AF51" i="225"/>
  <c r="AE51" i="225"/>
  <c r="AD51" i="225"/>
  <c r="AC51" i="225"/>
  <c r="AB51" i="225"/>
  <c r="AA51" i="225"/>
  <c r="Z51" i="225"/>
  <c r="Y51" i="225"/>
  <c r="X51" i="225"/>
  <c r="W51" i="225"/>
  <c r="V51" i="225"/>
  <c r="U51" i="225"/>
  <c r="T51" i="225"/>
  <c r="S51" i="225"/>
  <c r="R51" i="225"/>
  <c r="Q51" i="225"/>
  <c r="P51" i="225"/>
  <c r="O51" i="225"/>
  <c r="N51" i="225"/>
  <c r="M51" i="225"/>
  <c r="L51" i="225"/>
  <c r="K51" i="225"/>
  <c r="J51" i="225"/>
  <c r="I51" i="225"/>
  <c r="H51" i="225"/>
  <c r="G51" i="225"/>
  <c r="F51" i="225"/>
  <c r="E51" i="225"/>
  <c r="D51" i="225"/>
  <c r="C51" i="225"/>
  <c r="B51" i="225"/>
  <c r="AL50" i="225"/>
  <c r="AK50" i="225"/>
  <c r="AJ50" i="225"/>
  <c r="AI50" i="225"/>
  <c r="AH50" i="225"/>
  <c r="AG50" i="225"/>
  <c r="AF50" i="225"/>
  <c r="AE50" i="225"/>
  <c r="AD50" i="225"/>
  <c r="AC50" i="225"/>
  <c r="AB50" i="225"/>
  <c r="AA50" i="225"/>
  <c r="Z50" i="225"/>
  <c r="Y50" i="225"/>
  <c r="X50" i="225"/>
  <c r="W50" i="225"/>
  <c r="V50" i="225"/>
  <c r="U50" i="225"/>
  <c r="T50" i="225"/>
  <c r="S50" i="225"/>
  <c r="R50" i="225"/>
  <c r="Q50" i="225"/>
  <c r="P50" i="225"/>
  <c r="O50" i="225"/>
  <c r="N50" i="225"/>
  <c r="M50" i="225"/>
  <c r="L50" i="225"/>
  <c r="K50" i="225"/>
  <c r="J50" i="225"/>
  <c r="I50" i="225"/>
  <c r="H50" i="225"/>
  <c r="G50" i="225"/>
  <c r="F50" i="225"/>
  <c r="E50" i="225"/>
  <c r="D50" i="225"/>
  <c r="C50" i="225"/>
  <c r="B50" i="225"/>
  <c r="AL49" i="225"/>
  <c r="AK49" i="225"/>
  <c r="AJ49" i="225"/>
  <c r="AI49" i="225"/>
  <c r="AH49" i="225"/>
  <c r="AG49" i="225"/>
  <c r="AF49" i="225"/>
  <c r="AE49" i="225"/>
  <c r="AD49" i="225"/>
  <c r="AC49" i="225"/>
  <c r="AB49" i="225"/>
  <c r="AA49" i="225"/>
  <c r="Z49" i="225"/>
  <c r="Y49" i="225"/>
  <c r="X49" i="225"/>
  <c r="W49" i="225"/>
  <c r="V49" i="225"/>
  <c r="U49" i="225"/>
  <c r="T49" i="225"/>
  <c r="S49" i="225"/>
  <c r="R49" i="225"/>
  <c r="Q49" i="225"/>
  <c r="P49" i="225"/>
  <c r="O49" i="225"/>
  <c r="N49" i="225"/>
  <c r="M49" i="225"/>
  <c r="L49" i="225"/>
  <c r="K49" i="225"/>
  <c r="J49" i="225"/>
  <c r="I49" i="225"/>
  <c r="H49" i="225"/>
  <c r="G49" i="225"/>
  <c r="F49" i="225"/>
  <c r="E49" i="225"/>
  <c r="D49" i="225"/>
  <c r="C49" i="225"/>
  <c r="B49" i="225"/>
  <c r="AL48" i="225"/>
  <c r="AK48" i="225"/>
  <c r="AJ48" i="225"/>
  <c r="AI48" i="225"/>
  <c r="AH48" i="225"/>
  <c r="AG48" i="225"/>
  <c r="AF48" i="225"/>
  <c r="AE48" i="225"/>
  <c r="AD48" i="225"/>
  <c r="AC48" i="225"/>
  <c r="AB48" i="225"/>
  <c r="AA48" i="225"/>
  <c r="Z48" i="225"/>
  <c r="Y48" i="225"/>
  <c r="X48" i="225"/>
  <c r="W48" i="225"/>
  <c r="V48" i="225"/>
  <c r="U48" i="225"/>
  <c r="T48" i="225"/>
  <c r="S48" i="225"/>
  <c r="R48" i="225"/>
  <c r="Q48" i="225"/>
  <c r="P48" i="225"/>
  <c r="O48" i="225"/>
  <c r="N48" i="225"/>
  <c r="M48" i="225"/>
  <c r="L48" i="225"/>
  <c r="K48" i="225"/>
  <c r="J48" i="225"/>
  <c r="I48" i="225"/>
  <c r="H48" i="225"/>
  <c r="G48" i="225"/>
  <c r="F48" i="225"/>
  <c r="E48" i="225"/>
  <c r="D48" i="225"/>
  <c r="C48" i="225"/>
  <c r="B48" i="225"/>
  <c r="AL47" i="225"/>
  <c r="AK47" i="225"/>
  <c r="AJ47" i="225"/>
  <c r="AI47" i="225"/>
  <c r="AH47" i="225"/>
  <c r="AG47" i="225"/>
  <c r="AF47" i="225"/>
  <c r="AE47" i="225"/>
  <c r="AD47" i="225"/>
  <c r="AC47" i="225"/>
  <c r="AB47" i="225"/>
  <c r="AA47" i="225"/>
  <c r="Z47" i="225"/>
  <c r="Y47" i="225"/>
  <c r="X47" i="225"/>
  <c r="W47" i="225"/>
  <c r="V47" i="225"/>
  <c r="U47" i="225"/>
  <c r="T47" i="225"/>
  <c r="S47" i="225"/>
  <c r="R47" i="225"/>
  <c r="Q47" i="225"/>
  <c r="P47" i="225"/>
  <c r="O47" i="225"/>
  <c r="N47" i="225"/>
  <c r="M47" i="225"/>
  <c r="L47" i="225"/>
  <c r="K47" i="225"/>
  <c r="J47" i="225"/>
  <c r="I47" i="225"/>
  <c r="H47" i="225"/>
  <c r="G47" i="225"/>
  <c r="F47" i="225"/>
  <c r="E47" i="225"/>
  <c r="D47" i="225"/>
  <c r="C47" i="225"/>
  <c r="B47" i="225"/>
  <c r="AL46" i="225"/>
  <c r="AK46" i="225"/>
  <c r="AJ46" i="225"/>
  <c r="AI46" i="225"/>
  <c r="AH46" i="225"/>
  <c r="AG46" i="225"/>
  <c r="AF46" i="225"/>
  <c r="AE46" i="225"/>
  <c r="AD46" i="225"/>
  <c r="AC46" i="225"/>
  <c r="AB46" i="225"/>
  <c r="AA46" i="225"/>
  <c r="Z46" i="225"/>
  <c r="Y46" i="225"/>
  <c r="X46" i="225"/>
  <c r="W46" i="225"/>
  <c r="V46" i="225"/>
  <c r="U46" i="225"/>
  <c r="T46" i="225"/>
  <c r="S46" i="225"/>
  <c r="R46" i="225"/>
  <c r="Q46" i="225"/>
  <c r="P46" i="225"/>
  <c r="O46" i="225"/>
  <c r="N46" i="225"/>
  <c r="M46" i="225"/>
  <c r="L46" i="225"/>
  <c r="K46" i="225"/>
  <c r="J46" i="225"/>
  <c r="I46" i="225"/>
  <c r="H46" i="225"/>
  <c r="G46" i="225"/>
  <c r="F46" i="225"/>
  <c r="E46" i="225"/>
  <c r="D46" i="225"/>
  <c r="C46" i="225"/>
  <c r="B46" i="225"/>
  <c r="AL45" i="225"/>
  <c r="AK45" i="225"/>
  <c r="AJ45" i="225"/>
  <c r="AI45" i="225"/>
  <c r="AH45" i="225"/>
  <c r="AG45" i="225"/>
  <c r="AF45" i="225"/>
  <c r="AE45" i="225"/>
  <c r="AD45" i="225"/>
  <c r="AC45" i="225"/>
  <c r="AB45" i="225"/>
  <c r="AA45" i="225"/>
  <c r="Z45" i="225"/>
  <c r="Y45" i="225"/>
  <c r="X45" i="225"/>
  <c r="W45" i="225"/>
  <c r="V45" i="225"/>
  <c r="U45" i="225"/>
  <c r="T45" i="225"/>
  <c r="S45" i="225"/>
  <c r="R45" i="225"/>
  <c r="Q45" i="225"/>
  <c r="P45" i="225"/>
  <c r="O45" i="225"/>
  <c r="N45" i="225"/>
  <c r="M45" i="225"/>
  <c r="L45" i="225"/>
  <c r="K45" i="225"/>
  <c r="J45" i="225"/>
  <c r="I45" i="225"/>
  <c r="H45" i="225"/>
  <c r="G45" i="225"/>
  <c r="F45" i="225"/>
  <c r="E45" i="225"/>
  <c r="D45" i="225"/>
  <c r="C45" i="225"/>
  <c r="B45" i="225"/>
  <c r="AL44" i="225"/>
  <c r="AK44" i="225"/>
  <c r="AJ44" i="225"/>
  <c r="AI44" i="225"/>
  <c r="AH44" i="225"/>
  <c r="AG44" i="225"/>
  <c r="AF44" i="225"/>
  <c r="AE44" i="225"/>
  <c r="AD44" i="225"/>
  <c r="AC44" i="225"/>
  <c r="AB44" i="225"/>
  <c r="AA44" i="225"/>
  <c r="Z44" i="225"/>
  <c r="Y44" i="225"/>
  <c r="X44" i="225"/>
  <c r="W44" i="225"/>
  <c r="V44" i="225"/>
  <c r="U44" i="225"/>
  <c r="T44" i="225"/>
  <c r="S44" i="225"/>
  <c r="R44" i="225"/>
  <c r="Q44" i="225"/>
  <c r="P44" i="225"/>
  <c r="O44" i="225"/>
  <c r="N44" i="225"/>
  <c r="M44" i="225"/>
  <c r="L44" i="225"/>
  <c r="K44" i="225"/>
  <c r="J44" i="225"/>
  <c r="I44" i="225"/>
  <c r="H44" i="225"/>
  <c r="G44" i="225"/>
  <c r="F44" i="225"/>
  <c r="E44" i="225"/>
  <c r="D44" i="225"/>
  <c r="C44" i="225"/>
  <c r="B44" i="225"/>
  <c r="AL43" i="225"/>
  <c r="AK43" i="225"/>
  <c r="AJ43" i="225"/>
  <c r="AI43" i="225"/>
  <c r="AH43" i="225"/>
  <c r="AG43" i="225"/>
  <c r="AF43" i="225"/>
  <c r="AE43" i="225"/>
  <c r="AD43" i="225"/>
  <c r="AC43" i="225"/>
  <c r="AB43" i="225"/>
  <c r="AA43" i="225"/>
  <c r="Z43" i="225"/>
  <c r="Y43" i="225"/>
  <c r="X43" i="225"/>
  <c r="W43" i="225"/>
  <c r="V43" i="225"/>
  <c r="U43" i="225"/>
  <c r="T43" i="225"/>
  <c r="S43" i="225"/>
  <c r="R43" i="225"/>
  <c r="Q43" i="225"/>
  <c r="P43" i="225"/>
  <c r="O43" i="225"/>
  <c r="N43" i="225"/>
  <c r="M43" i="225"/>
  <c r="L43" i="225"/>
  <c r="K43" i="225"/>
  <c r="J43" i="225"/>
  <c r="I43" i="225"/>
  <c r="H43" i="225"/>
  <c r="G43" i="225"/>
  <c r="F43" i="225"/>
  <c r="E43" i="225"/>
  <c r="D43" i="225"/>
  <c r="C43" i="225"/>
  <c r="B43" i="225"/>
  <c r="AL42" i="225"/>
  <c r="AK42" i="225"/>
  <c r="AJ42" i="225"/>
  <c r="AI42" i="225"/>
  <c r="AH42" i="225"/>
  <c r="AG42" i="225"/>
  <c r="AF42" i="225"/>
  <c r="AE42" i="225"/>
  <c r="AD42" i="225"/>
  <c r="AC42" i="225"/>
  <c r="AB42" i="225"/>
  <c r="AA42" i="225"/>
  <c r="Z42" i="225"/>
  <c r="Y42" i="225"/>
  <c r="X42" i="225"/>
  <c r="W42" i="225"/>
  <c r="V42" i="225"/>
  <c r="U42" i="225"/>
  <c r="T42" i="225"/>
  <c r="S42" i="225"/>
  <c r="R42" i="225"/>
  <c r="Q42" i="225"/>
  <c r="P42" i="225"/>
  <c r="O42" i="225"/>
  <c r="N42" i="225"/>
  <c r="M42" i="225"/>
  <c r="L42" i="225"/>
  <c r="K42" i="225"/>
  <c r="J42" i="225"/>
  <c r="I42" i="225"/>
  <c r="H42" i="225"/>
  <c r="G42" i="225"/>
  <c r="F42" i="225"/>
  <c r="E42" i="225"/>
  <c r="D42" i="225"/>
  <c r="C42" i="225"/>
  <c r="B42" i="225"/>
  <c r="AL41" i="225"/>
  <c r="AK41" i="225"/>
  <c r="AJ41" i="225"/>
  <c r="AI41" i="225"/>
  <c r="AH41" i="225"/>
  <c r="AG41" i="225"/>
  <c r="AF41" i="225"/>
  <c r="AE41" i="225"/>
  <c r="AD41" i="225"/>
  <c r="AC41" i="225"/>
  <c r="AB41" i="225"/>
  <c r="AA41" i="225"/>
  <c r="Z41" i="225"/>
  <c r="Y41" i="225"/>
  <c r="X41" i="225"/>
  <c r="W41" i="225"/>
  <c r="V41" i="225"/>
  <c r="U41" i="225"/>
  <c r="T41" i="225"/>
  <c r="S41" i="225"/>
  <c r="R41" i="225"/>
  <c r="Q41" i="225"/>
  <c r="P41" i="225"/>
  <c r="O41" i="225"/>
  <c r="N41" i="225"/>
  <c r="M41" i="225"/>
  <c r="L41" i="225"/>
  <c r="K41" i="225"/>
  <c r="J41" i="225"/>
  <c r="I41" i="225"/>
  <c r="H41" i="225"/>
  <c r="G41" i="225"/>
  <c r="F41" i="225"/>
  <c r="E41" i="225"/>
  <c r="D41" i="225"/>
  <c r="C41" i="225"/>
  <c r="B41" i="225"/>
  <c r="AL40" i="225"/>
  <c r="AL58" i="225" s="1"/>
  <c r="AK40" i="225"/>
  <c r="AK58" i="225" s="1"/>
  <c r="AJ40" i="225"/>
  <c r="AJ58" i="225" s="1"/>
  <c r="AI40" i="225"/>
  <c r="AI58" i="225" s="1"/>
  <c r="AH40" i="225"/>
  <c r="AH58" i="225" s="1"/>
  <c r="AG40" i="225"/>
  <c r="AG58" i="225" s="1"/>
  <c r="AF40" i="225"/>
  <c r="AF58" i="225" s="1"/>
  <c r="AE40" i="225"/>
  <c r="AE58" i="225" s="1"/>
  <c r="AD40" i="225"/>
  <c r="AD58" i="225" s="1"/>
  <c r="AC40" i="225"/>
  <c r="AC58" i="225" s="1"/>
  <c r="AB40" i="225"/>
  <c r="AB58" i="225" s="1"/>
  <c r="AA40" i="225"/>
  <c r="AA58" i="225" s="1"/>
  <c r="Z40" i="225"/>
  <c r="Z58" i="225" s="1"/>
  <c r="Y40" i="225"/>
  <c r="Y58" i="225" s="1"/>
  <c r="X40" i="225"/>
  <c r="X58" i="225" s="1"/>
  <c r="W40" i="225"/>
  <c r="W58" i="225" s="1"/>
  <c r="V40" i="225"/>
  <c r="V58" i="225" s="1"/>
  <c r="U40" i="225"/>
  <c r="U58" i="225" s="1"/>
  <c r="T40" i="225"/>
  <c r="T58" i="225" s="1"/>
  <c r="S40" i="225"/>
  <c r="S58" i="225" s="1"/>
  <c r="R40" i="225"/>
  <c r="R58" i="225" s="1"/>
  <c r="Q40" i="225"/>
  <c r="Q58" i="225" s="1"/>
  <c r="P40" i="225"/>
  <c r="P58" i="225" s="1"/>
  <c r="O40" i="225"/>
  <c r="O58" i="225" s="1"/>
  <c r="N40" i="225"/>
  <c r="N58" i="225" s="1"/>
  <c r="M40" i="225"/>
  <c r="M58" i="225" s="1"/>
  <c r="L40" i="225"/>
  <c r="L58" i="225" s="1"/>
  <c r="K40" i="225"/>
  <c r="K58" i="225" s="1"/>
  <c r="J40" i="225"/>
  <c r="J58" i="225" s="1"/>
  <c r="I40" i="225"/>
  <c r="I58" i="225" s="1"/>
  <c r="H40" i="225"/>
  <c r="H58" i="225" s="1"/>
  <c r="G40" i="225"/>
  <c r="G58" i="225" s="1"/>
  <c r="F40" i="225"/>
  <c r="F58" i="225" s="1"/>
  <c r="E40" i="225"/>
  <c r="E58" i="225" s="1"/>
  <c r="D40" i="225"/>
  <c r="D58" i="225" s="1"/>
  <c r="C40" i="225"/>
  <c r="C58" i="225" s="1"/>
  <c r="B40" i="225"/>
  <c r="AL33" i="225"/>
  <c r="AK33" i="225"/>
  <c r="AJ33" i="225"/>
  <c r="AI33" i="225"/>
  <c r="AH33" i="225"/>
  <c r="AG33" i="225"/>
  <c r="AF33" i="225"/>
  <c r="AE33" i="225"/>
  <c r="AD33" i="225"/>
  <c r="AC33" i="225"/>
  <c r="AB33" i="225"/>
  <c r="AA33" i="225"/>
  <c r="Z33" i="225"/>
  <c r="Y33" i="225"/>
  <c r="X33" i="225"/>
  <c r="W33" i="225"/>
  <c r="V33" i="225"/>
  <c r="U33" i="225"/>
  <c r="T33" i="225"/>
  <c r="S33" i="225"/>
  <c r="R33" i="225"/>
  <c r="Q33" i="225"/>
  <c r="P33" i="225"/>
  <c r="O33" i="225"/>
  <c r="N33" i="225"/>
  <c r="M33" i="225"/>
  <c r="L33" i="225"/>
  <c r="K33" i="225"/>
  <c r="J33" i="225"/>
  <c r="I33" i="225"/>
  <c r="H33" i="225"/>
  <c r="G33" i="225"/>
  <c r="F33" i="225"/>
  <c r="E33" i="225"/>
  <c r="D33" i="225"/>
  <c r="C33" i="225"/>
  <c r="AL32" i="225"/>
  <c r="AK32" i="225"/>
  <c r="AJ32" i="225"/>
  <c r="AI32" i="225"/>
  <c r="AH32" i="225"/>
  <c r="AG32" i="225"/>
  <c r="AF32" i="225"/>
  <c r="AE32" i="225"/>
  <c r="AD32" i="225"/>
  <c r="AC32" i="225"/>
  <c r="AB32" i="225"/>
  <c r="AA32" i="225"/>
  <c r="Z32" i="225"/>
  <c r="Y32" i="225"/>
  <c r="X32" i="225"/>
  <c r="W32" i="225"/>
  <c r="V32" i="225"/>
  <c r="U32" i="225"/>
  <c r="T32" i="225"/>
  <c r="S32" i="225"/>
  <c r="R32" i="225"/>
  <c r="Q32" i="225"/>
  <c r="P32" i="225"/>
  <c r="O32" i="225"/>
  <c r="N32" i="225"/>
  <c r="M32" i="225"/>
  <c r="L32" i="225"/>
  <c r="K32" i="225"/>
  <c r="J32" i="225"/>
  <c r="I32" i="225"/>
  <c r="H32" i="225"/>
  <c r="G32" i="225"/>
  <c r="F32" i="225"/>
  <c r="E32" i="225"/>
  <c r="D32" i="225"/>
  <c r="C32" i="225"/>
  <c r="C80" i="250"/>
  <c r="D80" i="250"/>
  <c r="E80" i="250"/>
  <c r="F80" i="250"/>
  <c r="G80" i="250"/>
  <c r="H80" i="250"/>
  <c r="I80" i="250"/>
  <c r="J80" i="250"/>
  <c r="K80" i="250"/>
  <c r="L80" i="250"/>
  <c r="M80" i="250"/>
  <c r="N80" i="250"/>
  <c r="O80" i="250"/>
  <c r="P80" i="250"/>
  <c r="Q80" i="250"/>
  <c r="R80" i="250"/>
  <c r="S80" i="250"/>
  <c r="T80" i="250"/>
  <c r="U80" i="250"/>
  <c r="V80" i="250"/>
  <c r="W80" i="250"/>
  <c r="X80" i="250"/>
  <c r="Y80" i="250"/>
  <c r="Z80" i="250"/>
  <c r="AA80" i="250"/>
  <c r="AB80" i="250"/>
  <c r="AC80" i="250"/>
  <c r="AD80" i="250"/>
  <c r="AE80" i="250"/>
  <c r="AF80" i="250"/>
  <c r="AG80" i="250"/>
  <c r="AH80" i="250"/>
  <c r="AI80" i="250"/>
  <c r="AJ80" i="250"/>
  <c r="AK80" i="250"/>
  <c r="B80" i="250"/>
  <c r="AL6" i="250"/>
  <c r="C86" i="250"/>
  <c r="D86" i="250"/>
  <c r="E86" i="250"/>
  <c r="F86" i="250"/>
  <c r="G86" i="250"/>
  <c r="H86" i="250"/>
  <c r="I86" i="250"/>
  <c r="J86" i="250"/>
  <c r="K86" i="250"/>
  <c r="L86" i="250"/>
  <c r="M86" i="250"/>
  <c r="N86" i="250"/>
  <c r="O86" i="250"/>
  <c r="P86" i="250"/>
  <c r="Q86" i="250"/>
  <c r="R86" i="250"/>
  <c r="S86" i="250"/>
  <c r="T86" i="250"/>
  <c r="U86" i="250"/>
  <c r="V86" i="250"/>
  <c r="W86" i="250"/>
  <c r="X86" i="250"/>
  <c r="Y86" i="250"/>
  <c r="Z86" i="250"/>
  <c r="AA86" i="250"/>
  <c r="AB86" i="250"/>
  <c r="AC86" i="250"/>
  <c r="AD86" i="250"/>
  <c r="AE86" i="250"/>
  <c r="AF86" i="250"/>
  <c r="AG86" i="250"/>
  <c r="AH86" i="250"/>
  <c r="AI86" i="250"/>
  <c r="AJ86" i="250"/>
  <c r="AK86" i="250"/>
  <c r="C81" i="250"/>
  <c r="C82" i="250" s="1"/>
  <c r="D81" i="250"/>
  <c r="D82" i="250" s="1"/>
  <c r="E81" i="250"/>
  <c r="E82" i="250" s="1"/>
  <c r="F81" i="250"/>
  <c r="G81" i="250"/>
  <c r="G82" i="250" s="1"/>
  <c r="H81" i="250"/>
  <c r="I81" i="250"/>
  <c r="I82" i="250" s="1"/>
  <c r="J81" i="250"/>
  <c r="J82" i="250" s="1"/>
  <c r="K81" i="250"/>
  <c r="K82" i="250" s="1"/>
  <c r="L81" i="250"/>
  <c r="L82" i="250" s="1"/>
  <c r="M81" i="250"/>
  <c r="M82" i="250" s="1"/>
  <c r="N81" i="250"/>
  <c r="N82" i="250" s="1"/>
  <c r="N84" i="250" s="1"/>
  <c r="O81" i="250"/>
  <c r="O82" i="250" s="1"/>
  <c r="P81" i="250"/>
  <c r="Q81" i="250"/>
  <c r="R81" i="250"/>
  <c r="S81" i="250"/>
  <c r="S82" i="250" s="1"/>
  <c r="T81" i="250"/>
  <c r="U81" i="250"/>
  <c r="U82" i="250" s="1"/>
  <c r="V81" i="250"/>
  <c r="V82" i="250" s="1"/>
  <c r="W81" i="250"/>
  <c r="W82" i="250" s="1"/>
  <c r="X81" i="250"/>
  <c r="Y81" i="250"/>
  <c r="Y82" i="250" s="1"/>
  <c r="Z81" i="250"/>
  <c r="AA81" i="250"/>
  <c r="AA82" i="250" s="1"/>
  <c r="AB81" i="250"/>
  <c r="AB82" i="250" s="1"/>
  <c r="AC81" i="250"/>
  <c r="AC82" i="250" s="1"/>
  <c r="AD81" i="250"/>
  <c r="AD82" i="250" s="1"/>
  <c r="AE81" i="250"/>
  <c r="AE82" i="250" s="1"/>
  <c r="AF81" i="250"/>
  <c r="AF82" i="250" s="1"/>
  <c r="AF84" i="250" s="1"/>
  <c r="AG81" i="250"/>
  <c r="AG82" i="250" s="1"/>
  <c r="AH81" i="250"/>
  <c r="AI81" i="250"/>
  <c r="AJ81" i="250"/>
  <c r="AK81" i="250"/>
  <c r="AK82" i="250" s="1"/>
  <c r="F82" i="250"/>
  <c r="F83" i="250" s="1"/>
  <c r="H82" i="250"/>
  <c r="H84" i="250" s="1"/>
  <c r="P82" i="250"/>
  <c r="P83" i="250" s="1"/>
  <c r="Q82" i="250"/>
  <c r="Q84" i="250" s="1"/>
  <c r="R82" i="250"/>
  <c r="T82" i="250"/>
  <c r="T84" i="250" s="1"/>
  <c r="X82" i="250"/>
  <c r="X83" i="250" s="1"/>
  <c r="Z82" i="250"/>
  <c r="Z84" i="250" s="1"/>
  <c r="AH82" i="250"/>
  <c r="AH83" i="250" s="1"/>
  <c r="AI82" i="250"/>
  <c r="AI84" i="250" s="1"/>
  <c r="AJ82" i="250"/>
  <c r="Q83" i="250"/>
  <c r="R83" i="250"/>
  <c r="AI83" i="250"/>
  <c r="AJ83" i="250"/>
  <c r="P84" i="250"/>
  <c r="R84" i="250"/>
  <c r="AH84" i="250"/>
  <c r="AJ84" i="250"/>
  <c r="B86" i="250"/>
  <c r="B82" i="250"/>
  <c r="B81" i="250"/>
  <c r="D28" i="225"/>
  <c r="E28" i="225"/>
  <c r="F28" i="225"/>
  <c r="G28" i="225"/>
  <c r="H28" i="225"/>
  <c r="I28" i="225"/>
  <c r="J28" i="225"/>
  <c r="K28" i="225"/>
  <c r="L28" i="225"/>
  <c r="M28" i="225"/>
  <c r="N28" i="225"/>
  <c r="O28" i="225"/>
  <c r="P28" i="225"/>
  <c r="Q28" i="225"/>
  <c r="R28" i="225"/>
  <c r="S28" i="225"/>
  <c r="T28" i="225"/>
  <c r="U28" i="225"/>
  <c r="V28" i="225"/>
  <c r="W28" i="225"/>
  <c r="X28" i="225"/>
  <c r="Y28" i="225"/>
  <c r="Z28" i="225"/>
  <c r="AA28" i="225"/>
  <c r="AB28" i="225"/>
  <c r="AC28" i="225"/>
  <c r="AD28" i="225"/>
  <c r="AE28" i="225"/>
  <c r="AF28" i="225"/>
  <c r="AG28" i="225"/>
  <c r="AH28" i="225"/>
  <c r="AI28" i="225"/>
  <c r="AJ28" i="225"/>
  <c r="AK28" i="225"/>
  <c r="AL28" i="225"/>
  <c r="C28" i="225"/>
  <c r="AL27" i="225"/>
  <c r="AK27" i="225"/>
  <c r="AJ27" i="225"/>
  <c r="AI27" i="225"/>
  <c r="AH27" i="225"/>
  <c r="AG27" i="225"/>
  <c r="AF27" i="225"/>
  <c r="AE27" i="225"/>
  <c r="AD27" i="225"/>
  <c r="AC27" i="225"/>
  <c r="AB27" i="225"/>
  <c r="AA27" i="225"/>
  <c r="Z27" i="225"/>
  <c r="Y27" i="225"/>
  <c r="X27" i="225"/>
  <c r="W27" i="225"/>
  <c r="V27" i="225"/>
  <c r="U27" i="225"/>
  <c r="T27" i="225"/>
  <c r="S27" i="225"/>
  <c r="R27" i="225"/>
  <c r="Q27" i="225"/>
  <c r="P27" i="225"/>
  <c r="O27" i="225"/>
  <c r="N27" i="225"/>
  <c r="M27" i="225"/>
  <c r="L27" i="225"/>
  <c r="K27" i="225"/>
  <c r="J27" i="225"/>
  <c r="I27" i="225"/>
  <c r="H27" i="225"/>
  <c r="G27" i="225"/>
  <c r="F27" i="225"/>
  <c r="E27" i="225"/>
  <c r="D27" i="225"/>
  <c r="C27" i="225"/>
  <c r="D28" i="245"/>
  <c r="E28" i="245"/>
  <c r="F28" i="245"/>
  <c r="G28" i="245"/>
  <c r="H28" i="245"/>
  <c r="I28" i="245"/>
  <c r="J28" i="245"/>
  <c r="K28" i="245"/>
  <c r="L28" i="245"/>
  <c r="M28" i="245"/>
  <c r="N28" i="245"/>
  <c r="O28" i="245"/>
  <c r="P28" i="245"/>
  <c r="Q28" i="245"/>
  <c r="R28" i="245"/>
  <c r="S28" i="245"/>
  <c r="T28" i="245"/>
  <c r="U28" i="245"/>
  <c r="V28" i="245"/>
  <c r="W28" i="245"/>
  <c r="X28" i="245"/>
  <c r="Y28" i="245"/>
  <c r="Z28" i="245"/>
  <c r="AA28" i="245"/>
  <c r="AB28" i="245"/>
  <c r="AC28" i="245"/>
  <c r="AD28" i="245"/>
  <c r="AE28" i="245"/>
  <c r="AF28" i="245"/>
  <c r="AG28" i="245"/>
  <c r="AH28" i="245"/>
  <c r="AI28" i="245"/>
  <c r="AJ28" i="245"/>
  <c r="AK28" i="245"/>
  <c r="AL28" i="245"/>
  <c r="C28" i="245"/>
  <c r="AL27" i="245"/>
  <c r="AK27" i="245"/>
  <c r="AJ27" i="245"/>
  <c r="AI27" i="245"/>
  <c r="AH27" i="245"/>
  <c r="AG27" i="245"/>
  <c r="AF27" i="245"/>
  <c r="AE27" i="245"/>
  <c r="AD27" i="245"/>
  <c r="AC27" i="245"/>
  <c r="AB27" i="245"/>
  <c r="AA27" i="245"/>
  <c r="Z27" i="245"/>
  <c r="Y27" i="245"/>
  <c r="X27" i="245"/>
  <c r="W27" i="245"/>
  <c r="V27" i="245"/>
  <c r="U27" i="245"/>
  <c r="T27" i="245"/>
  <c r="S27" i="245"/>
  <c r="R27" i="245"/>
  <c r="Q27" i="245"/>
  <c r="P27" i="245"/>
  <c r="O27" i="245"/>
  <c r="N27" i="245"/>
  <c r="M27" i="245"/>
  <c r="L27" i="245"/>
  <c r="K27" i="245"/>
  <c r="J27" i="245"/>
  <c r="I27" i="245"/>
  <c r="H27" i="245"/>
  <c r="G27" i="245"/>
  <c r="F27" i="245"/>
  <c r="E27" i="245"/>
  <c r="D27" i="245"/>
  <c r="C27" i="245"/>
  <c r="B42" i="224"/>
  <c r="C42" i="224"/>
  <c r="D42" i="224"/>
  <c r="E42" i="224"/>
  <c r="F42" i="224"/>
  <c r="G42" i="224"/>
  <c r="H42" i="224"/>
  <c r="I42" i="224"/>
  <c r="J42" i="224"/>
  <c r="K42" i="224"/>
  <c r="L42" i="224"/>
  <c r="M42" i="224"/>
  <c r="N42" i="224"/>
  <c r="O42" i="224"/>
  <c r="P42" i="224"/>
  <c r="Q42" i="224"/>
  <c r="R42" i="224"/>
  <c r="S42" i="224"/>
  <c r="T42" i="224"/>
  <c r="U42" i="224"/>
  <c r="V42" i="224"/>
  <c r="W42" i="224"/>
  <c r="X42" i="224"/>
  <c r="Y42" i="224"/>
  <c r="Z42" i="224"/>
  <c r="AA42" i="224"/>
  <c r="AB42" i="224"/>
  <c r="AC42" i="224"/>
  <c r="AD42" i="224"/>
  <c r="AE42" i="224"/>
  <c r="AF42" i="224"/>
  <c r="AG42" i="224"/>
  <c r="AH42" i="224"/>
  <c r="AI42" i="224"/>
  <c r="AJ42" i="224"/>
  <c r="AK42" i="224"/>
  <c r="AL42" i="224"/>
  <c r="B43" i="224"/>
  <c r="C43" i="224"/>
  <c r="D43" i="224"/>
  <c r="E43" i="224"/>
  <c r="F43" i="224"/>
  <c r="G43" i="224"/>
  <c r="H43" i="224"/>
  <c r="I43" i="224"/>
  <c r="J43" i="224"/>
  <c r="K43" i="224"/>
  <c r="L43" i="224"/>
  <c r="M43" i="224"/>
  <c r="N43" i="224"/>
  <c r="O43" i="224"/>
  <c r="P43" i="224"/>
  <c r="Q43" i="224"/>
  <c r="R43" i="224"/>
  <c r="S43" i="224"/>
  <c r="T43" i="224"/>
  <c r="U43" i="224"/>
  <c r="V43" i="224"/>
  <c r="W43" i="224"/>
  <c r="X43" i="224"/>
  <c r="Y43" i="224"/>
  <c r="Z43" i="224"/>
  <c r="AA43" i="224"/>
  <c r="AB43" i="224"/>
  <c r="AC43" i="224"/>
  <c r="AD43" i="224"/>
  <c r="AE43" i="224"/>
  <c r="AF43" i="224"/>
  <c r="AG43" i="224"/>
  <c r="AH43" i="224"/>
  <c r="AI43" i="224"/>
  <c r="AJ43" i="224"/>
  <c r="AK43" i="224"/>
  <c r="AL43" i="224"/>
  <c r="B44" i="224"/>
  <c r="C44" i="224"/>
  <c r="D44" i="224"/>
  <c r="E44" i="224"/>
  <c r="F44" i="224"/>
  <c r="G44" i="224"/>
  <c r="H44" i="224"/>
  <c r="I44" i="224"/>
  <c r="J44" i="224"/>
  <c r="K44" i="224"/>
  <c r="L44" i="224"/>
  <c r="M44" i="224"/>
  <c r="N44" i="224"/>
  <c r="O44" i="224"/>
  <c r="P44" i="224"/>
  <c r="Q44" i="224"/>
  <c r="R44" i="224"/>
  <c r="S44" i="224"/>
  <c r="T44" i="224"/>
  <c r="U44" i="224"/>
  <c r="V44" i="224"/>
  <c r="W44" i="224"/>
  <c r="X44" i="224"/>
  <c r="Y44" i="224"/>
  <c r="Z44" i="224"/>
  <c r="AA44" i="224"/>
  <c r="AB44" i="224"/>
  <c r="AC44" i="224"/>
  <c r="AD44" i="224"/>
  <c r="AE44" i="224"/>
  <c r="AF44" i="224"/>
  <c r="AG44" i="224"/>
  <c r="AH44" i="224"/>
  <c r="AI44" i="224"/>
  <c r="AJ44" i="224"/>
  <c r="AK44" i="224"/>
  <c r="AL44" i="224"/>
  <c r="B45" i="224"/>
  <c r="C45" i="224"/>
  <c r="D45" i="224"/>
  <c r="E45" i="224"/>
  <c r="F45" i="224"/>
  <c r="G45" i="224"/>
  <c r="H45" i="224"/>
  <c r="I45" i="224"/>
  <c r="J45" i="224"/>
  <c r="K45" i="224"/>
  <c r="L45" i="224"/>
  <c r="M45" i="224"/>
  <c r="N45" i="224"/>
  <c r="O45" i="224"/>
  <c r="P45" i="224"/>
  <c r="Q45" i="224"/>
  <c r="R45" i="224"/>
  <c r="S45" i="224"/>
  <c r="T45" i="224"/>
  <c r="U45" i="224"/>
  <c r="V45" i="224"/>
  <c r="W45" i="224"/>
  <c r="X45" i="224"/>
  <c r="Y45" i="224"/>
  <c r="Z45" i="224"/>
  <c r="AA45" i="224"/>
  <c r="AB45" i="224"/>
  <c r="AC45" i="224"/>
  <c r="AD45" i="224"/>
  <c r="AE45" i="224"/>
  <c r="AF45" i="224"/>
  <c r="AG45" i="224"/>
  <c r="AH45" i="224"/>
  <c r="AI45" i="224"/>
  <c r="AJ45" i="224"/>
  <c r="AK45" i="224"/>
  <c r="AL45" i="224"/>
  <c r="B46" i="224"/>
  <c r="C46" i="224"/>
  <c r="D46" i="224"/>
  <c r="E46" i="224"/>
  <c r="F46" i="224"/>
  <c r="G46" i="224"/>
  <c r="H46" i="224"/>
  <c r="I46" i="224"/>
  <c r="J46" i="224"/>
  <c r="K46" i="224"/>
  <c r="L46" i="224"/>
  <c r="M46" i="224"/>
  <c r="N46" i="224"/>
  <c r="O46" i="224"/>
  <c r="P46" i="224"/>
  <c r="Q46" i="224"/>
  <c r="R46" i="224"/>
  <c r="S46" i="224"/>
  <c r="T46" i="224"/>
  <c r="U46" i="224"/>
  <c r="V46" i="224"/>
  <c r="W46" i="224"/>
  <c r="X46" i="224"/>
  <c r="Y46" i="224"/>
  <c r="Z46" i="224"/>
  <c r="AA46" i="224"/>
  <c r="AB46" i="224"/>
  <c r="AC46" i="224"/>
  <c r="AD46" i="224"/>
  <c r="AE46" i="224"/>
  <c r="AF46" i="224"/>
  <c r="AG46" i="224"/>
  <c r="AH46" i="224"/>
  <c r="AI46" i="224"/>
  <c r="AJ46" i="224"/>
  <c r="AK46" i="224"/>
  <c r="AL46" i="224"/>
  <c r="B47" i="224"/>
  <c r="C47" i="224"/>
  <c r="D47" i="224"/>
  <c r="E47" i="224"/>
  <c r="F47" i="224"/>
  <c r="G47" i="224"/>
  <c r="H47" i="224"/>
  <c r="I47" i="224"/>
  <c r="J47" i="224"/>
  <c r="K47" i="224"/>
  <c r="L47" i="224"/>
  <c r="M47" i="224"/>
  <c r="N47" i="224"/>
  <c r="O47" i="224"/>
  <c r="P47" i="224"/>
  <c r="Q47" i="224"/>
  <c r="R47" i="224"/>
  <c r="S47" i="224"/>
  <c r="T47" i="224"/>
  <c r="U47" i="224"/>
  <c r="V47" i="224"/>
  <c r="W47" i="224"/>
  <c r="X47" i="224"/>
  <c r="Y47" i="224"/>
  <c r="Z47" i="224"/>
  <c r="AA47" i="224"/>
  <c r="AB47" i="224"/>
  <c r="AC47" i="224"/>
  <c r="AD47" i="224"/>
  <c r="AE47" i="224"/>
  <c r="AF47" i="224"/>
  <c r="AG47" i="224"/>
  <c r="AH47" i="224"/>
  <c r="AI47" i="224"/>
  <c r="AJ47" i="224"/>
  <c r="AK47" i="224"/>
  <c r="AL47" i="224"/>
  <c r="B48" i="224"/>
  <c r="C48" i="224"/>
  <c r="D48" i="224"/>
  <c r="E48" i="224"/>
  <c r="F48" i="224"/>
  <c r="G48" i="224"/>
  <c r="H48" i="224"/>
  <c r="I48" i="224"/>
  <c r="J48" i="224"/>
  <c r="K48" i="224"/>
  <c r="L48" i="224"/>
  <c r="M48" i="224"/>
  <c r="N48" i="224"/>
  <c r="O48" i="224"/>
  <c r="P48" i="224"/>
  <c r="Q48" i="224"/>
  <c r="R48" i="224"/>
  <c r="S48" i="224"/>
  <c r="T48" i="224"/>
  <c r="U48" i="224"/>
  <c r="V48" i="224"/>
  <c r="W48" i="224"/>
  <c r="X48" i="224"/>
  <c r="Y48" i="224"/>
  <c r="Z48" i="224"/>
  <c r="AA48" i="224"/>
  <c r="AB48" i="224"/>
  <c r="AC48" i="224"/>
  <c r="AD48" i="224"/>
  <c r="AE48" i="224"/>
  <c r="AF48" i="224"/>
  <c r="AG48" i="224"/>
  <c r="AH48" i="224"/>
  <c r="AI48" i="224"/>
  <c r="AJ48" i="224"/>
  <c r="AK48" i="224"/>
  <c r="AL48" i="224"/>
  <c r="B49" i="224"/>
  <c r="C49" i="224"/>
  <c r="D49" i="224"/>
  <c r="E49" i="224"/>
  <c r="F49" i="224"/>
  <c r="G49" i="224"/>
  <c r="H49" i="224"/>
  <c r="I49" i="224"/>
  <c r="J49" i="224"/>
  <c r="K49" i="224"/>
  <c r="L49" i="224"/>
  <c r="M49" i="224"/>
  <c r="N49" i="224"/>
  <c r="O49" i="224"/>
  <c r="P49" i="224"/>
  <c r="Q49" i="224"/>
  <c r="R49" i="224"/>
  <c r="S49" i="224"/>
  <c r="T49" i="224"/>
  <c r="U49" i="224"/>
  <c r="V49" i="224"/>
  <c r="W49" i="224"/>
  <c r="X49" i="224"/>
  <c r="Y49" i="224"/>
  <c r="Z49" i="224"/>
  <c r="AA49" i="224"/>
  <c r="AB49" i="224"/>
  <c r="AC49" i="224"/>
  <c r="AD49" i="224"/>
  <c r="AE49" i="224"/>
  <c r="AF49" i="224"/>
  <c r="AG49" i="224"/>
  <c r="AH49" i="224"/>
  <c r="AI49" i="224"/>
  <c r="AJ49" i="224"/>
  <c r="AK49" i="224"/>
  <c r="AL49" i="224"/>
  <c r="B50" i="224"/>
  <c r="C50" i="224"/>
  <c r="D50" i="224"/>
  <c r="E50" i="224"/>
  <c r="F50" i="224"/>
  <c r="G50" i="224"/>
  <c r="H50" i="224"/>
  <c r="I50" i="224"/>
  <c r="J50" i="224"/>
  <c r="K50" i="224"/>
  <c r="L50" i="224"/>
  <c r="M50" i="224"/>
  <c r="N50" i="224"/>
  <c r="O50" i="224"/>
  <c r="P50" i="224"/>
  <c r="Q50" i="224"/>
  <c r="R50" i="224"/>
  <c r="S50" i="224"/>
  <c r="T50" i="224"/>
  <c r="U50" i="224"/>
  <c r="V50" i="224"/>
  <c r="W50" i="224"/>
  <c r="X50" i="224"/>
  <c r="Y50" i="224"/>
  <c r="Z50" i="224"/>
  <c r="AA50" i="224"/>
  <c r="AB50" i="224"/>
  <c r="AC50" i="224"/>
  <c r="AD50" i="224"/>
  <c r="AE50" i="224"/>
  <c r="AF50" i="224"/>
  <c r="AG50" i="224"/>
  <c r="AH50" i="224"/>
  <c r="AI50" i="224"/>
  <c r="AJ50" i="224"/>
  <c r="AK50" i="224"/>
  <c r="AL50" i="224"/>
  <c r="B51" i="224"/>
  <c r="B52" i="224"/>
  <c r="C52" i="224"/>
  <c r="D52" i="224"/>
  <c r="E52" i="224"/>
  <c r="F52" i="224"/>
  <c r="G52" i="224"/>
  <c r="H52" i="224"/>
  <c r="I52" i="224"/>
  <c r="J52" i="224"/>
  <c r="K52" i="224"/>
  <c r="L52" i="224"/>
  <c r="M52" i="224"/>
  <c r="N52" i="224"/>
  <c r="O52" i="224"/>
  <c r="P52" i="224"/>
  <c r="Q52" i="224"/>
  <c r="R52" i="224"/>
  <c r="S52" i="224"/>
  <c r="T52" i="224"/>
  <c r="U52" i="224"/>
  <c r="V52" i="224"/>
  <c r="W52" i="224"/>
  <c r="X52" i="224"/>
  <c r="Y52" i="224"/>
  <c r="Z52" i="224"/>
  <c r="AA52" i="224"/>
  <c r="AB52" i="224"/>
  <c r="AC52" i="224"/>
  <c r="AD52" i="224"/>
  <c r="AE52" i="224"/>
  <c r="AF52" i="224"/>
  <c r="AG52" i="224"/>
  <c r="AH52" i="224"/>
  <c r="AI52" i="224"/>
  <c r="AJ52" i="224"/>
  <c r="AK52" i="224"/>
  <c r="AL52" i="224"/>
  <c r="B53" i="224"/>
  <c r="C53" i="224"/>
  <c r="D53" i="224"/>
  <c r="E53" i="224"/>
  <c r="F53" i="224"/>
  <c r="G53" i="224"/>
  <c r="H53" i="224"/>
  <c r="I53" i="224"/>
  <c r="J53" i="224"/>
  <c r="K53" i="224"/>
  <c r="L53" i="224"/>
  <c r="M53" i="224"/>
  <c r="N53" i="224"/>
  <c r="O53" i="224"/>
  <c r="P53" i="224"/>
  <c r="Q53" i="224"/>
  <c r="R53" i="224"/>
  <c r="S53" i="224"/>
  <c r="T53" i="224"/>
  <c r="U53" i="224"/>
  <c r="V53" i="224"/>
  <c r="W53" i="224"/>
  <c r="X53" i="224"/>
  <c r="Y53" i="224"/>
  <c r="Z53" i="224"/>
  <c r="AA53" i="224"/>
  <c r="AB53" i="224"/>
  <c r="AC53" i="224"/>
  <c r="AD53" i="224"/>
  <c r="AE53" i="224"/>
  <c r="AF53" i="224"/>
  <c r="AG53" i="224"/>
  <c r="AH53" i="224"/>
  <c r="AI53" i="224"/>
  <c r="AJ53" i="224"/>
  <c r="AK53" i="224"/>
  <c r="AL53" i="224"/>
  <c r="B54" i="224"/>
  <c r="C54" i="224"/>
  <c r="D54" i="224"/>
  <c r="E54" i="224"/>
  <c r="F54" i="224"/>
  <c r="G54" i="224"/>
  <c r="H54" i="224"/>
  <c r="I54" i="224"/>
  <c r="J54" i="224"/>
  <c r="K54" i="224"/>
  <c r="L54" i="224"/>
  <c r="M54" i="224"/>
  <c r="N54" i="224"/>
  <c r="O54" i="224"/>
  <c r="P54" i="224"/>
  <c r="Q54" i="224"/>
  <c r="R54" i="224"/>
  <c r="S54" i="224"/>
  <c r="T54" i="224"/>
  <c r="U54" i="224"/>
  <c r="V54" i="224"/>
  <c r="W54" i="224"/>
  <c r="X54" i="224"/>
  <c r="Y54" i="224"/>
  <c r="Z54" i="224"/>
  <c r="AA54" i="224"/>
  <c r="AB54" i="224"/>
  <c r="AC54" i="224"/>
  <c r="AD54" i="224"/>
  <c r="AE54" i="224"/>
  <c r="AF54" i="224"/>
  <c r="AG54" i="224"/>
  <c r="AH54" i="224"/>
  <c r="AI54" i="224"/>
  <c r="AJ54" i="224"/>
  <c r="AK54" i="224"/>
  <c r="AL54" i="224"/>
  <c r="B55" i="224"/>
  <c r="C55" i="224"/>
  <c r="D55" i="224"/>
  <c r="E55" i="224"/>
  <c r="F55" i="224"/>
  <c r="G55" i="224"/>
  <c r="H55" i="224"/>
  <c r="I55" i="224"/>
  <c r="J55" i="224"/>
  <c r="K55" i="224"/>
  <c r="L55" i="224"/>
  <c r="M55" i="224"/>
  <c r="N55" i="224"/>
  <c r="O55" i="224"/>
  <c r="P55" i="224"/>
  <c r="Q55" i="224"/>
  <c r="R55" i="224"/>
  <c r="S55" i="224"/>
  <c r="T55" i="224"/>
  <c r="U55" i="224"/>
  <c r="V55" i="224"/>
  <c r="W55" i="224"/>
  <c r="X55" i="224"/>
  <c r="Y55" i="224"/>
  <c r="Z55" i="224"/>
  <c r="AA55" i="224"/>
  <c r="AB55" i="224"/>
  <c r="AC55" i="224"/>
  <c r="AD55" i="224"/>
  <c r="AE55" i="224"/>
  <c r="AF55" i="224"/>
  <c r="AG55" i="224"/>
  <c r="AH55" i="224"/>
  <c r="AI55" i="224"/>
  <c r="AJ55" i="224"/>
  <c r="AK55" i="224"/>
  <c r="AL55" i="224"/>
  <c r="B56" i="224"/>
  <c r="C56" i="224"/>
  <c r="D56" i="224"/>
  <c r="E56" i="224"/>
  <c r="F56" i="224"/>
  <c r="G56" i="224"/>
  <c r="H56" i="224"/>
  <c r="I56" i="224"/>
  <c r="J56" i="224"/>
  <c r="K56" i="224"/>
  <c r="L56" i="224"/>
  <c r="M56" i="224"/>
  <c r="N56" i="224"/>
  <c r="O56" i="224"/>
  <c r="P56" i="224"/>
  <c r="Q56" i="224"/>
  <c r="R56" i="224"/>
  <c r="S56" i="224"/>
  <c r="T56" i="224"/>
  <c r="U56" i="224"/>
  <c r="V56" i="224"/>
  <c r="W56" i="224"/>
  <c r="X56" i="224"/>
  <c r="Y56" i="224"/>
  <c r="Z56" i="224"/>
  <c r="AA56" i="224"/>
  <c r="AB56" i="224"/>
  <c r="AC56" i="224"/>
  <c r="AD56" i="224"/>
  <c r="AE56" i="224"/>
  <c r="AF56" i="224"/>
  <c r="AG56" i="224"/>
  <c r="AH56" i="224"/>
  <c r="AI56" i="224"/>
  <c r="AJ56" i="224"/>
  <c r="AK56" i="224"/>
  <c r="AL56" i="224"/>
  <c r="B57" i="224"/>
  <c r="C57" i="224"/>
  <c r="D57" i="224"/>
  <c r="E57" i="224"/>
  <c r="F57" i="224"/>
  <c r="G57" i="224"/>
  <c r="H57" i="224"/>
  <c r="I57" i="224"/>
  <c r="J57" i="224"/>
  <c r="K57" i="224"/>
  <c r="L57" i="224"/>
  <c r="M57" i="224"/>
  <c r="N57" i="224"/>
  <c r="O57" i="224"/>
  <c r="P57" i="224"/>
  <c r="Q57" i="224"/>
  <c r="R57" i="224"/>
  <c r="S57" i="224"/>
  <c r="T57" i="224"/>
  <c r="U57" i="224"/>
  <c r="V57" i="224"/>
  <c r="W57" i="224"/>
  <c r="X57" i="224"/>
  <c r="Y57" i="224"/>
  <c r="Z57" i="224"/>
  <c r="AA57" i="224"/>
  <c r="AB57" i="224"/>
  <c r="AC57" i="224"/>
  <c r="AD57" i="224"/>
  <c r="AE57" i="224"/>
  <c r="AF57" i="224"/>
  <c r="AG57" i="224"/>
  <c r="AH57" i="224"/>
  <c r="AI57" i="224"/>
  <c r="AJ57" i="224"/>
  <c r="AK57" i="224"/>
  <c r="AL57" i="224"/>
  <c r="B41" i="224"/>
  <c r="C41" i="224"/>
  <c r="D41" i="224"/>
  <c r="E41" i="224"/>
  <c r="F41" i="224"/>
  <c r="G41" i="224"/>
  <c r="H41" i="224"/>
  <c r="I41" i="224"/>
  <c r="J41" i="224"/>
  <c r="K41" i="224"/>
  <c r="L41" i="224"/>
  <c r="M41" i="224"/>
  <c r="N41" i="224"/>
  <c r="O41" i="224"/>
  <c r="P41" i="224"/>
  <c r="Q41" i="224"/>
  <c r="R41" i="224"/>
  <c r="S41" i="224"/>
  <c r="T41" i="224"/>
  <c r="U41" i="224"/>
  <c r="V41" i="224"/>
  <c r="W41" i="224"/>
  <c r="X41" i="224"/>
  <c r="Y41" i="224"/>
  <c r="Z41" i="224"/>
  <c r="AA41" i="224"/>
  <c r="AB41" i="224"/>
  <c r="AC41" i="224"/>
  <c r="AD41" i="224"/>
  <c r="AE41" i="224"/>
  <c r="AF41" i="224"/>
  <c r="AG41" i="224"/>
  <c r="AH41" i="224"/>
  <c r="AI41" i="224"/>
  <c r="AJ41" i="224"/>
  <c r="AK41" i="224"/>
  <c r="AL41" i="224"/>
  <c r="B40" i="224"/>
  <c r="D32" i="224"/>
  <c r="E32" i="224"/>
  <c r="F32" i="224"/>
  <c r="G32" i="224"/>
  <c r="H32" i="224"/>
  <c r="I32" i="224"/>
  <c r="J32" i="224"/>
  <c r="K32" i="224"/>
  <c r="L32" i="224"/>
  <c r="M32" i="224"/>
  <c r="N32" i="224"/>
  <c r="O32" i="224"/>
  <c r="P32" i="224"/>
  <c r="Q32" i="224"/>
  <c r="R32" i="224"/>
  <c r="S32" i="224"/>
  <c r="T32" i="224"/>
  <c r="U32" i="224"/>
  <c r="V32" i="224"/>
  <c r="W32" i="224"/>
  <c r="X32" i="224"/>
  <c r="Y32" i="224"/>
  <c r="Z32" i="224"/>
  <c r="AA32" i="224"/>
  <c r="AB32" i="224"/>
  <c r="AC32" i="224"/>
  <c r="AD32" i="224"/>
  <c r="AE32" i="224"/>
  <c r="AF32" i="224"/>
  <c r="AG32" i="224"/>
  <c r="AH32" i="224"/>
  <c r="AI32" i="224"/>
  <c r="AJ32" i="224"/>
  <c r="AK32" i="224"/>
  <c r="AL32" i="224"/>
  <c r="D33" i="224"/>
  <c r="E33" i="224"/>
  <c r="F33" i="224"/>
  <c r="G33" i="224"/>
  <c r="H33" i="224"/>
  <c r="I33" i="224"/>
  <c r="J33" i="224"/>
  <c r="K33" i="224"/>
  <c r="L33" i="224"/>
  <c r="M33" i="224"/>
  <c r="N33" i="224"/>
  <c r="O33" i="224"/>
  <c r="P33" i="224"/>
  <c r="Q33" i="224"/>
  <c r="R33" i="224"/>
  <c r="S33" i="224"/>
  <c r="T33" i="224"/>
  <c r="U33" i="224"/>
  <c r="V33" i="224"/>
  <c r="W33" i="224"/>
  <c r="X33" i="224"/>
  <c r="Y33" i="224"/>
  <c r="Z33" i="224"/>
  <c r="AA33" i="224"/>
  <c r="AB33" i="224"/>
  <c r="AC33" i="224"/>
  <c r="AD33" i="224"/>
  <c r="AE33" i="224"/>
  <c r="AF33" i="224"/>
  <c r="AG33" i="224"/>
  <c r="AH33" i="224"/>
  <c r="AI33" i="224"/>
  <c r="AJ33" i="224"/>
  <c r="AK33" i="224"/>
  <c r="AL33" i="224"/>
  <c r="C33" i="224"/>
  <c r="C32" i="224"/>
  <c r="D27" i="224"/>
  <c r="C80" i="249" s="1"/>
  <c r="C86" i="249" s="1"/>
  <c r="E27" i="224"/>
  <c r="D80" i="249" s="1"/>
  <c r="D86" i="249" s="1"/>
  <c r="F27" i="224"/>
  <c r="E80" i="249" s="1"/>
  <c r="E86" i="249" s="1"/>
  <c r="G27" i="224"/>
  <c r="F80" i="249" s="1"/>
  <c r="F86" i="249" s="1"/>
  <c r="H27" i="224"/>
  <c r="G80" i="249" s="1"/>
  <c r="G86" i="249" s="1"/>
  <c r="I27" i="224"/>
  <c r="H80" i="249" s="1"/>
  <c r="H86" i="249" s="1"/>
  <c r="J27" i="224"/>
  <c r="I80" i="249" s="1"/>
  <c r="I86" i="249" s="1"/>
  <c r="K27" i="224"/>
  <c r="J80" i="249" s="1"/>
  <c r="J86" i="249" s="1"/>
  <c r="L27" i="224"/>
  <c r="K80" i="249" s="1"/>
  <c r="K86" i="249" s="1"/>
  <c r="M27" i="224"/>
  <c r="L80" i="249" s="1"/>
  <c r="L86" i="249" s="1"/>
  <c r="N27" i="224"/>
  <c r="M80" i="249" s="1"/>
  <c r="M86" i="249" s="1"/>
  <c r="O27" i="224"/>
  <c r="N80" i="249" s="1"/>
  <c r="N86" i="249" s="1"/>
  <c r="P27" i="224"/>
  <c r="O80" i="249" s="1"/>
  <c r="O86" i="249" s="1"/>
  <c r="Q27" i="224"/>
  <c r="P80" i="249" s="1"/>
  <c r="P86" i="249" s="1"/>
  <c r="R27" i="224"/>
  <c r="Q80" i="249" s="1"/>
  <c r="Q86" i="249" s="1"/>
  <c r="S27" i="224"/>
  <c r="R80" i="249" s="1"/>
  <c r="R86" i="249" s="1"/>
  <c r="T27" i="224"/>
  <c r="S80" i="249" s="1"/>
  <c r="S86" i="249" s="1"/>
  <c r="U27" i="224"/>
  <c r="T80" i="249" s="1"/>
  <c r="T86" i="249" s="1"/>
  <c r="V27" i="224"/>
  <c r="U80" i="249" s="1"/>
  <c r="U86" i="249" s="1"/>
  <c r="W27" i="224"/>
  <c r="V80" i="249" s="1"/>
  <c r="V86" i="249" s="1"/>
  <c r="X27" i="224"/>
  <c r="W80" i="249" s="1"/>
  <c r="W86" i="249" s="1"/>
  <c r="Y27" i="224"/>
  <c r="X80" i="249" s="1"/>
  <c r="X86" i="249" s="1"/>
  <c r="Z27" i="224"/>
  <c r="Y80" i="249" s="1"/>
  <c r="Y86" i="249" s="1"/>
  <c r="AA27" i="224"/>
  <c r="Z80" i="249" s="1"/>
  <c r="Z86" i="249" s="1"/>
  <c r="AB27" i="224"/>
  <c r="AA80" i="249" s="1"/>
  <c r="AA86" i="249" s="1"/>
  <c r="AC27" i="224"/>
  <c r="AB80" i="249" s="1"/>
  <c r="AB86" i="249" s="1"/>
  <c r="AD27" i="224"/>
  <c r="AC80" i="249" s="1"/>
  <c r="AC86" i="249" s="1"/>
  <c r="AE27" i="224"/>
  <c r="AD80" i="249" s="1"/>
  <c r="AD86" i="249" s="1"/>
  <c r="AF27" i="224"/>
  <c r="AE80" i="249" s="1"/>
  <c r="AE86" i="249" s="1"/>
  <c r="AG27" i="224"/>
  <c r="AF80" i="249" s="1"/>
  <c r="AF86" i="249" s="1"/>
  <c r="AH27" i="224"/>
  <c r="AG80" i="249" s="1"/>
  <c r="AG86" i="249" s="1"/>
  <c r="AI27" i="224"/>
  <c r="AH80" i="249" s="1"/>
  <c r="AH86" i="249" s="1"/>
  <c r="AJ27" i="224"/>
  <c r="AI80" i="249" s="1"/>
  <c r="AI86" i="249" s="1"/>
  <c r="AK27" i="224"/>
  <c r="AJ80" i="249" s="1"/>
  <c r="AJ86" i="249" s="1"/>
  <c r="AL27" i="224"/>
  <c r="AK80" i="249" s="1"/>
  <c r="AK86" i="249" s="1"/>
  <c r="D28" i="224"/>
  <c r="E28" i="224"/>
  <c r="F28" i="224"/>
  <c r="G28" i="224"/>
  <c r="H28" i="224"/>
  <c r="I28" i="224"/>
  <c r="J28" i="224"/>
  <c r="K28" i="224"/>
  <c r="L28" i="224"/>
  <c r="M28" i="224"/>
  <c r="N28" i="224"/>
  <c r="O28" i="224"/>
  <c r="P28" i="224"/>
  <c r="Q28" i="224"/>
  <c r="R28" i="224"/>
  <c r="S28" i="224"/>
  <c r="T28" i="224"/>
  <c r="U28" i="224"/>
  <c r="V28" i="224"/>
  <c r="W28" i="224"/>
  <c r="X28" i="224"/>
  <c r="Y28" i="224"/>
  <c r="Z28" i="224"/>
  <c r="AA28" i="224"/>
  <c r="AB28" i="224"/>
  <c r="AC28" i="224"/>
  <c r="AD28" i="224"/>
  <c r="AE28" i="224"/>
  <c r="AF28" i="224"/>
  <c r="AG28" i="224"/>
  <c r="AH28" i="224"/>
  <c r="AI28" i="224"/>
  <c r="AJ28" i="224"/>
  <c r="AK28" i="224"/>
  <c r="AL28" i="224"/>
  <c r="C27" i="224"/>
  <c r="B80" i="249" s="1"/>
  <c r="B86" i="249" s="1"/>
  <c r="C28" i="224"/>
  <c r="R7" i="251"/>
  <c r="Y51" i="330" l="1"/>
  <c r="O51" i="330"/>
  <c r="AA51" i="330"/>
  <c r="F30" i="330"/>
  <c r="F44" i="330" s="1"/>
  <c r="Q51" i="330"/>
  <c r="AC51" i="330"/>
  <c r="M51" i="330"/>
  <c r="V30" i="330"/>
  <c r="V44" i="330" s="1"/>
  <c r="V51" i="330" s="1"/>
  <c r="AG51" i="330"/>
  <c r="C29" i="330"/>
  <c r="I51" i="330"/>
  <c r="AL30" i="330"/>
  <c r="AL44" i="330" s="1"/>
  <c r="C30" i="330"/>
  <c r="C44" i="330" s="1"/>
  <c r="AF51" i="330"/>
  <c r="U51" i="330"/>
  <c r="AH51" i="330"/>
  <c r="J51" i="330"/>
  <c r="W51" i="330"/>
  <c r="AL51" i="330"/>
  <c r="AD51" i="330"/>
  <c r="N51" i="330"/>
  <c r="F51" i="330"/>
  <c r="K51" i="330"/>
  <c r="AK51" i="330"/>
  <c r="Z51" i="330"/>
  <c r="E51" i="330"/>
  <c r="R51" i="330"/>
  <c r="AE51" i="330"/>
  <c r="C33" i="330"/>
  <c r="D29" i="330"/>
  <c r="D33" i="330" s="1"/>
  <c r="D51" i="330" s="1"/>
  <c r="L29" i="330"/>
  <c r="L33" i="330" s="1"/>
  <c r="L51" i="330" s="1"/>
  <c r="T29" i="330"/>
  <c r="T33" i="330" s="1"/>
  <c r="T51" i="330" s="1"/>
  <c r="AB29" i="330"/>
  <c r="AB33" i="330" s="1"/>
  <c r="AB51" i="330" s="1"/>
  <c r="AJ29" i="330"/>
  <c r="AJ33" i="330" s="1"/>
  <c r="AJ51" i="330" s="1"/>
  <c r="H30" i="330"/>
  <c r="H44" i="330" s="1"/>
  <c r="H51" i="330" s="1"/>
  <c r="P30" i="330"/>
  <c r="P44" i="330" s="1"/>
  <c r="P51" i="330" s="1"/>
  <c r="X30" i="330"/>
  <c r="X44" i="330" s="1"/>
  <c r="X51" i="330" s="1"/>
  <c r="AF30" i="330"/>
  <c r="AF44" i="330" s="1"/>
  <c r="AE51" i="331"/>
  <c r="W51" i="331"/>
  <c r="O51" i="331"/>
  <c r="G51" i="331"/>
  <c r="S51" i="331"/>
  <c r="K51" i="331"/>
  <c r="AC51" i="331"/>
  <c r="E51" i="331"/>
  <c r="AG29" i="331"/>
  <c r="Y29" i="331"/>
  <c r="Q29" i="331"/>
  <c r="AL30" i="331"/>
  <c r="I29" i="331"/>
  <c r="AD30" i="331"/>
  <c r="AJ51" i="331"/>
  <c r="AB51" i="331"/>
  <c r="L51" i="331"/>
  <c r="D51" i="331"/>
  <c r="AF51" i="331"/>
  <c r="X51" i="331"/>
  <c r="P51" i="331"/>
  <c r="H51" i="331"/>
  <c r="V30" i="331"/>
  <c r="AL51" i="331"/>
  <c r="AH51" i="331"/>
  <c r="C29" i="331"/>
  <c r="C33" i="331" s="1"/>
  <c r="C51" i="331" s="1"/>
  <c r="AF30" i="331"/>
  <c r="X30" i="331"/>
  <c r="P30" i="331"/>
  <c r="H30" i="331"/>
  <c r="AI29" i="331"/>
  <c r="AA29" i="331"/>
  <c r="S29" i="331"/>
  <c r="K29" i="331"/>
  <c r="AE30" i="331"/>
  <c r="W30" i="331"/>
  <c r="O30" i="331"/>
  <c r="G30" i="331"/>
  <c r="AH29" i="331"/>
  <c r="Z29" i="331"/>
  <c r="R29" i="331"/>
  <c r="J29" i="331"/>
  <c r="AK30" i="331"/>
  <c r="AC30" i="331"/>
  <c r="U30" i="331"/>
  <c r="M30" i="331"/>
  <c r="E30" i="331"/>
  <c r="E44" i="331" s="1"/>
  <c r="AJ30" i="331"/>
  <c r="AB30" i="331"/>
  <c r="T30" i="331"/>
  <c r="L30" i="331"/>
  <c r="D30" i="331"/>
  <c r="AH90" i="247"/>
  <c r="AH89" i="247"/>
  <c r="Z90" i="247"/>
  <c r="Z89" i="247"/>
  <c r="R90" i="247"/>
  <c r="R89" i="247"/>
  <c r="J90" i="247"/>
  <c r="J89" i="247"/>
  <c r="G89" i="247"/>
  <c r="G90" i="247"/>
  <c r="AI90" i="247"/>
  <c r="AI89" i="247"/>
  <c r="AA90" i="247"/>
  <c r="AA89" i="247"/>
  <c r="S90" i="247"/>
  <c r="S89" i="247"/>
  <c r="K90" i="247"/>
  <c r="K89" i="247"/>
  <c r="C90" i="247"/>
  <c r="C89" i="247"/>
  <c r="AF90" i="247"/>
  <c r="X90" i="247"/>
  <c r="P90" i="247"/>
  <c r="H90" i="247"/>
  <c r="AE90" i="247"/>
  <c r="W90" i="247"/>
  <c r="O90" i="247"/>
  <c r="P93" i="247"/>
  <c r="AF93" i="247"/>
  <c r="I93" i="247"/>
  <c r="Y93" i="247"/>
  <c r="B83" i="247"/>
  <c r="B88" i="247" s="1"/>
  <c r="B93" i="247"/>
  <c r="R93" i="247"/>
  <c r="AH93" i="247"/>
  <c r="C93" i="247"/>
  <c r="S93" i="247"/>
  <c r="H93" i="247"/>
  <c r="X93" i="247"/>
  <c r="Q93" i="247"/>
  <c r="AG93" i="247"/>
  <c r="J93" i="247"/>
  <c r="Z93" i="247"/>
  <c r="K93" i="247"/>
  <c r="AA93" i="247"/>
  <c r="AI93" i="247"/>
  <c r="F93" i="247"/>
  <c r="N93" i="247"/>
  <c r="V93" i="247"/>
  <c r="AD93" i="247"/>
  <c r="O93" i="247"/>
  <c r="AE93" i="247"/>
  <c r="G93" i="247"/>
  <c r="W93" i="247"/>
  <c r="D93" i="247"/>
  <c r="L93" i="247"/>
  <c r="T93" i="247"/>
  <c r="AB93" i="247"/>
  <c r="AJ93" i="247"/>
  <c r="E93" i="247"/>
  <c r="M93" i="247"/>
  <c r="U93" i="247"/>
  <c r="AC93" i="247"/>
  <c r="AB83" i="250"/>
  <c r="AB84" i="250"/>
  <c r="J83" i="250"/>
  <c r="J84" i="250"/>
  <c r="AD83" i="250"/>
  <c r="AD84" i="250"/>
  <c r="L84" i="250"/>
  <c r="L83" i="250"/>
  <c r="V83" i="250"/>
  <c r="V84" i="250"/>
  <c r="D83" i="250"/>
  <c r="D84" i="250"/>
  <c r="AC84" i="250"/>
  <c r="AC83" i="250"/>
  <c r="W84" i="250"/>
  <c r="W83" i="250"/>
  <c r="K84" i="250"/>
  <c r="K83" i="250"/>
  <c r="E84" i="250"/>
  <c r="E83" i="250"/>
  <c r="X84" i="250"/>
  <c r="F84" i="250"/>
  <c r="AG83" i="250"/>
  <c r="AG84" i="250"/>
  <c r="U83" i="250"/>
  <c r="U84" i="250"/>
  <c r="O84" i="250"/>
  <c r="O83" i="250"/>
  <c r="I83" i="250"/>
  <c r="I84" i="250"/>
  <c r="C83" i="250"/>
  <c r="C84" i="250"/>
  <c r="AK84" i="250"/>
  <c r="AK83" i="250"/>
  <c r="AE84" i="250"/>
  <c r="AE83" i="250"/>
  <c r="Y84" i="250"/>
  <c r="Y83" i="250"/>
  <c r="S84" i="250"/>
  <c r="S83" i="250"/>
  <c r="M84" i="250"/>
  <c r="M83" i="250"/>
  <c r="G84" i="250"/>
  <c r="G83" i="250"/>
  <c r="AA84" i="250"/>
  <c r="AA83" i="250"/>
  <c r="AF83" i="250"/>
  <c r="Z83" i="250"/>
  <c r="T83" i="250"/>
  <c r="N83" i="250"/>
  <c r="H83" i="250"/>
  <c r="AK75" i="247"/>
  <c r="AJ75" i="247"/>
  <c r="AI75" i="247"/>
  <c r="AH75" i="247"/>
  <c r="AG75" i="247"/>
  <c r="AF75" i="247"/>
  <c r="AE75" i="247"/>
  <c r="AD75" i="247"/>
  <c r="AC75" i="247"/>
  <c r="AB75" i="247"/>
  <c r="AA75" i="247"/>
  <c r="Z75" i="247"/>
  <c r="Y75" i="247"/>
  <c r="X75" i="247"/>
  <c r="W75" i="247"/>
  <c r="V75" i="247"/>
  <c r="U75" i="247"/>
  <c r="T75" i="247"/>
  <c r="S75" i="247"/>
  <c r="R75" i="247"/>
  <c r="Q75" i="247"/>
  <c r="P75" i="247"/>
  <c r="O75" i="247"/>
  <c r="N75" i="247"/>
  <c r="M75" i="247"/>
  <c r="L75" i="247"/>
  <c r="K75" i="247"/>
  <c r="J75" i="247"/>
  <c r="I75" i="247"/>
  <c r="H75" i="247"/>
  <c r="G75" i="247"/>
  <c r="F75" i="247"/>
  <c r="E75" i="247"/>
  <c r="D75" i="247"/>
  <c r="C75" i="247"/>
  <c r="B75" i="247"/>
  <c r="AK74" i="247"/>
  <c r="AJ74" i="247"/>
  <c r="AI74" i="247"/>
  <c r="AH74" i="247"/>
  <c r="AG74" i="247"/>
  <c r="AF74" i="247"/>
  <c r="AE74" i="247"/>
  <c r="AD74" i="247"/>
  <c r="AC74" i="247"/>
  <c r="AB74" i="247"/>
  <c r="AA74" i="247"/>
  <c r="Z74" i="247"/>
  <c r="Y74" i="247"/>
  <c r="X74" i="247"/>
  <c r="W74" i="247"/>
  <c r="V74" i="247"/>
  <c r="U74" i="247"/>
  <c r="T74" i="247"/>
  <c r="S74" i="247"/>
  <c r="R74" i="247"/>
  <c r="Q74" i="247"/>
  <c r="P74" i="247"/>
  <c r="O74" i="247"/>
  <c r="N74" i="247"/>
  <c r="M74" i="247"/>
  <c r="L74" i="247"/>
  <c r="K74" i="247"/>
  <c r="J74" i="247"/>
  <c r="I74" i="247"/>
  <c r="H74" i="247"/>
  <c r="G74" i="247"/>
  <c r="F74" i="247"/>
  <c r="E74" i="247"/>
  <c r="D74" i="247"/>
  <c r="C74" i="247"/>
  <c r="B74" i="247"/>
  <c r="AK75" i="250"/>
  <c r="AK87" i="250" s="1"/>
  <c r="AJ75" i="250"/>
  <c r="AJ87" i="250" s="1"/>
  <c r="AI75" i="250"/>
  <c r="AI87" i="250" s="1"/>
  <c r="AH75" i="250"/>
  <c r="AH87" i="250" s="1"/>
  <c r="AH89" i="250" s="1"/>
  <c r="AG75" i="250"/>
  <c r="AG87" i="250" s="1"/>
  <c r="AF75" i="250"/>
  <c r="AF87" i="250" s="1"/>
  <c r="AE75" i="250"/>
  <c r="AE87" i="250" s="1"/>
  <c r="AD75" i="250"/>
  <c r="AD87" i="250" s="1"/>
  <c r="AC75" i="250"/>
  <c r="AC87" i="250" s="1"/>
  <c r="AB75" i="250"/>
  <c r="AB87" i="250" s="1"/>
  <c r="AB89" i="250" s="1"/>
  <c r="AA75" i="250"/>
  <c r="AA87" i="250" s="1"/>
  <c r="Z75" i="250"/>
  <c r="Z87" i="250" s="1"/>
  <c r="Y75" i="250"/>
  <c r="Y87" i="250" s="1"/>
  <c r="X75" i="250"/>
  <c r="X87" i="250" s="1"/>
  <c r="W75" i="250"/>
  <c r="W87" i="250" s="1"/>
  <c r="V75" i="250"/>
  <c r="V87" i="250" s="1"/>
  <c r="V89" i="250" s="1"/>
  <c r="U75" i="250"/>
  <c r="U87" i="250" s="1"/>
  <c r="T75" i="250"/>
  <c r="T87" i="250" s="1"/>
  <c r="S75" i="250"/>
  <c r="S87" i="250" s="1"/>
  <c r="R75" i="250"/>
  <c r="R87" i="250" s="1"/>
  <c r="Q75" i="250"/>
  <c r="Q87" i="250" s="1"/>
  <c r="P75" i="250"/>
  <c r="P87" i="250" s="1"/>
  <c r="P89" i="250" s="1"/>
  <c r="O75" i="250"/>
  <c r="O87" i="250" s="1"/>
  <c r="N75" i="250"/>
  <c r="N87" i="250" s="1"/>
  <c r="M75" i="250"/>
  <c r="M87" i="250" s="1"/>
  <c r="L75" i="250"/>
  <c r="L87" i="250" s="1"/>
  <c r="K75" i="250"/>
  <c r="K87" i="250" s="1"/>
  <c r="J75" i="250"/>
  <c r="J87" i="250" s="1"/>
  <c r="J89" i="250" s="1"/>
  <c r="I75" i="250"/>
  <c r="I87" i="250" s="1"/>
  <c r="H75" i="250"/>
  <c r="H87" i="250" s="1"/>
  <c r="G75" i="250"/>
  <c r="G87" i="250" s="1"/>
  <c r="F75" i="250"/>
  <c r="F87" i="250" s="1"/>
  <c r="E75" i="250"/>
  <c r="E87" i="250" s="1"/>
  <c r="D75" i="250"/>
  <c r="D87" i="250" s="1"/>
  <c r="D89" i="250" s="1"/>
  <c r="C75" i="250"/>
  <c r="C87" i="250" s="1"/>
  <c r="B75" i="250"/>
  <c r="B87" i="250" s="1"/>
  <c r="AK74" i="250"/>
  <c r="AJ74" i="250"/>
  <c r="AI74" i="250"/>
  <c r="AH74" i="250"/>
  <c r="AG74" i="250"/>
  <c r="AF74" i="250"/>
  <c r="AE74" i="250"/>
  <c r="AD74" i="250"/>
  <c r="AC74" i="250"/>
  <c r="AB74" i="250"/>
  <c r="AA74" i="250"/>
  <c r="Z74" i="250"/>
  <c r="Y74" i="250"/>
  <c r="X74" i="250"/>
  <c r="W74" i="250"/>
  <c r="V74" i="250"/>
  <c r="U74" i="250"/>
  <c r="T74" i="250"/>
  <c r="S74" i="250"/>
  <c r="R74" i="250"/>
  <c r="Q74" i="250"/>
  <c r="P74" i="250"/>
  <c r="O74" i="250"/>
  <c r="N74" i="250"/>
  <c r="M74" i="250"/>
  <c r="L74" i="250"/>
  <c r="K74" i="250"/>
  <c r="J74" i="250"/>
  <c r="I74" i="250"/>
  <c r="H74" i="250"/>
  <c r="G74" i="250"/>
  <c r="F74" i="250"/>
  <c r="E74" i="250"/>
  <c r="D74" i="250"/>
  <c r="C74" i="250"/>
  <c r="B74" i="250"/>
  <c r="C51" i="330" l="1"/>
  <c r="AC94" i="247"/>
  <c r="AC95" i="247"/>
  <c r="D94" i="247"/>
  <c r="D95" i="247"/>
  <c r="F95" i="247"/>
  <c r="F94" i="247"/>
  <c r="K95" i="247"/>
  <c r="K94" i="247"/>
  <c r="X95" i="247"/>
  <c r="X94" i="247"/>
  <c r="Y95" i="247"/>
  <c r="Y94" i="247"/>
  <c r="P95" i="247"/>
  <c r="P94" i="247"/>
  <c r="E94" i="247"/>
  <c r="E95" i="247"/>
  <c r="AE94" i="247"/>
  <c r="AE95" i="247"/>
  <c r="AI95" i="247"/>
  <c r="AI94" i="247"/>
  <c r="Z94" i="247"/>
  <c r="Z95" i="247"/>
  <c r="C95" i="247"/>
  <c r="C94" i="247"/>
  <c r="B94" i="247"/>
  <c r="B95" i="247"/>
  <c r="AJ94" i="247"/>
  <c r="AJ95" i="247"/>
  <c r="O94" i="247"/>
  <c r="O95" i="247"/>
  <c r="AA94" i="247"/>
  <c r="AA95" i="247"/>
  <c r="T94" i="247"/>
  <c r="T95" i="247"/>
  <c r="N95" i="247"/>
  <c r="N94" i="247"/>
  <c r="AF95" i="247"/>
  <c r="AF94" i="247"/>
  <c r="L94" i="247"/>
  <c r="L95" i="247"/>
  <c r="AH94" i="247"/>
  <c r="AH95" i="247"/>
  <c r="U94" i="247"/>
  <c r="U95" i="247"/>
  <c r="W94" i="247"/>
  <c r="W95" i="247"/>
  <c r="H95" i="247"/>
  <c r="H94" i="247"/>
  <c r="R94" i="247"/>
  <c r="R95" i="247"/>
  <c r="AK93" i="247"/>
  <c r="V95" i="247"/>
  <c r="V94" i="247"/>
  <c r="Q95" i="247"/>
  <c r="Q94" i="247"/>
  <c r="B89" i="247"/>
  <c r="B90" i="247"/>
  <c r="AB94" i="247"/>
  <c r="AB95" i="247"/>
  <c r="J94" i="247"/>
  <c r="J95" i="247"/>
  <c r="M94" i="247"/>
  <c r="M95" i="247"/>
  <c r="G94" i="247"/>
  <c r="G95" i="247"/>
  <c r="AD95" i="247"/>
  <c r="AD94" i="247"/>
  <c r="AG95" i="247"/>
  <c r="AG94" i="247"/>
  <c r="S94" i="247"/>
  <c r="S95" i="247"/>
  <c r="I95" i="247"/>
  <c r="I94" i="247"/>
  <c r="Q88" i="250"/>
  <c r="Q89" i="250"/>
  <c r="W89" i="250"/>
  <c r="W88" i="250"/>
  <c r="E88" i="250"/>
  <c r="E89" i="250"/>
  <c r="AI88" i="250"/>
  <c r="AI89" i="250"/>
  <c r="I89" i="250"/>
  <c r="I88" i="250"/>
  <c r="U89" i="250"/>
  <c r="U88" i="250"/>
  <c r="AG88" i="250"/>
  <c r="AG89" i="250"/>
  <c r="K88" i="250"/>
  <c r="K89" i="250"/>
  <c r="AC89" i="250"/>
  <c r="AC88" i="250"/>
  <c r="C89" i="250"/>
  <c r="C88" i="250"/>
  <c r="O88" i="250"/>
  <c r="O89" i="250"/>
  <c r="AA89" i="250"/>
  <c r="AA88" i="250"/>
  <c r="T89" i="250"/>
  <c r="T88" i="250"/>
  <c r="F88" i="250"/>
  <c r="F89" i="250"/>
  <c r="L88" i="250"/>
  <c r="L89" i="250"/>
  <c r="R88" i="250"/>
  <c r="R89" i="250"/>
  <c r="X88" i="250"/>
  <c r="X89" i="250"/>
  <c r="AD88" i="250"/>
  <c r="AD89" i="250"/>
  <c r="AJ88" i="250"/>
  <c r="AJ89" i="250"/>
  <c r="AB88" i="250"/>
  <c r="H89" i="250"/>
  <c r="H88" i="250"/>
  <c r="Z89" i="250"/>
  <c r="Z88" i="250"/>
  <c r="G89" i="250"/>
  <c r="G88" i="250"/>
  <c r="M89" i="250"/>
  <c r="M88" i="250"/>
  <c r="S89" i="250"/>
  <c r="S88" i="250"/>
  <c r="Y89" i="250"/>
  <c r="Y88" i="250"/>
  <c r="AE89" i="250"/>
  <c r="AE88" i="250"/>
  <c r="AK89" i="250"/>
  <c r="AK88" i="250"/>
  <c r="AH88" i="250"/>
  <c r="AF88" i="250"/>
  <c r="AF89" i="250"/>
  <c r="D88" i="250"/>
  <c r="J88" i="250"/>
  <c r="P88" i="250"/>
  <c r="N88" i="250"/>
  <c r="N89" i="250"/>
  <c r="V88" i="250"/>
  <c r="B89" i="250"/>
  <c r="B88" i="250"/>
  <c r="B84" i="250"/>
  <c r="B83" i="250"/>
  <c r="AK75" i="249"/>
  <c r="AJ75" i="249"/>
  <c r="AI75" i="249"/>
  <c r="AH75" i="249"/>
  <c r="AG75" i="249"/>
  <c r="AF75" i="249"/>
  <c r="AE75" i="249"/>
  <c r="AD75" i="249"/>
  <c r="AC75" i="249"/>
  <c r="AB75" i="249"/>
  <c r="AA75" i="249"/>
  <c r="Z75" i="249"/>
  <c r="Y75" i="249"/>
  <c r="X75" i="249"/>
  <c r="W75" i="249"/>
  <c r="V75" i="249"/>
  <c r="U75" i="249"/>
  <c r="T75" i="249"/>
  <c r="S75" i="249"/>
  <c r="R75" i="249"/>
  <c r="Q75" i="249"/>
  <c r="P75" i="249"/>
  <c r="O75" i="249"/>
  <c r="N75" i="249"/>
  <c r="M75" i="249"/>
  <c r="L75" i="249"/>
  <c r="K75" i="249"/>
  <c r="J75" i="249"/>
  <c r="I75" i="249"/>
  <c r="H75" i="249"/>
  <c r="G75" i="249"/>
  <c r="F75" i="249"/>
  <c r="E75" i="249"/>
  <c r="D75" i="249"/>
  <c r="C75" i="249"/>
  <c r="B75" i="249"/>
  <c r="AK74" i="249"/>
  <c r="AJ74" i="249"/>
  <c r="AI74" i="249"/>
  <c r="AH74" i="249"/>
  <c r="AG74" i="249"/>
  <c r="AF74" i="249"/>
  <c r="AE74" i="249"/>
  <c r="AD74" i="249"/>
  <c r="AC74" i="249"/>
  <c r="AB74" i="249"/>
  <c r="AA74" i="249"/>
  <c r="Z74" i="249"/>
  <c r="Y74" i="249"/>
  <c r="X74" i="249"/>
  <c r="W74" i="249"/>
  <c r="V74" i="249"/>
  <c r="U74" i="249"/>
  <c r="T74" i="249"/>
  <c r="S74" i="249"/>
  <c r="R74" i="249"/>
  <c r="Q74" i="249"/>
  <c r="P74" i="249"/>
  <c r="O74" i="249"/>
  <c r="N74" i="249"/>
  <c r="M74" i="249"/>
  <c r="L74" i="249"/>
  <c r="K74" i="249"/>
  <c r="J74" i="249"/>
  <c r="I74" i="249"/>
  <c r="H74" i="249"/>
  <c r="G74" i="249"/>
  <c r="F74" i="249"/>
  <c r="E74" i="249"/>
  <c r="D74" i="249"/>
  <c r="C74" i="249"/>
  <c r="B74" i="249"/>
  <c r="B36" i="251"/>
  <c r="G36" i="251"/>
  <c r="J36" i="251"/>
  <c r="B6" i="251"/>
  <c r="AL22" i="225"/>
  <c r="AL29" i="225" s="1"/>
  <c r="AL30" i="225" s="1"/>
  <c r="AL35" i="225" s="1"/>
  <c r="AK22" i="225"/>
  <c r="AK29" i="225" s="1"/>
  <c r="AK30" i="225" s="1"/>
  <c r="AK35" i="225" s="1"/>
  <c r="AJ22" i="225"/>
  <c r="AJ29" i="225" s="1"/>
  <c r="AJ30" i="225" s="1"/>
  <c r="AJ35" i="225" s="1"/>
  <c r="AI22" i="225"/>
  <c r="AI29" i="225" s="1"/>
  <c r="AI30" i="225" s="1"/>
  <c r="AI35" i="225" s="1"/>
  <c r="AH22" i="225"/>
  <c r="AH29" i="225" s="1"/>
  <c r="AH30" i="225" s="1"/>
  <c r="AH35" i="225" s="1"/>
  <c r="AG22" i="225"/>
  <c r="AG29" i="225" s="1"/>
  <c r="AG30" i="225" s="1"/>
  <c r="AG35" i="225" s="1"/>
  <c r="AF22" i="225"/>
  <c r="AF29" i="225" s="1"/>
  <c r="AF30" i="225" s="1"/>
  <c r="AF35" i="225" s="1"/>
  <c r="AE22" i="225"/>
  <c r="AE29" i="225" s="1"/>
  <c r="AE30" i="225" s="1"/>
  <c r="AE35" i="225" s="1"/>
  <c r="AD22" i="225"/>
  <c r="AD29" i="225" s="1"/>
  <c r="AD30" i="225" s="1"/>
  <c r="AD35" i="225" s="1"/>
  <c r="AC22" i="225"/>
  <c r="AC29" i="225" s="1"/>
  <c r="AC30" i="225" s="1"/>
  <c r="AC35" i="225" s="1"/>
  <c r="AB22" i="225"/>
  <c r="AB29" i="225" s="1"/>
  <c r="AB30" i="225" s="1"/>
  <c r="AB35" i="225" s="1"/>
  <c r="AA22" i="225"/>
  <c r="AA29" i="225" s="1"/>
  <c r="AA30" i="225" s="1"/>
  <c r="AA35" i="225" s="1"/>
  <c r="Z22" i="225"/>
  <c r="Z29" i="225" s="1"/>
  <c r="Z30" i="225" s="1"/>
  <c r="Z35" i="225" s="1"/>
  <c r="Y22" i="225"/>
  <c r="Y29" i="225" s="1"/>
  <c r="Y30" i="225" s="1"/>
  <c r="Y35" i="225" s="1"/>
  <c r="X22" i="225"/>
  <c r="X29" i="225" s="1"/>
  <c r="X30" i="225" s="1"/>
  <c r="X35" i="225" s="1"/>
  <c r="W22" i="225"/>
  <c r="W29" i="225" s="1"/>
  <c r="W30" i="225" s="1"/>
  <c r="W35" i="225" s="1"/>
  <c r="V22" i="225"/>
  <c r="V29" i="225" s="1"/>
  <c r="V30" i="225" s="1"/>
  <c r="V35" i="225" s="1"/>
  <c r="U22" i="225"/>
  <c r="U29" i="225" s="1"/>
  <c r="U30" i="225" s="1"/>
  <c r="U35" i="225" s="1"/>
  <c r="T22" i="225"/>
  <c r="T29" i="225" s="1"/>
  <c r="T30" i="225" s="1"/>
  <c r="T35" i="225" s="1"/>
  <c r="S22" i="225"/>
  <c r="S29" i="225" s="1"/>
  <c r="S30" i="225" s="1"/>
  <c r="S35" i="225" s="1"/>
  <c r="R22" i="225"/>
  <c r="R29" i="225" s="1"/>
  <c r="R30" i="225" s="1"/>
  <c r="R35" i="225" s="1"/>
  <c r="Q22" i="225"/>
  <c r="Q29" i="225" s="1"/>
  <c r="Q30" i="225" s="1"/>
  <c r="Q35" i="225" s="1"/>
  <c r="P22" i="225"/>
  <c r="P29" i="225" s="1"/>
  <c r="P30" i="225" s="1"/>
  <c r="P35" i="225" s="1"/>
  <c r="O22" i="225"/>
  <c r="O29" i="225" s="1"/>
  <c r="O30" i="225" s="1"/>
  <c r="O35" i="225" s="1"/>
  <c r="N22" i="225"/>
  <c r="N29" i="225" s="1"/>
  <c r="N30" i="225" s="1"/>
  <c r="N35" i="225" s="1"/>
  <c r="M22" i="225"/>
  <c r="M29" i="225" s="1"/>
  <c r="M30" i="225" s="1"/>
  <c r="M35" i="225" s="1"/>
  <c r="L22" i="225"/>
  <c r="L29" i="225" s="1"/>
  <c r="L30" i="225" s="1"/>
  <c r="L35" i="225" s="1"/>
  <c r="K22" i="225"/>
  <c r="K29" i="225" s="1"/>
  <c r="K30" i="225" s="1"/>
  <c r="K35" i="225" s="1"/>
  <c r="J22" i="225"/>
  <c r="J29" i="225" s="1"/>
  <c r="J30" i="225" s="1"/>
  <c r="J35" i="225" s="1"/>
  <c r="I22" i="225"/>
  <c r="I29" i="225" s="1"/>
  <c r="I30" i="225" s="1"/>
  <c r="I35" i="225" s="1"/>
  <c r="H22" i="225"/>
  <c r="H29" i="225" s="1"/>
  <c r="H30" i="225" s="1"/>
  <c r="H35" i="225" s="1"/>
  <c r="G22" i="225"/>
  <c r="G29" i="225" s="1"/>
  <c r="G30" i="225" s="1"/>
  <c r="G35" i="225" s="1"/>
  <c r="F22" i="225"/>
  <c r="F29" i="225" s="1"/>
  <c r="F30" i="225" s="1"/>
  <c r="F35" i="225" s="1"/>
  <c r="E22" i="225"/>
  <c r="E29" i="225" s="1"/>
  <c r="E30" i="225" s="1"/>
  <c r="E35" i="225" s="1"/>
  <c r="D22" i="225"/>
  <c r="D29" i="225" s="1"/>
  <c r="D30" i="225" s="1"/>
  <c r="D35" i="225" s="1"/>
  <c r="C22" i="225"/>
  <c r="C29" i="225" s="1"/>
  <c r="C30" i="225" s="1"/>
  <c r="C35" i="225" s="1"/>
  <c r="AL22" i="245"/>
  <c r="AL29" i="245" s="1"/>
  <c r="AL30" i="245" s="1"/>
  <c r="AK22" i="245"/>
  <c r="AK29" i="245" s="1"/>
  <c r="AK30" i="245" s="1"/>
  <c r="AJ22" i="245"/>
  <c r="AJ29" i="245" s="1"/>
  <c r="AJ30" i="245" s="1"/>
  <c r="AI22" i="245"/>
  <c r="AI29" i="245" s="1"/>
  <c r="AI30" i="245" s="1"/>
  <c r="AH22" i="245"/>
  <c r="AH29" i="245" s="1"/>
  <c r="AH30" i="245" s="1"/>
  <c r="AG22" i="245"/>
  <c r="AG29" i="245" s="1"/>
  <c r="AG30" i="245" s="1"/>
  <c r="AF22" i="245"/>
  <c r="AF29" i="245" s="1"/>
  <c r="AF30" i="245" s="1"/>
  <c r="AE22" i="245"/>
  <c r="AE29" i="245" s="1"/>
  <c r="AE30" i="245" s="1"/>
  <c r="AD22" i="245"/>
  <c r="AD29" i="245" s="1"/>
  <c r="AD30" i="245" s="1"/>
  <c r="AC22" i="245"/>
  <c r="AC29" i="245" s="1"/>
  <c r="AC30" i="245" s="1"/>
  <c r="AB22" i="245"/>
  <c r="AB29" i="245" s="1"/>
  <c r="AB30" i="245" s="1"/>
  <c r="AA22" i="245"/>
  <c r="AA29" i="245" s="1"/>
  <c r="AA30" i="245" s="1"/>
  <c r="Z22" i="245"/>
  <c r="Z29" i="245" s="1"/>
  <c r="Z30" i="245" s="1"/>
  <c r="Y22" i="245"/>
  <c r="Y29" i="245" s="1"/>
  <c r="Y30" i="245" s="1"/>
  <c r="X22" i="245"/>
  <c r="X29" i="245" s="1"/>
  <c r="X30" i="245" s="1"/>
  <c r="W22" i="245"/>
  <c r="W29" i="245" s="1"/>
  <c r="W30" i="245" s="1"/>
  <c r="V22" i="245"/>
  <c r="V29" i="245" s="1"/>
  <c r="V30" i="245" s="1"/>
  <c r="U22" i="245"/>
  <c r="U29" i="245" s="1"/>
  <c r="U30" i="245" s="1"/>
  <c r="T22" i="245"/>
  <c r="T29" i="245" s="1"/>
  <c r="T30" i="245" s="1"/>
  <c r="S22" i="245"/>
  <c r="S29" i="245" s="1"/>
  <c r="S30" i="245" s="1"/>
  <c r="R22" i="245"/>
  <c r="R29" i="245" s="1"/>
  <c r="R30" i="245" s="1"/>
  <c r="Q22" i="245"/>
  <c r="Q29" i="245" s="1"/>
  <c r="Q30" i="245" s="1"/>
  <c r="P22" i="245"/>
  <c r="P29" i="245" s="1"/>
  <c r="P30" i="245" s="1"/>
  <c r="O22" i="245"/>
  <c r="O29" i="245" s="1"/>
  <c r="O30" i="245" s="1"/>
  <c r="N22" i="245"/>
  <c r="N29" i="245" s="1"/>
  <c r="N30" i="245" s="1"/>
  <c r="M22" i="245"/>
  <c r="M29" i="245" s="1"/>
  <c r="M30" i="245" s="1"/>
  <c r="L22" i="245"/>
  <c r="L29" i="245" s="1"/>
  <c r="L30" i="245" s="1"/>
  <c r="K22" i="245"/>
  <c r="K29" i="245" s="1"/>
  <c r="K30" i="245" s="1"/>
  <c r="J22" i="245"/>
  <c r="J29" i="245" s="1"/>
  <c r="J30" i="245" s="1"/>
  <c r="I22" i="245"/>
  <c r="I29" i="245" s="1"/>
  <c r="I30" i="245" s="1"/>
  <c r="H22" i="245"/>
  <c r="H29" i="245" s="1"/>
  <c r="H30" i="245" s="1"/>
  <c r="G22" i="245"/>
  <c r="G29" i="245" s="1"/>
  <c r="G30" i="245" s="1"/>
  <c r="F22" i="245"/>
  <c r="F29" i="245" s="1"/>
  <c r="F30" i="245" s="1"/>
  <c r="E22" i="245"/>
  <c r="E29" i="245" s="1"/>
  <c r="E30" i="245" s="1"/>
  <c r="D22" i="245"/>
  <c r="D29" i="245" s="1"/>
  <c r="D30" i="245" s="1"/>
  <c r="C22" i="245"/>
  <c r="C29" i="245" s="1"/>
  <c r="C30" i="245" s="1"/>
  <c r="AL22" i="331"/>
  <c r="AK22" i="331"/>
  <c r="AJ22" i="331"/>
  <c r="AI22" i="331"/>
  <c r="AH22" i="331"/>
  <c r="AG22" i="331"/>
  <c r="AF22" i="331"/>
  <c r="AE22" i="331"/>
  <c r="AD22" i="331"/>
  <c r="AC22" i="331"/>
  <c r="AB22" i="331"/>
  <c r="AA22" i="331"/>
  <c r="Z22" i="331"/>
  <c r="Y22" i="331"/>
  <c r="X22" i="331"/>
  <c r="W22" i="331"/>
  <c r="V22" i="331"/>
  <c r="U22" i="331"/>
  <c r="T22" i="331"/>
  <c r="S22" i="331"/>
  <c r="R22" i="331"/>
  <c r="Q22" i="331"/>
  <c r="P22" i="331"/>
  <c r="O22" i="331"/>
  <c r="N22" i="331"/>
  <c r="M22" i="331"/>
  <c r="L22" i="331"/>
  <c r="K22" i="331"/>
  <c r="J22" i="331"/>
  <c r="I22" i="331"/>
  <c r="H22" i="331"/>
  <c r="G22" i="331"/>
  <c r="F22" i="331"/>
  <c r="E22" i="331"/>
  <c r="D22" i="331"/>
  <c r="C22" i="331"/>
  <c r="AL22" i="330"/>
  <c r="AK22" i="330"/>
  <c r="AJ22" i="330"/>
  <c r="AI22" i="330"/>
  <c r="AH22" i="330"/>
  <c r="AG22" i="330"/>
  <c r="AF22" i="330"/>
  <c r="AE22" i="330"/>
  <c r="AD22" i="330"/>
  <c r="AC22" i="330"/>
  <c r="AB22" i="330"/>
  <c r="AA22" i="330"/>
  <c r="Z22" i="330"/>
  <c r="Y22" i="330"/>
  <c r="X22" i="330"/>
  <c r="W22" i="330"/>
  <c r="V22" i="330"/>
  <c r="U22" i="330"/>
  <c r="T22" i="330"/>
  <c r="S22" i="330"/>
  <c r="R22" i="330"/>
  <c r="Q22" i="330"/>
  <c r="P22" i="330"/>
  <c r="O22" i="330"/>
  <c r="N22" i="330"/>
  <c r="M22" i="330"/>
  <c r="L22" i="330"/>
  <c r="K22" i="330"/>
  <c r="J22" i="330"/>
  <c r="I22" i="330"/>
  <c r="H22" i="330"/>
  <c r="G22" i="330"/>
  <c r="F22" i="330"/>
  <c r="E22" i="330"/>
  <c r="D22" i="330"/>
  <c r="C22" i="330"/>
  <c r="AL22" i="329"/>
  <c r="AK22" i="329"/>
  <c r="AJ22" i="329"/>
  <c r="AI22" i="329"/>
  <c r="AH22" i="329"/>
  <c r="AG22" i="329"/>
  <c r="AF22" i="329"/>
  <c r="AE22" i="329"/>
  <c r="AD22" i="329"/>
  <c r="AC22" i="329"/>
  <c r="AB22" i="329"/>
  <c r="AA22" i="329"/>
  <c r="Z22" i="329"/>
  <c r="Y22" i="329"/>
  <c r="X22" i="329"/>
  <c r="W22" i="329"/>
  <c r="V22" i="329"/>
  <c r="U22" i="329"/>
  <c r="T22" i="329"/>
  <c r="S22" i="329"/>
  <c r="R22" i="329"/>
  <c r="Q22" i="329"/>
  <c r="P22" i="329"/>
  <c r="O22" i="329"/>
  <c r="N22" i="329"/>
  <c r="M22" i="329"/>
  <c r="L22" i="329"/>
  <c r="K22" i="329"/>
  <c r="J22" i="329"/>
  <c r="I22" i="329"/>
  <c r="H22" i="329"/>
  <c r="G22" i="329"/>
  <c r="F22" i="329"/>
  <c r="E22" i="329"/>
  <c r="D22" i="329"/>
  <c r="C22" i="329"/>
  <c r="AK94" i="247" l="1"/>
  <c r="AK95" i="247"/>
  <c r="G36" i="225"/>
  <c r="G37" i="225"/>
  <c r="H37" i="225"/>
  <c r="H36" i="225"/>
  <c r="AF37" i="225"/>
  <c r="AF36" i="225"/>
  <c r="I37" i="225"/>
  <c r="I36" i="225"/>
  <c r="Q37" i="225"/>
  <c r="Q36" i="225"/>
  <c r="Y36" i="225"/>
  <c r="Y37" i="225"/>
  <c r="AG36" i="225"/>
  <c r="AG37" i="225"/>
  <c r="AE36" i="225"/>
  <c r="AE37" i="225"/>
  <c r="P37" i="225"/>
  <c r="P36" i="225"/>
  <c r="X37" i="225"/>
  <c r="X36" i="225"/>
  <c r="J37" i="225"/>
  <c r="J36" i="225"/>
  <c r="R37" i="225"/>
  <c r="R36" i="225"/>
  <c r="Z37" i="225"/>
  <c r="Z36" i="225"/>
  <c r="AH37" i="225"/>
  <c r="AH36" i="225"/>
  <c r="K37" i="225"/>
  <c r="K36" i="225"/>
  <c r="AA37" i="225"/>
  <c r="AA36" i="225"/>
  <c r="D36" i="225"/>
  <c r="D37" i="225"/>
  <c r="L36" i="225"/>
  <c r="L37" i="225"/>
  <c r="T36" i="225"/>
  <c r="T37" i="225"/>
  <c r="AB36" i="225"/>
  <c r="AB37" i="225"/>
  <c r="AJ36" i="225"/>
  <c r="AJ37" i="225"/>
  <c r="O36" i="225"/>
  <c r="O37" i="225"/>
  <c r="C37" i="225"/>
  <c r="C36" i="225"/>
  <c r="S37" i="225"/>
  <c r="S36" i="225"/>
  <c r="E37" i="225"/>
  <c r="E36" i="225"/>
  <c r="M37" i="225"/>
  <c r="M36" i="225"/>
  <c r="U36" i="225"/>
  <c r="U37" i="225"/>
  <c r="AC36" i="225"/>
  <c r="AC37" i="225"/>
  <c r="AK36" i="225"/>
  <c r="AK37" i="225"/>
  <c r="W36" i="225"/>
  <c r="W37" i="225"/>
  <c r="AI37" i="225"/>
  <c r="AI36" i="225"/>
  <c r="F36" i="225"/>
  <c r="F37" i="225"/>
  <c r="N36" i="225"/>
  <c r="N37" i="225"/>
  <c r="V36" i="225"/>
  <c r="V37" i="225"/>
  <c r="AD36" i="225"/>
  <c r="AD37" i="225"/>
  <c r="AL36" i="225"/>
  <c r="AL37" i="225"/>
  <c r="B19" i="332"/>
  <c r="C19" i="332"/>
  <c r="D19" i="332"/>
  <c r="E19" i="332"/>
  <c r="F19" i="332"/>
  <c r="G19" i="332"/>
  <c r="H19" i="332"/>
  <c r="I19" i="332"/>
  <c r="J19" i="332"/>
  <c r="K19" i="332"/>
  <c r="L19" i="332"/>
  <c r="M19" i="332"/>
  <c r="N19" i="332"/>
  <c r="O19" i="332"/>
  <c r="P19" i="332"/>
  <c r="Q19" i="332"/>
  <c r="R19" i="332"/>
  <c r="S19" i="332"/>
  <c r="T19" i="332"/>
  <c r="U19" i="332"/>
  <c r="V19" i="332"/>
  <c r="W19" i="332"/>
  <c r="X19" i="332"/>
  <c r="Y19" i="332"/>
  <c r="Z19" i="332"/>
  <c r="AA19" i="332"/>
  <c r="AB19" i="332"/>
  <c r="AC19" i="332"/>
  <c r="AD19" i="332"/>
  <c r="AE19" i="332"/>
  <c r="AF19" i="332"/>
  <c r="AG19" i="332"/>
  <c r="AH19" i="332"/>
  <c r="AI19" i="332"/>
  <c r="AJ19" i="332"/>
  <c r="AK19" i="332"/>
  <c r="AK21" i="332" l="1"/>
  <c r="AJ21" i="332"/>
  <c r="AI21" i="332"/>
  <c r="AH21" i="332"/>
  <c r="AG21" i="332"/>
  <c r="AF21" i="332"/>
  <c r="AE21" i="332"/>
  <c r="AD21" i="332"/>
  <c r="AC21" i="332"/>
  <c r="AB21" i="332"/>
  <c r="AA21" i="332"/>
  <c r="Z21" i="332"/>
  <c r="Y21" i="332"/>
  <c r="X21" i="332"/>
  <c r="W21" i="332"/>
  <c r="V21" i="332"/>
  <c r="F24" i="332" s="1"/>
  <c r="U21" i="332"/>
  <c r="T21" i="332"/>
  <c r="S21" i="332"/>
  <c r="R21" i="332"/>
  <c r="Q21" i="332"/>
  <c r="P21" i="332"/>
  <c r="O21" i="332"/>
  <c r="N21" i="332"/>
  <c r="M21" i="332"/>
  <c r="L21" i="332"/>
  <c r="K21" i="332"/>
  <c r="J21" i="332"/>
  <c r="I21" i="332"/>
  <c r="H21" i="332"/>
  <c r="G21" i="332"/>
  <c r="F21" i="332"/>
  <c r="E21" i="332"/>
  <c r="D21" i="332"/>
  <c r="C21" i="332"/>
  <c r="B21" i="332"/>
  <c r="AK20" i="332"/>
  <c r="AJ20" i="332"/>
  <c r="AI20" i="332"/>
  <c r="AH20" i="332"/>
  <c r="AG20" i="332"/>
  <c r="AF20" i="332"/>
  <c r="AE20" i="332"/>
  <c r="AD20" i="332"/>
  <c r="AC20" i="332"/>
  <c r="AB20" i="332"/>
  <c r="AA20" i="332"/>
  <c r="Z20" i="332"/>
  <c r="Y20" i="332"/>
  <c r="X20" i="332"/>
  <c r="W20" i="332"/>
  <c r="V20" i="332"/>
  <c r="F25" i="332" s="1"/>
  <c r="U20" i="332"/>
  <c r="T20" i="332"/>
  <c r="S20" i="332"/>
  <c r="R20" i="332"/>
  <c r="Q20" i="332"/>
  <c r="P20" i="332"/>
  <c r="O20" i="332"/>
  <c r="N20" i="332"/>
  <c r="M20" i="332"/>
  <c r="L20" i="332"/>
  <c r="K20" i="332"/>
  <c r="J20" i="332"/>
  <c r="I20" i="332"/>
  <c r="H20" i="332"/>
  <c r="G20" i="332"/>
  <c r="F20" i="332"/>
  <c r="E20" i="332"/>
  <c r="D20" i="332"/>
  <c r="C20" i="332"/>
  <c r="B20" i="332"/>
  <c r="B25" i="332" s="1"/>
  <c r="I25" i="332"/>
  <c r="H25" i="332"/>
  <c r="G25" i="332"/>
  <c r="E25" i="332"/>
  <c r="D25" i="332"/>
  <c r="C25" i="332"/>
  <c r="I24" i="332"/>
  <c r="H24" i="332"/>
  <c r="G24" i="332"/>
  <c r="E24" i="332"/>
  <c r="D24" i="332"/>
  <c r="C24" i="332"/>
  <c r="B24" i="332"/>
  <c r="J25" i="332" l="1"/>
  <c r="Q41" i="63"/>
  <c r="Z22" i="224" l="1"/>
  <c r="Z29" i="224" s="1"/>
  <c r="Z30" i="224" s="1"/>
  <c r="Y22" i="224"/>
  <c r="Y29" i="224" s="1"/>
  <c r="Y30" i="224" s="1"/>
  <c r="X22" i="224"/>
  <c r="X29" i="224" s="1"/>
  <c r="X30" i="224" s="1"/>
  <c r="W22" i="224"/>
  <c r="W29" i="224" s="1"/>
  <c r="W30" i="224" s="1"/>
  <c r="W35" i="224" s="1"/>
  <c r="V22" i="224"/>
  <c r="V29" i="224" s="1"/>
  <c r="V30" i="224" s="1"/>
  <c r="V35" i="224" s="1"/>
  <c r="U22" i="224"/>
  <c r="U29" i="224" s="1"/>
  <c r="U30" i="224" s="1"/>
  <c r="U35" i="224" s="1"/>
  <c r="T22" i="224"/>
  <c r="T29" i="224" s="1"/>
  <c r="T30" i="224" s="1"/>
  <c r="T35" i="224" s="1"/>
  <c r="S22" i="224"/>
  <c r="S29" i="224" s="1"/>
  <c r="S30" i="224" s="1"/>
  <c r="S35" i="224" s="1"/>
  <c r="R22" i="224"/>
  <c r="R29" i="224" s="1"/>
  <c r="R30" i="224" s="1"/>
  <c r="R35" i="224" s="1"/>
  <c r="Q22" i="224"/>
  <c r="Q29" i="224" s="1"/>
  <c r="Q30" i="224" s="1"/>
  <c r="Q35" i="224" s="1"/>
  <c r="P22" i="224"/>
  <c r="P29" i="224" s="1"/>
  <c r="P30" i="224" s="1"/>
  <c r="P35" i="224" s="1"/>
  <c r="O22" i="224"/>
  <c r="O29" i="224" s="1"/>
  <c r="O30" i="224" s="1"/>
  <c r="O35" i="224" s="1"/>
  <c r="N22" i="224"/>
  <c r="N29" i="224" s="1"/>
  <c r="N30" i="224" s="1"/>
  <c r="N35" i="224" s="1"/>
  <c r="M22" i="224"/>
  <c r="M29" i="224" s="1"/>
  <c r="M30" i="224" s="1"/>
  <c r="M35" i="224" s="1"/>
  <c r="L22" i="224"/>
  <c r="L29" i="224" s="1"/>
  <c r="L30" i="224" s="1"/>
  <c r="L35" i="224" s="1"/>
  <c r="K22" i="224"/>
  <c r="K29" i="224" s="1"/>
  <c r="K30" i="224" s="1"/>
  <c r="K35" i="224" s="1"/>
  <c r="J22" i="224"/>
  <c r="J29" i="224" s="1"/>
  <c r="J30" i="224" s="1"/>
  <c r="J35" i="224" s="1"/>
  <c r="I22" i="224"/>
  <c r="I29" i="224" s="1"/>
  <c r="I30" i="224" s="1"/>
  <c r="I35" i="224" s="1"/>
  <c r="H22" i="224"/>
  <c r="H29" i="224" s="1"/>
  <c r="H30" i="224" s="1"/>
  <c r="H35" i="224" s="1"/>
  <c r="G22" i="224"/>
  <c r="G29" i="224" s="1"/>
  <c r="G30" i="224" s="1"/>
  <c r="G35" i="224" s="1"/>
  <c r="F22" i="224"/>
  <c r="F29" i="224" s="1"/>
  <c r="F30" i="224" s="1"/>
  <c r="F35" i="224" s="1"/>
  <c r="E22" i="224"/>
  <c r="E29" i="224" s="1"/>
  <c r="E30" i="224" s="1"/>
  <c r="E35" i="224" s="1"/>
  <c r="D22" i="224"/>
  <c r="D29" i="224" s="1"/>
  <c r="D30" i="224" s="1"/>
  <c r="D35" i="224" s="1"/>
  <c r="C22" i="224"/>
  <c r="C29" i="224" s="1"/>
  <c r="C30" i="224" s="1"/>
  <c r="C35" i="224" s="1"/>
  <c r="AF38" i="249"/>
  <c r="AF30" i="249"/>
  <c r="AF22" i="249"/>
  <c r="AF14" i="249"/>
  <c r="AF6" i="249"/>
  <c r="AJ34" i="249"/>
  <c r="AJ26" i="249"/>
  <c r="AJ18" i="249"/>
  <c r="AJ10" i="249"/>
  <c r="AL41" i="249"/>
  <c r="AJ41" i="249"/>
  <c r="AI41" i="249"/>
  <c r="AH41" i="249"/>
  <c r="AG41" i="249"/>
  <c r="AF41" i="249"/>
  <c r="AE41" i="249"/>
  <c r="AD41" i="249"/>
  <c r="AL40" i="249"/>
  <c r="AJ40" i="249"/>
  <c r="AI40" i="249"/>
  <c r="AH40" i="249"/>
  <c r="AG40" i="249"/>
  <c r="AF40" i="249"/>
  <c r="AE40" i="249"/>
  <c r="AD40" i="249"/>
  <c r="AL39" i="249"/>
  <c r="AJ39" i="249"/>
  <c r="AI39" i="249"/>
  <c r="AH39" i="249"/>
  <c r="AG39" i="249"/>
  <c r="AF39" i="249"/>
  <c r="AE39" i="249"/>
  <c r="AD39" i="249"/>
  <c r="AL38" i="249"/>
  <c r="AJ38" i="249"/>
  <c r="AI38" i="249"/>
  <c r="AH38" i="249"/>
  <c r="AG38" i="249"/>
  <c r="AE38" i="249"/>
  <c r="AD38" i="249"/>
  <c r="AL37" i="249"/>
  <c r="AJ37" i="249"/>
  <c r="AI37" i="249"/>
  <c r="AH37" i="249"/>
  <c r="AG37" i="249"/>
  <c r="AF37" i="249"/>
  <c r="AE37" i="249"/>
  <c r="AD37" i="249"/>
  <c r="AL36" i="249"/>
  <c r="AJ36" i="249"/>
  <c r="AI36" i="249"/>
  <c r="AH36" i="249"/>
  <c r="AG36" i="249"/>
  <c r="AF36" i="249"/>
  <c r="AE36" i="249"/>
  <c r="AD36" i="249"/>
  <c r="AL35" i="249"/>
  <c r="AJ35" i="249"/>
  <c r="AI35" i="249"/>
  <c r="AH35" i="249"/>
  <c r="AG35" i="249"/>
  <c r="AF35" i="249"/>
  <c r="AE35" i="249"/>
  <c r="AD35" i="249"/>
  <c r="AL34" i="249"/>
  <c r="AI34" i="249"/>
  <c r="AH34" i="249"/>
  <c r="AG34" i="249"/>
  <c r="AF34" i="249"/>
  <c r="AE34" i="249"/>
  <c r="AD34" i="249"/>
  <c r="AL33" i="249"/>
  <c r="AJ33" i="249"/>
  <c r="AI33" i="249"/>
  <c r="AH33" i="249"/>
  <c r="AG33" i="249"/>
  <c r="AF33" i="249"/>
  <c r="AE33" i="249"/>
  <c r="AD33" i="249"/>
  <c r="AL32" i="249"/>
  <c r="AJ32" i="249"/>
  <c r="AI32" i="249"/>
  <c r="AH32" i="249"/>
  <c r="AG32" i="249"/>
  <c r="AF32" i="249"/>
  <c r="AE32" i="249"/>
  <c r="AD32" i="249"/>
  <c r="AL31" i="249"/>
  <c r="AJ31" i="249"/>
  <c r="AI31" i="249"/>
  <c r="AH31" i="249"/>
  <c r="AG31" i="249"/>
  <c r="AF31" i="249"/>
  <c r="AE31" i="249"/>
  <c r="AD31" i="249"/>
  <c r="AL30" i="249"/>
  <c r="AJ30" i="249"/>
  <c r="AI30" i="249"/>
  <c r="AH30" i="249"/>
  <c r="AG30" i="249"/>
  <c r="AE30" i="249"/>
  <c r="AD30" i="249"/>
  <c r="AL29" i="249"/>
  <c r="AJ29" i="249"/>
  <c r="AI29" i="249"/>
  <c r="AH29" i="249"/>
  <c r="AG29" i="249"/>
  <c r="AF29" i="249"/>
  <c r="AE29" i="249"/>
  <c r="AD29" i="249"/>
  <c r="AL28" i="249"/>
  <c r="AJ28" i="249"/>
  <c r="AI28" i="249"/>
  <c r="AH28" i="249"/>
  <c r="AG28" i="249"/>
  <c r="AF28" i="249"/>
  <c r="AE28" i="249"/>
  <c r="AD28" i="249"/>
  <c r="AL27" i="249"/>
  <c r="AJ27" i="249"/>
  <c r="AI27" i="249"/>
  <c r="AH27" i="249"/>
  <c r="AG27" i="249"/>
  <c r="AF27" i="249"/>
  <c r="AE27" i="249"/>
  <c r="AD27" i="249"/>
  <c r="AL26" i="249"/>
  <c r="AI26" i="249"/>
  <c r="AH26" i="249"/>
  <c r="AG26" i="249"/>
  <c r="AF26" i="249"/>
  <c r="AE26" i="249"/>
  <c r="AD26" i="249"/>
  <c r="AL25" i="249"/>
  <c r="AJ25" i="249"/>
  <c r="AI25" i="249"/>
  <c r="AH25" i="249"/>
  <c r="AG25" i="249"/>
  <c r="AF25" i="249"/>
  <c r="AE25" i="249"/>
  <c r="AD25" i="249"/>
  <c r="AL24" i="249"/>
  <c r="AJ24" i="249"/>
  <c r="AI24" i="249"/>
  <c r="AH24" i="249"/>
  <c r="AG24" i="249"/>
  <c r="AF24" i="249"/>
  <c r="AE24" i="249"/>
  <c r="AD24" i="249"/>
  <c r="AL23" i="249"/>
  <c r="AJ23" i="249"/>
  <c r="AI23" i="249"/>
  <c r="AH23" i="249"/>
  <c r="AG23" i="249"/>
  <c r="AF23" i="249"/>
  <c r="AE23" i="249"/>
  <c r="AD23" i="249"/>
  <c r="AL22" i="249"/>
  <c r="AJ22" i="249"/>
  <c r="AI22" i="249"/>
  <c r="AH22" i="249"/>
  <c r="AG22" i="249"/>
  <c r="AE22" i="249"/>
  <c r="AD22" i="249"/>
  <c r="AL21" i="249"/>
  <c r="AJ21" i="249"/>
  <c r="AI21" i="249"/>
  <c r="AH21" i="249"/>
  <c r="AG21" i="249"/>
  <c r="AF21" i="249"/>
  <c r="AE21" i="249"/>
  <c r="AD21" i="249"/>
  <c r="AL20" i="249"/>
  <c r="AJ20" i="249"/>
  <c r="AI20" i="249"/>
  <c r="AH20" i="249"/>
  <c r="AG20" i="249"/>
  <c r="AF20" i="249"/>
  <c r="AE20" i="249"/>
  <c r="AD20" i="249"/>
  <c r="AL19" i="249"/>
  <c r="AJ19" i="249"/>
  <c r="AI19" i="249"/>
  <c r="AH19" i="249"/>
  <c r="AG19" i="249"/>
  <c r="AF19" i="249"/>
  <c r="AE19" i="249"/>
  <c r="AD19" i="249"/>
  <c r="AL18" i="249"/>
  <c r="AI18" i="249"/>
  <c r="AH18" i="249"/>
  <c r="AG18" i="249"/>
  <c r="AF18" i="249"/>
  <c r="AE18" i="249"/>
  <c r="AD18" i="249"/>
  <c r="AL17" i="249"/>
  <c r="AJ17" i="249"/>
  <c r="AI17" i="249"/>
  <c r="AH17" i="249"/>
  <c r="AG17" i="249"/>
  <c r="AF17" i="249"/>
  <c r="AE17" i="249"/>
  <c r="AD17" i="249"/>
  <c r="AL16" i="249"/>
  <c r="AJ16" i="249"/>
  <c r="AI16" i="249"/>
  <c r="AH16" i="249"/>
  <c r="AG16" i="249"/>
  <c r="AF16" i="249"/>
  <c r="AE16" i="249"/>
  <c r="AD16" i="249"/>
  <c r="AL15" i="249"/>
  <c r="AJ15" i="249"/>
  <c r="AI15" i="249"/>
  <c r="AH15" i="249"/>
  <c r="AG15" i="249"/>
  <c r="AF15" i="249"/>
  <c r="AE15" i="249"/>
  <c r="AD15" i="249"/>
  <c r="AL14" i="249"/>
  <c r="AJ14" i="249"/>
  <c r="AI14" i="249"/>
  <c r="AH14" i="249"/>
  <c r="AG14" i="249"/>
  <c r="AE14" i="249"/>
  <c r="AD14" i="249"/>
  <c r="AL13" i="249"/>
  <c r="AJ13" i="249"/>
  <c r="AI13" i="249"/>
  <c r="AH13" i="249"/>
  <c r="AG13" i="249"/>
  <c r="AF13" i="249"/>
  <c r="AE13" i="249"/>
  <c r="AD13" i="249"/>
  <c r="AL12" i="249"/>
  <c r="AJ12" i="249"/>
  <c r="AI12" i="249"/>
  <c r="AH12" i="249"/>
  <c r="AG12" i="249"/>
  <c r="AF12" i="249"/>
  <c r="AE12" i="249"/>
  <c r="AD12" i="249"/>
  <c r="AL11" i="249"/>
  <c r="AJ11" i="249"/>
  <c r="AI11" i="249"/>
  <c r="AH11" i="249"/>
  <c r="AG11" i="249"/>
  <c r="AF11" i="249"/>
  <c r="AE11" i="249"/>
  <c r="AD11" i="249"/>
  <c r="AL10" i="249"/>
  <c r="AI10" i="249"/>
  <c r="AH10" i="249"/>
  <c r="AG10" i="249"/>
  <c r="AF10" i="249"/>
  <c r="AE10" i="249"/>
  <c r="AD10" i="249"/>
  <c r="AL9" i="249"/>
  <c r="AJ9" i="249"/>
  <c r="AI9" i="249"/>
  <c r="AH9" i="249"/>
  <c r="AG9" i="249"/>
  <c r="AF9" i="249"/>
  <c r="AE9" i="249"/>
  <c r="AD9" i="249"/>
  <c r="AL8" i="249"/>
  <c r="AJ8" i="249"/>
  <c r="AI8" i="249"/>
  <c r="AH8" i="249"/>
  <c r="AG8" i="249"/>
  <c r="AF8" i="249"/>
  <c r="AE8" i="249"/>
  <c r="AD8" i="249"/>
  <c r="AL7" i="249"/>
  <c r="AJ7" i="249"/>
  <c r="AI7" i="249"/>
  <c r="AH7" i="249"/>
  <c r="AG7" i="249"/>
  <c r="AF7" i="249"/>
  <c r="AE7" i="249"/>
  <c r="AD7" i="249"/>
  <c r="AL6" i="249"/>
  <c r="AJ6" i="249"/>
  <c r="AI6" i="249"/>
  <c r="AH6" i="249"/>
  <c r="AG6" i="249"/>
  <c r="AE6" i="249"/>
  <c r="AN3" i="249"/>
  <c r="AL41" i="247"/>
  <c r="AJ41" i="247"/>
  <c r="AI41" i="247"/>
  <c r="AH41" i="247"/>
  <c r="AG41" i="247"/>
  <c r="AF41" i="247"/>
  <c r="AE41" i="247"/>
  <c r="AD41" i="247"/>
  <c r="AL40" i="247"/>
  <c r="AJ40" i="247"/>
  <c r="AI40" i="247"/>
  <c r="AH40" i="247"/>
  <c r="AG40" i="247"/>
  <c r="AF40" i="247"/>
  <c r="AE40" i="247"/>
  <c r="AD40" i="247"/>
  <c r="AL39" i="247"/>
  <c r="AJ39" i="247"/>
  <c r="AI39" i="247"/>
  <c r="AH39" i="247"/>
  <c r="AG39" i="247"/>
  <c r="AF39" i="247"/>
  <c r="AE39" i="247"/>
  <c r="AD39" i="247"/>
  <c r="AL38" i="247"/>
  <c r="AJ38" i="247"/>
  <c r="AI38" i="247"/>
  <c r="AH38" i="247"/>
  <c r="AG38" i="247"/>
  <c r="AF38" i="247"/>
  <c r="AE38" i="247"/>
  <c r="AD38" i="247"/>
  <c r="AL37" i="247"/>
  <c r="AJ37" i="247"/>
  <c r="AI37" i="247"/>
  <c r="AH37" i="247"/>
  <c r="AG37" i="247"/>
  <c r="AF37" i="247"/>
  <c r="AE37" i="247"/>
  <c r="AD37" i="247"/>
  <c r="AL36" i="247"/>
  <c r="AJ36" i="247"/>
  <c r="AI36" i="247"/>
  <c r="AH36" i="247"/>
  <c r="AG36" i="247"/>
  <c r="AF36" i="247"/>
  <c r="AE36" i="247"/>
  <c r="AD36" i="247"/>
  <c r="AL35" i="247"/>
  <c r="AJ35" i="247"/>
  <c r="AI35" i="247"/>
  <c r="AH35" i="247"/>
  <c r="AG35" i="247"/>
  <c r="AF35" i="247"/>
  <c r="AE35" i="247"/>
  <c r="AD35" i="247"/>
  <c r="AL34" i="247"/>
  <c r="AJ34" i="247"/>
  <c r="AI34" i="247"/>
  <c r="AH34" i="247"/>
  <c r="AG34" i="247"/>
  <c r="AF34" i="247"/>
  <c r="AE34" i="247"/>
  <c r="AD34" i="247"/>
  <c r="AL33" i="247"/>
  <c r="AJ33" i="247"/>
  <c r="AI33" i="247"/>
  <c r="AH33" i="247"/>
  <c r="AG33" i="247"/>
  <c r="AF33" i="247"/>
  <c r="AE33" i="247"/>
  <c r="AD33" i="247"/>
  <c r="AL32" i="247"/>
  <c r="AJ32" i="247"/>
  <c r="AI32" i="247"/>
  <c r="AH32" i="247"/>
  <c r="AG32" i="247"/>
  <c r="AF32" i="247"/>
  <c r="AE32" i="247"/>
  <c r="AD32" i="247"/>
  <c r="AL31" i="247"/>
  <c r="AJ31" i="247"/>
  <c r="AI31" i="247"/>
  <c r="AH31" i="247"/>
  <c r="AG31" i="247"/>
  <c r="AF31" i="247"/>
  <c r="AE31" i="247"/>
  <c r="AD31" i="247"/>
  <c r="AL30" i="247"/>
  <c r="AJ30" i="247"/>
  <c r="AI30" i="247"/>
  <c r="AH30" i="247"/>
  <c r="AG30" i="247"/>
  <c r="AF30" i="247"/>
  <c r="AE30" i="247"/>
  <c r="AD30" i="247"/>
  <c r="AL29" i="247"/>
  <c r="AJ29" i="247"/>
  <c r="AI29" i="247"/>
  <c r="AH29" i="247"/>
  <c r="AG29" i="247"/>
  <c r="AF29" i="247"/>
  <c r="AE29" i="247"/>
  <c r="AD29" i="247"/>
  <c r="AL28" i="247"/>
  <c r="AJ28" i="247"/>
  <c r="AI28" i="247"/>
  <c r="AH28" i="247"/>
  <c r="AG28" i="247"/>
  <c r="AF28" i="247"/>
  <c r="AE28" i="247"/>
  <c r="AD28" i="247"/>
  <c r="AL27" i="247"/>
  <c r="AJ27" i="247"/>
  <c r="AI27" i="247"/>
  <c r="AH27" i="247"/>
  <c r="AG27" i="247"/>
  <c r="AF27" i="247"/>
  <c r="AE27" i="247"/>
  <c r="AD27" i="247"/>
  <c r="AL26" i="247"/>
  <c r="AJ26" i="247"/>
  <c r="AI26" i="247"/>
  <c r="AH26" i="247"/>
  <c r="AG26" i="247"/>
  <c r="AF26" i="247"/>
  <c r="AE26" i="247"/>
  <c r="AD26" i="247"/>
  <c r="AL25" i="247"/>
  <c r="AJ25" i="247"/>
  <c r="AI25" i="247"/>
  <c r="AH25" i="247"/>
  <c r="AG25" i="247"/>
  <c r="AF25" i="247"/>
  <c r="AE25" i="247"/>
  <c r="AD25" i="247"/>
  <c r="AL24" i="247"/>
  <c r="AJ24" i="247"/>
  <c r="AI24" i="247"/>
  <c r="AH24" i="247"/>
  <c r="AG24" i="247"/>
  <c r="AF24" i="247"/>
  <c r="AE24" i="247"/>
  <c r="AD24" i="247"/>
  <c r="AL23" i="247"/>
  <c r="AJ23" i="247"/>
  <c r="AI23" i="247"/>
  <c r="AH23" i="247"/>
  <c r="AG23" i="247"/>
  <c r="AF23" i="247"/>
  <c r="AE23" i="247"/>
  <c r="AD23" i="247"/>
  <c r="AL22" i="247"/>
  <c r="AJ22" i="247"/>
  <c r="AI22" i="247"/>
  <c r="AH22" i="247"/>
  <c r="AG22" i="247"/>
  <c r="AF22" i="247"/>
  <c r="AE22" i="247"/>
  <c r="AD22" i="247"/>
  <c r="AL21" i="247"/>
  <c r="AJ21" i="247"/>
  <c r="AI21" i="247"/>
  <c r="AH21" i="247"/>
  <c r="AG21" i="247"/>
  <c r="AF21" i="247"/>
  <c r="AE21" i="247"/>
  <c r="AD21" i="247"/>
  <c r="AL20" i="247"/>
  <c r="AJ20" i="247"/>
  <c r="AI20" i="247"/>
  <c r="AH20" i="247"/>
  <c r="AG20" i="247"/>
  <c r="AF20" i="247"/>
  <c r="AE20" i="247"/>
  <c r="AD20" i="247"/>
  <c r="AL19" i="247"/>
  <c r="AJ19" i="247"/>
  <c r="AI19" i="247"/>
  <c r="AH19" i="247"/>
  <c r="AG19" i="247"/>
  <c r="AF19" i="247"/>
  <c r="AE19" i="247"/>
  <c r="AD19" i="247"/>
  <c r="AL18" i="247"/>
  <c r="AJ18" i="247"/>
  <c r="AI18" i="247"/>
  <c r="AH18" i="247"/>
  <c r="AG18" i="247"/>
  <c r="AF18" i="247"/>
  <c r="AE18" i="247"/>
  <c r="AD18" i="247"/>
  <c r="AL17" i="247"/>
  <c r="AJ17" i="247"/>
  <c r="AI17" i="247"/>
  <c r="AH17" i="247"/>
  <c r="AG17" i="247"/>
  <c r="AF17" i="247"/>
  <c r="AE17" i="247"/>
  <c r="AD17" i="247"/>
  <c r="AL16" i="247"/>
  <c r="AJ16" i="247"/>
  <c r="AI16" i="247"/>
  <c r="AH16" i="247"/>
  <c r="AG16" i="247"/>
  <c r="AF16" i="247"/>
  <c r="AE16" i="247"/>
  <c r="AD16" i="247"/>
  <c r="AL15" i="247"/>
  <c r="AJ15" i="247"/>
  <c r="AI15" i="247"/>
  <c r="AH15" i="247"/>
  <c r="AG15" i="247"/>
  <c r="AF15" i="247"/>
  <c r="AE15" i="247"/>
  <c r="AD15" i="247"/>
  <c r="AL14" i="247"/>
  <c r="AJ14" i="247"/>
  <c r="AI14" i="247"/>
  <c r="AH14" i="247"/>
  <c r="AG14" i="247"/>
  <c r="AF14" i="247"/>
  <c r="AE14" i="247"/>
  <c r="AD14" i="247"/>
  <c r="AL13" i="247"/>
  <c r="AJ13" i="247"/>
  <c r="AI13" i="247"/>
  <c r="AH13" i="247"/>
  <c r="AG13" i="247"/>
  <c r="AF13" i="247"/>
  <c r="AE13" i="247"/>
  <c r="AD13" i="247"/>
  <c r="AL12" i="247"/>
  <c r="AJ12" i="247"/>
  <c r="AI12" i="247"/>
  <c r="AH12" i="247"/>
  <c r="AG12" i="247"/>
  <c r="AF12" i="247"/>
  <c r="AE12" i="247"/>
  <c r="AD12" i="247"/>
  <c r="AL11" i="247"/>
  <c r="AJ11" i="247"/>
  <c r="AI11" i="247"/>
  <c r="AH11" i="247"/>
  <c r="AG11" i="247"/>
  <c r="AF11" i="247"/>
  <c r="AE11" i="247"/>
  <c r="AD11" i="247"/>
  <c r="AL10" i="247"/>
  <c r="AJ10" i="247"/>
  <c r="AI10" i="247"/>
  <c r="AH10" i="247"/>
  <c r="AG10" i="247"/>
  <c r="AF10" i="247"/>
  <c r="AE10" i="247"/>
  <c r="AD10" i="247"/>
  <c r="AL9" i="247"/>
  <c r="AJ9" i="247"/>
  <c r="AI9" i="247"/>
  <c r="AH9" i="247"/>
  <c r="AG9" i="247"/>
  <c r="AF9" i="247"/>
  <c r="AE9" i="247"/>
  <c r="AD9" i="247"/>
  <c r="AL8" i="247"/>
  <c r="AJ8" i="247"/>
  <c r="AI8" i="247"/>
  <c r="AH8" i="247"/>
  <c r="AG8" i="247"/>
  <c r="AF8" i="247"/>
  <c r="AE8" i="247"/>
  <c r="AD8" i="247"/>
  <c r="AL7" i="247"/>
  <c r="AJ7" i="247"/>
  <c r="AI7" i="247"/>
  <c r="AH7" i="247"/>
  <c r="AG7" i="247"/>
  <c r="AF7" i="247"/>
  <c r="AE7" i="247"/>
  <c r="AD7" i="247"/>
  <c r="AL6" i="247"/>
  <c r="AJ6" i="247"/>
  <c r="AI6" i="247"/>
  <c r="AH6" i="247"/>
  <c r="AG6" i="247"/>
  <c r="AF6" i="247"/>
  <c r="AE6" i="247"/>
  <c r="AN3" i="247"/>
  <c r="AD7" i="250"/>
  <c r="AL7" i="250" s="1"/>
  <c r="AJ6" i="250"/>
  <c r="AI6" i="250"/>
  <c r="AH6" i="250"/>
  <c r="AG6" i="250"/>
  <c r="AF6" i="250"/>
  <c r="AM6" i="250" s="1"/>
  <c r="AN6" i="250" s="1"/>
  <c r="AE6" i="250"/>
  <c r="AN3" i="250"/>
  <c r="F15" i="16"/>
  <c r="E15" i="16"/>
  <c r="F14" i="16"/>
  <c r="F13" i="16"/>
  <c r="F12" i="16"/>
  <c r="F11" i="16"/>
  <c r="F10" i="16"/>
  <c r="F9" i="16"/>
  <c r="F8" i="16"/>
  <c r="F7" i="16"/>
  <c r="F6" i="16"/>
  <c r="F5" i="16"/>
  <c r="F4" i="16"/>
  <c r="F3" i="16"/>
  <c r="AK43" i="152"/>
  <c r="AJ43" i="152"/>
  <c r="AI43" i="152"/>
  <c r="AH43" i="152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K42" i="152"/>
  <c r="AJ42" i="152"/>
  <c r="AI42" i="152"/>
  <c r="AH42" i="152"/>
  <c r="AG42" i="152"/>
  <c r="AF42" i="152"/>
  <c r="AE42" i="152"/>
  <c r="AD42" i="152"/>
  <c r="AC42" i="152"/>
  <c r="AB42" i="152"/>
  <c r="AA42" i="152"/>
  <c r="Z42" i="152"/>
  <c r="Y42" i="152"/>
  <c r="X42" i="152"/>
  <c r="W42" i="152"/>
  <c r="V42" i="152"/>
  <c r="U42" i="152"/>
  <c r="T42" i="152"/>
  <c r="S42" i="152"/>
  <c r="R42" i="152"/>
  <c r="Q42" i="152"/>
  <c r="P42" i="152"/>
  <c r="O42" i="152"/>
  <c r="N42" i="152"/>
  <c r="M42" i="152"/>
  <c r="L42" i="152"/>
  <c r="K42" i="152"/>
  <c r="J42" i="152"/>
  <c r="I42" i="152"/>
  <c r="H42" i="152"/>
  <c r="G42" i="152"/>
  <c r="F42" i="152"/>
  <c r="E42" i="152"/>
  <c r="D42" i="152"/>
  <c r="C42" i="152"/>
  <c r="B42" i="152"/>
  <c r="AK41" i="152"/>
  <c r="AJ41" i="152"/>
  <c r="AI41" i="152"/>
  <c r="AH41" i="152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K40" i="152"/>
  <c r="AJ40" i="152"/>
  <c r="AI40" i="152"/>
  <c r="AH40" i="152"/>
  <c r="AG40" i="152"/>
  <c r="AF40" i="152"/>
  <c r="AE40" i="152"/>
  <c r="AD40" i="152"/>
  <c r="AC40" i="152"/>
  <c r="AB40" i="152"/>
  <c r="AA40" i="152"/>
  <c r="Z40" i="152"/>
  <c r="Y40" i="152"/>
  <c r="X40" i="152"/>
  <c r="W40" i="152"/>
  <c r="V40" i="152"/>
  <c r="U40" i="152"/>
  <c r="T40" i="152"/>
  <c r="S40" i="152"/>
  <c r="R40" i="152"/>
  <c r="Q40" i="152"/>
  <c r="P40" i="152"/>
  <c r="O40" i="152"/>
  <c r="N40" i="152"/>
  <c r="M40" i="152"/>
  <c r="L40" i="152"/>
  <c r="K40" i="152"/>
  <c r="J40" i="152"/>
  <c r="I40" i="152"/>
  <c r="H40" i="152"/>
  <c r="G40" i="152"/>
  <c r="F40" i="152"/>
  <c r="E40" i="152"/>
  <c r="D40" i="152"/>
  <c r="C40" i="152"/>
  <c r="B40" i="152"/>
  <c r="AK22" i="152"/>
  <c r="AJ22" i="152"/>
  <c r="AI22" i="152"/>
  <c r="AH22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K21" i="152"/>
  <c r="AJ21" i="152"/>
  <c r="AI21" i="152"/>
  <c r="AH21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K20" i="152"/>
  <c r="AJ20" i="152"/>
  <c r="AI20" i="152"/>
  <c r="AH20" i="152"/>
  <c r="AG20" i="152"/>
  <c r="AF20" i="152"/>
  <c r="AE20" i="152"/>
  <c r="AD20" i="152"/>
  <c r="AC20" i="152"/>
  <c r="AB20" i="152"/>
  <c r="AA20" i="152"/>
  <c r="Z20" i="152"/>
  <c r="Y20" i="152"/>
  <c r="X20" i="152"/>
  <c r="W20" i="152"/>
  <c r="V20" i="152"/>
  <c r="U20" i="152"/>
  <c r="T20" i="152"/>
  <c r="S20" i="152"/>
  <c r="R20" i="152"/>
  <c r="Q20" i="152"/>
  <c r="P20" i="152"/>
  <c r="O20" i="152"/>
  <c r="N20" i="152"/>
  <c r="M20" i="152"/>
  <c r="L20" i="152"/>
  <c r="K20" i="152"/>
  <c r="J20" i="152"/>
  <c r="I20" i="152"/>
  <c r="H20" i="152"/>
  <c r="G20" i="152"/>
  <c r="F20" i="152"/>
  <c r="E20" i="152"/>
  <c r="D20" i="152"/>
  <c r="C20" i="152"/>
  <c r="B20" i="152"/>
  <c r="AK19" i="152"/>
  <c r="AJ19" i="152"/>
  <c r="AI19" i="152"/>
  <c r="AH19" i="152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I26" i="193"/>
  <c r="H26" i="193"/>
  <c r="G26" i="193"/>
  <c r="F26" i="193"/>
  <c r="E26" i="193"/>
  <c r="D26" i="193"/>
  <c r="C26" i="193"/>
  <c r="B26" i="193"/>
  <c r="I25" i="193"/>
  <c r="H25" i="193"/>
  <c r="G25" i="193"/>
  <c r="F25" i="193"/>
  <c r="E25" i="193"/>
  <c r="D25" i="193"/>
  <c r="C25" i="193"/>
  <c r="B25" i="193"/>
  <c r="I24" i="193"/>
  <c r="H24" i="193"/>
  <c r="G24" i="193"/>
  <c r="F24" i="193"/>
  <c r="E24" i="193"/>
  <c r="D24" i="193"/>
  <c r="C24" i="193"/>
  <c r="B24" i="193"/>
  <c r="G25" i="192"/>
  <c r="E25" i="192"/>
  <c r="H24" i="192"/>
  <c r="B24" i="192"/>
  <c r="AK21" i="192"/>
  <c r="I24" i="192" s="1"/>
  <c r="AJ21" i="192"/>
  <c r="AI21" i="192"/>
  <c r="AH21" i="192"/>
  <c r="AG21" i="192"/>
  <c r="AF21" i="192"/>
  <c r="AE21" i="192"/>
  <c r="AD21" i="192"/>
  <c r="AC21" i="192"/>
  <c r="AB21" i="192"/>
  <c r="AA21" i="192"/>
  <c r="G24" i="192" s="1"/>
  <c r="Z21" i="192"/>
  <c r="Y21" i="192"/>
  <c r="X21" i="192"/>
  <c r="W21" i="192"/>
  <c r="V21" i="192"/>
  <c r="F24" i="192" s="1"/>
  <c r="U21" i="192"/>
  <c r="T21" i="192"/>
  <c r="S21" i="192"/>
  <c r="R21" i="192"/>
  <c r="Q21" i="192"/>
  <c r="E24" i="192" s="1"/>
  <c r="P21" i="192"/>
  <c r="O21" i="192"/>
  <c r="N21" i="192"/>
  <c r="M21" i="192"/>
  <c r="L21" i="192"/>
  <c r="D24" i="192" s="1"/>
  <c r="K21" i="192"/>
  <c r="J21" i="192"/>
  <c r="I21" i="192"/>
  <c r="H21" i="192"/>
  <c r="G21" i="192"/>
  <c r="C24" i="192" s="1"/>
  <c r="F21" i="192"/>
  <c r="E21" i="192"/>
  <c r="D21" i="192"/>
  <c r="C21" i="192"/>
  <c r="B21" i="192"/>
  <c r="AK20" i="192"/>
  <c r="I25" i="192" s="1"/>
  <c r="AJ20" i="192"/>
  <c r="AI20" i="192"/>
  <c r="AH20" i="192"/>
  <c r="AG20" i="192"/>
  <c r="AF20" i="192"/>
  <c r="H25" i="192" s="1"/>
  <c r="AE20" i="192"/>
  <c r="AD20" i="192"/>
  <c r="AC20" i="192"/>
  <c r="AB20" i="192"/>
  <c r="AA20" i="192"/>
  <c r="Z20" i="192"/>
  <c r="Y20" i="192"/>
  <c r="X20" i="192"/>
  <c r="W20" i="192"/>
  <c r="V20" i="192"/>
  <c r="F25" i="192" s="1"/>
  <c r="U20" i="192"/>
  <c r="T20" i="192"/>
  <c r="S20" i="192"/>
  <c r="R20" i="192"/>
  <c r="Q20" i="192"/>
  <c r="P20" i="192"/>
  <c r="O20" i="192"/>
  <c r="N20" i="192"/>
  <c r="M20" i="192"/>
  <c r="L20" i="192"/>
  <c r="D25" i="192" s="1"/>
  <c r="K20" i="192"/>
  <c r="J20" i="192"/>
  <c r="I20" i="192"/>
  <c r="H20" i="192"/>
  <c r="G20" i="192"/>
  <c r="C25" i="192" s="1"/>
  <c r="F20" i="192"/>
  <c r="E20" i="192"/>
  <c r="D20" i="192"/>
  <c r="C20" i="192"/>
  <c r="B20" i="192"/>
  <c r="B25" i="192" s="1"/>
  <c r="AK19" i="192"/>
  <c r="AJ19" i="192"/>
  <c r="AI19" i="192"/>
  <c r="AH19" i="192"/>
  <c r="AG19" i="192"/>
  <c r="AF19" i="192"/>
  <c r="AE19" i="192"/>
  <c r="AD19" i="192"/>
  <c r="AC19" i="192"/>
  <c r="AB19" i="192"/>
  <c r="AA19" i="192"/>
  <c r="Z19" i="192"/>
  <c r="Y19" i="192"/>
  <c r="X19" i="192"/>
  <c r="W19" i="192"/>
  <c r="V19" i="192"/>
  <c r="U19" i="192"/>
  <c r="T19" i="192"/>
  <c r="S19" i="192"/>
  <c r="R19" i="192"/>
  <c r="Q19" i="192"/>
  <c r="P19" i="192"/>
  <c r="O19" i="192"/>
  <c r="N19" i="192"/>
  <c r="M19" i="192"/>
  <c r="L19" i="192"/>
  <c r="K19" i="192"/>
  <c r="J19" i="192"/>
  <c r="I19" i="192"/>
  <c r="H19" i="192"/>
  <c r="G19" i="192"/>
  <c r="F19" i="192"/>
  <c r="E19" i="192"/>
  <c r="D19" i="192"/>
  <c r="C19" i="192"/>
  <c r="B19" i="192"/>
  <c r="AK59" i="156"/>
  <c r="AJ59" i="156"/>
  <c r="AI59" i="156"/>
  <c r="AH59" i="156"/>
  <c r="AG59" i="156"/>
  <c r="AF59" i="156"/>
  <c r="AE59" i="156"/>
  <c r="AD59" i="156"/>
  <c r="AC59" i="156"/>
  <c r="AB59" i="156"/>
  <c r="AA59" i="156"/>
  <c r="Z59" i="156"/>
  <c r="Y59" i="156"/>
  <c r="X59" i="156"/>
  <c r="W59" i="156"/>
  <c r="V59" i="156"/>
  <c r="U59" i="156"/>
  <c r="T59" i="156"/>
  <c r="S59" i="156"/>
  <c r="R59" i="156"/>
  <c r="Q59" i="156"/>
  <c r="P59" i="156"/>
  <c r="O59" i="156"/>
  <c r="N59" i="156"/>
  <c r="M59" i="156"/>
  <c r="L59" i="156"/>
  <c r="K59" i="156"/>
  <c r="J59" i="156"/>
  <c r="I59" i="156"/>
  <c r="H59" i="156"/>
  <c r="G59" i="156"/>
  <c r="F59" i="156"/>
  <c r="E59" i="156"/>
  <c r="D59" i="156"/>
  <c r="C59" i="156"/>
  <c r="B59" i="156"/>
  <c r="AK44" i="156"/>
  <c r="AJ44" i="156"/>
  <c r="AI44" i="156"/>
  <c r="AH44" i="156"/>
  <c r="AG44" i="156"/>
  <c r="AF44" i="156"/>
  <c r="AE44" i="156"/>
  <c r="AD44" i="156"/>
  <c r="AC44" i="156"/>
  <c r="AB44" i="156"/>
  <c r="AA44" i="156"/>
  <c r="Z44" i="156"/>
  <c r="Y44" i="156"/>
  <c r="X44" i="156"/>
  <c r="W44" i="156"/>
  <c r="V44" i="156"/>
  <c r="U44" i="156"/>
  <c r="T44" i="156"/>
  <c r="S44" i="156"/>
  <c r="R44" i="156"/>
  <c r="Q44" i="156"/>
  <c r="P44" i="156"/>
  <c r="O44" i="156"/>
  <c r="N44" i="156"/>
  <c r="M44" i="156"/>
  <c r="L44" i="156"/>
  <c r="K44" i="156"/>
  <c r="J44" i="156"/>
  <c r="I44" i="156"/>
  <c r="H44" i="156"/>
  <c r="G44" i="156"/>
  <c r="F44" i="156"/>
  <c r="E44" i="156"/>
  <c r="D44" i="156"/>
  <c r="C44" i="156"/>
  <c r="B44" i="156"/>
  <c r="AK29" i="156"/>
  <c r="AJ29" i="156"/>
  <c r="AI29" i="156"/>
  <c r="AH29" i="156"/>
  <c r="AG29" i="156"/>
  <c r="AF29" i="156"/>
  <c r="AE29" i="156"/>
  <c r="AD29" i="156"/>
  <c r="AC29" i="156"/>
  <c r="AB29" i="156"/>
  <c r="AA29" i="156"/>
  <c r="Z29" i="156"/>
  <c r="Y29" i="156"/>
  <c r="X29" i="156"/>
  <c r="W29" i="156"/>
  <c r="V29" i="156"/>
  <c r="U29" i="156"/>
  <c r="T29" i="156"/>
  <c r="S29" i="156"/>
  <c r="R29" i="156"/>
  <c r="Q29" i="156"/>
  <c r="P29" i="156"/>
  <c r="O29" i="156"/>
  <c r="N29" i="156"/>
  <c r="M29" i="156"/>
  <c r="L29" i="156"/>
  <c r="K29" i="156"/>
  <c r="J29" i="156"/>
  <c r="I29" i="156"/>
  <c r="H29" i="156"/>
  <c r="G29" i="156"/>
  <c r="F29" i="156"/>
  <c r="E29" i="156"/>
  <c r="D29" i="156"/>
  <c r="C29" i="156"/>
  <c r="B29" i="156"/>
  <c r="AK95" i="157"/>
  <c r="AJ95" i="157"/>
  <c r="AI95" i="157"/>
  <c r="AH95" i="157"/>
  <c r="AG95" i="157"/>
  <c r="AF95" i="157"/>
  <c r="AE95" i="157"/>
  <c r="AD95" i="157"/>
  <c r="AC95" i="157"/>
  <c r="AB95" i="157"/>
  <c r="AA95" i="157"/>
  <c r="Z95" i="157"/>
  <c r="Y95" i="157"/>
  <c r="X95" i="157"/>
  <c r="W95" i="157"/>
  <c r="V95" i="157"/>
  <c r="U95" i="157"/>
  <c r="T95" i="157"/>
  <c r="S95" i="157"/>
  <c r="R95" i="157"/>
  <c r="Q95" i="157"/>
  <c r="P95" i="157"/>
  <c r="O95" i="157"/>
  <c r="N95" i="157"/>
  <c r="M95" i="157"/>
  <c r="L95" i="157"/>
  <c r="K95" i="157"/>
  <c r="J95" i="157"/>
  <c r="I95" i="157"/>
  <c r="H95" i="157"/>
  <c r="G95" i="157"/>
  <c r="F95" i="157"/>
  <c r="E95" i="157"/>
  <c r="D95" i="157"/>
  <c r="C95" i="157"/>
  <c r="B95" i="157"/>
  <c r="AK68" i="157"/>
  <c r="AJ68" i="157"/>
  <c r="AI68" i="157"/>
  <c r="AH68" i="157"/>
  <c r="AG68" i="157"/>
  <c r="AF68" i="157"/>
  <c r="AE68" i="157"/>
  <c r="AD68" i="157"/>
  <c r="AC68" i="157"/>
  <c r="AB68" i="157"/>
  <c r="AA68" i="157"/>
  <c r="Z68" i="157"/>
  <c r="Y68" i="157"/>
  <c r="X68" i="157"/>
  <c r="W68" i="157"/>
  <c r="V68" i="157"/>
  <c r="U68" i="157"/>
  <c r="T68" i="157"/>
  <c r="S68" i="157"/>
  <c r="R68" i="157"/>
  <c r="Q68" i="157"/>
  <c r="P68" i="157"/>
  <c r="O68" i="157"/>
  <c r="N68" i="157"/>
  <c r="M68" i="157"/>
  <c r="L68" i="157"/>
  <c r="K68" i="157"/>
  <c r="J68" i="157"/>
  <c r="I68" i="157"/>
  <c r="H68" i="157"/>
  <c r="G68" i="157"/>
  <c r="F68" i="157"/>
  <c r="E68" i="157"/>
  <c r="D68" i="157"/>
  <c r="C68" i="157"/>
  <c r="B68" i="157"/>
  <c r="AK41" i="157"/>
  <c r="AJ41" i="157"/>
  <c r="AI41" i="157"/>
  <c r="AH41" i="157"/>
  <c r="AG41" i="157"/>
  <c r="AF41" i="157"/>
  <c r="AE41" i="157"/>
  <c r="AD41" i="157"/>
  <c r="AC41" i="157"/>
  <c r="AB41" i="157"/>
  <c r="AA41" i="157"/>
  <c r="Z41" i="157"/>
  <c r="Y41" i="157"/>
  <c r="X41" i="157"/>
  <c r="W41" i="157"/>
  <c r="V41" i="157"/>
  <c r="U41" i="157"/>
  <c r="T41" i="157"/>
  <c r="S41" i="157"/>
  <c r="R41" i="157"/>
  <c r="Q41" i="157"/>
  <c r="P41" i="157"/>
  <c r="O41" i="157"/>
  <c r="N41" i="157"/>
  <c r="M41" i="157"/>
  <c r="L41" i="157"/>
  <c r="K41" i="157"/>
  <c r="J41" i="157"/>
  <c r="I41" i="157"/>
  <c r="H41" i="157"/>
  <c r="G41" i="157"/>
  <c r="F41" i="157"/>
  <c r="E41" i="157"/>
  <c r="D41" i="157"/>
  <c r="C41" i="157"/>
  <c r="B41" i="157"/>
  <c r="AK95" i="148"/>
  <c r="AJ95" i="148"/>
  <c r="AI95" i="148"/>
  <c r="AH95" i="148"/>
  <c r="AG95" i="148"/>
  <c r="AF95" i="148"/>
  <c r="AE95" i="148"/>
  <c r="AD95" i="148"/>
  <c r="AC95" i="148"/>
  <c r="AB95" i="148"/>
  <c r="AA95" i="148"/>
  <c r="Z95" i="148"/>
  <c r="Y95" i="148"/>
  <c r="X95" i="148"/>
  <c r="W95" i="148"/>
  <c r="V95" i="148"/>
  <c r="U95" i="148"/>
  <c r="T95" i="148"/>
  <c r="S95" i="148"/>
  <c r="R95" i="148"/>
  <c r="Q95" i="148"/>
  <c r="P95" i="148"/>
  <c r="O95" i="148"/>
  <c r="N95" i="148"/>
  <c r="M95" i="148"/>
  <c r="L95" i="148"/>
  <c r="K95" i="148"/>
  <c r="J95" i="148"/>
  <c r="I95" i="148"/>
  <c r="H95" i="148"/>
  <c r="G95" i="148"/>
  <c r="F95" i="148"/>
  <c r="E95" i="148"/>
  <c r="D95" i="148"/>
  <c r="C95" i="148"/>
  <c r="B95" i="148"/>
  <c r="AK68" i="148"/>
  <c r="AJ68" i="148"/>
  <c r="AI68" i="148"/>
  <c r="AH68" i="148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K41" i="148"/>
  <c r="AJ41" i="148"/>
  <c r="AI41" i="148"/>
  <c r="AH41" i="148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C73" i="158"/>
  <c r="AK72" i="158"/>
  <c r="AJ72" i="158"/>
  <c r="AI72" i="158"/>
  <c r="AH72" i="158"/>
  <c r="AG72" i="158"/>
  <c r="AF72" i="158"/>
  <c r="AE72" i="158"/>
  <c r="AD72" i="158"/>
  <c r="AC72" i="158"/>
  <c r="AB72" i="158"/>
  <c r="AA72" i="158"/>
  <c r="Z72" i="158"/>
  <c r="Y72" i="158"/>
  <c r="X72" i="158"/>
  <c r="W72" i="158"/>
  <c r="V72" i="158"/>
  <c r="U72" i="158"/>
  <c r="T72" i="158"/>
  <c r="S72" i="158"/>
  <c r="R72" i="158"/>
  <c r="Q72" i="158"/>
  <c r="P72" i="158"/>
  <c r="O72" i="158"/>
  <c r="N72" i="158"/>
  <c r="M72" i="158"/>
  <c r="L72" i="158"/>
  <c r="K72" i="158"/>
  <c r="J72" i="158"/>
  <c r="I72" i="158"/>
  <c r="H72" i="158"/>
  <c r="G72" i="158"/>
  <c r="F72" i="158"/>
  <c r="E72" i="158"/>
  <c r="D72" i="158"/>
  <c r="C72" i="158"/>
  <c r="B72" i="158"/>
  <c r="AK70" i="158"/>
  <c r="AK76" i="158" s="1"/>
  <c r="AJ70" i="158"/>
  <c r="AJ76" i="158" s="1"/>
  <c r="AI70" i="158"/>
  <c r="AI76" i="158" s="1"/>
  <c r="AH70" i="158"/>
  <c r="AH76" i="158" s="1"/>
  <c r="AG70" i="158"/>
  <c r="AF70" i="158"/>
  <c r="AE70" i="158"/>
  <c r="AE76" i="158" s="1"/>
  <c r="AD70" i="158"/>
  <c r="AD76" i="158" s="1"/>
  <c r="AC70" i="158"/>
  <c r="AC76" i="158" s="1"/>
  <c r="AB70" i="158"/>
  <c r="AB76" i="158" s="1"/>
  <c r="AA70" i="158"/>
  <c r="AA76" i="158" s="1"/>
  <c r="Z70" i="158"/>
  <c r="Z76" i="158" s="1"/>
  <c r="Y70" i="158"/>
  <c r="X70" i="158"/>
  <c r="W70" i="158"/>
  <c r="W76" i="158" s="1"/>
  <c r="V70" i="158"/>
  <c r="V76" i="158" s="1"/>
  <c r="U70" i="158"/>
  <c r="U76" i="158" s="1"/>
  <c r="T70" i="158"/>
  <c r="T76" i="158" s="1"/>
  <c r="S70" i="158"/>
  <c r="S76" i="158" s="1"/>
  <c r="R70" i="158"/>
  <c r="R76" i="158" s="1"/>
  <c r="Q70" i="158"/>
  <c r="P70" i="158"/>
  <c r="O70" i="158"/>
  <c r="O76" i="158" s="1"/>
  <c r="N70" i="158"/>
  <c r="N76" i="158" s="1"/>
  <c r="M70" i="158"/>
  <c r="M76" i="158" s="1"/>
  <c r="L70" i="158"/>
  <c r="L76" i="158" s="1"/>
  <c r="K70" i="158"/>
  <c r="K76" i="158" s="1"/>
  <c r="J70" i="158"/>
  <c r="J76" i="158" s="1"/>
  <c r="I70" i="158"/>
  <c r="H70" i="158"/>
  <c r="G70" i="158"/>
  <c r="G76" i="158" s="1"/>
  <c r="F70" i="158"/>
  <c r="F76" i="158" s="1"/>
  <c r="E70" i="158"/>
  <c r="E76" i="158" s="1"/>
  <c r="D70" i="158"/>
  <c r="D76" i="158" s="1"/>
  <c r="C70" i="158"/>
  <c r="C76" i="158" s="1"/>
  <c r="B70" i="158"/>
  <c r="B76" i="158" s="1"/>
  <c r="AK68" i="158"/>
  <c r="AK74" i="158" s="1"/>
  <c r="J79" i="158" s="1"/>
  <c r="AJ68" i="158"/>
  <c r="AJ74" i="158" s="1"/>
  <c r="AI68" i="158"/>
  <c r="AI74" i="158" s="1"/>
  <c r="AH68" i="158"/>
  <c r="AH74" i="158" s="1"/>
  <c r="AG68" i="158"/>
  <c r="AF68" i="158"/>
  <c r="AE68" i="158"/>
  <c r="AE74" i="158" s="1"/>
  <c r="AD68" i="158"/>
  <c r="AD74" i="158" s="1"/>
  <c r="AC68" i="158"/>
  <c r="AC74" i="158" s="1"/>
  <c r="AB68" i="158"/>
  <c r="AB74" i="158" s="1"/>
  <c r="AA68" i="158"/>
  <c r="AA74" i="158" s="1"/>
  <c r="H79" i="158" s="1"/>
  <c r="Z68" i="158"/>
  <c r="Z74" i="158" s="1"/>
  <c r="Y68" i="158"/>
  <c r="X68" i="158"/>
  <c r="W68" i="158"/>
  <c r="W74" i="158" s="1"/>
  <c r="V68" i="158"/>
  <c r="V74" i="158" s="1"/>
  <c r="G79" i="158" s="1"/>
  <c r="U68" i="158"/>
  <c r="U74" i="158" s="1"/>
  <c r="T68" i="158"/>
  <c r="T74" i="158" s="1"/>
  <c r="S68" i="158"/>
  <c r="S74" i="158" s="1"/>
  <c r="R68" i="158"/>
  <c r="R74" i="158" s="1"/>
  <c r="Q68" i="158"/>
  <c r="P68" i="158"/>
  <c r="O68" i="158"/>
  <c r="O74" i="158" s="1"/>
  <c r="N68" i="158"/>
  <c r="N74" i="158" s="1"/>
  <c r="M68" i="158"/>
  <c r="M74" i="158" s="1"/>
  <c r="L68" i="158"/>
  <c r="L74" i="158" s="1"/>
  <c r="E79" i="158" s="1"/>
  <c r="K68" i="158"/>
  <c r="K74" i="158" s="1"/>
  <c r="J68" i="158"/>
  <c r="J74" i="158" s="1"/>
  <c r="I68" i="158"/>
  <c r="H68" i="158"/>
  <c r="G68" i="158"/>
  <c r="G74" i="158" s="1"/>
  <c r="D79" i="158" s="1"/>
  <c r="F68" i="158"/>
  <c r="F74" i="158" s="1"/>
  <c r="E68" i="158"/>
  <c r="E74" i="158" s="1"/>
  <c r="D68" i="158"/>
  <c r="D74" i="158" s="1"/>
  <c r="C68" i="158"/>
  <c r="C74" i="158" s="1"/>
  <c r="B68" i="158"/>
  <c r="B74" i="158" s="1"/>
  <c r="C79" i="158" s="1"/>
  <c r="AK67" i="158"/>
  <c r="AJ67" i="158"/>
  <c r="AI67" i="158"/>
  <c r="AI73" i="158" s="1"/>
  <c r="AH67" i="158"/>
  <c r="AH73" i="158" s="1"/>
  <c r="AG67" i="158"/>
  <c r="AG73" i="158" s="1"/>
  <c r="AF67" i="158"/>
  <c r="AF73" i="158" s="1"/>
  <c r="I78" i="158" s="1"/>
  <c r="AE67" i="158"/>
  <c r="AE73" i="158" s="1"/>
  <c r="AD67" i="158"/>
  <c r="AD73" i="158" s="1"/>
  <c r="AC67" i="158"/>
  <c r="AB67" i="158"/>
  <c r="AA67" i="158"/>
  <c r="AA73" i="158" s="1"/>
  <c r="H78" i="158" s="1"/>
  <c r="Z67" i="158"/>
  <c r="Z73" i="158" s="1"/>
  <c r="Y67" i="158"/>
  <c r="Y69" i="158" s="1"/>
  <c r="X67" i="158"/>
  <c r="X69" i="158" s="1"/>
  <c r="W67" i="158"/>
  <c r="W73" i="158" s="1"/>
  <c r="V67" i="158"/>
  <c r="V73" i="158" s="1"/>
  <c r="G78" i="158" s="1"/>
  <c r="G80" i="158" s="1"/>
  <c r="U67" i="158"/>
  <c r="T67" i="158"/>
  <c r="S67" i="158"/>
  <c r="S73" i="158" s="1"/>
  <c r="R67" i="158"/>
  <c r="R73" i="158" s="1"/>
  <c r="Q67" i="158"/>
  <c r="Q69" i="158" s="1"/>
  <c r="P67" i="158"/>
  <c r="P73" i="158" s="1"/>
  <c r="O67" i="158"/>
  <c r="O73" i="158" s="1"/>
  <c r="N67" i="158"/>
  <c r="N73" i="158" s="1"/>
  <c r="M67" i="158"/>
  <c r="L67" i="158"/>
  <c r="K67" i="158"/>
  <c r="K73" i="158" s="1"/>
  <c r="J67" i="158"/>
  <c r="J73" i="158" s="1"/>
  <c r="I67" i="158"/>
  <c r="I73" i="158" s="1"/>
  <c r="H67" i="158"/>
  <c r="H69" i="158" s="1"/>
  <c r="G67" i="158"/>
  <c r="G73" i="158" s="1"/>
  <c r="D78" i="158" s="1"/>
  <c r="D80" i="158" s="1"/>
  <c r="F67" i="158"/>
  <c r="F73" i="158" s="1"/>
  <c r="E67" i="158"/>
  <c r="D67" i="158"/>
  <c r="C67" i="158"/>
  <c r="C73" i="158" s="1"/>
  <c r="B67" i="158"/>
  <c r="B73" i="158" s="1"/>
  <c r="C78" i="158" s="1"/>
  <c r="AK66" i="158"/>
  <c r="AJ66" i="158"/>
  <c r="AI66" i="158"/>
  <c r="AH66" i="158"/>
  <c r="AG66" i="158"/>
  <c r="AF66" i="158"/>
  <c r="AE66" i="158"/>
  <c r="AD66" i="158"/>
  <c r="AC66" i="158"/>
  <c r="AB66" i="158"/>
  <c r="AA66" i="158"/>
  <c r="Z66" i="158"/>
  <c r="Y66" i="158"/>
  <c r="X66" i="158"/>
  <c r="W66" i="158"/>
  <c r="V66" i="158"/>
  <c r="U66" i="158"/>
  <c r="T66" i="158"/>
  <c r="S66" i="158"/>
  <c r="R66" i="158"/>
  <c r="Q66" i="158"/>
  <c r="P66" i="158"/>
  <c r="O66" i="158"/>
  <c r="N66" i="158"/>
  <c r="M66" i="158"/>
  <c r="L66" i="158"/>
  <c r="K66" i="158"/>
  <c r="J66" i="158"/>
  <c r="I66" i="158"/>
  <c r="H66" i="158"/>
  <c r="G66" i="158"/>
  <c r="F66" i="158"/>
  <c r="E66" i="158"/>
  <c r="D66" i="158"/>
  <c r="C66" i="158"/>
  <c r="B66" i="158"/>
  <c r="AK47" i="158"/>
  <c r="AJ47" i="158"/>
  <c r="AI47" i="158"/>
  <c r="AH47" i="158"/>
  <c r="AG47" i="158"/>
  <c r="AG46" i="158" s="1"/>
  <c r="AF47" i="158"/>
  <c r="AF76" i="158" s="1"/>
  <c r="AE47" i="158"/>
  <c r="AD47" i="158"/>
  <c r="AC47" i="158"/>
  <c r="AB47" i="158"/>
  <c r="AA47" i="158"/>
  <c r="Z47" i="158"/>
  <c r="Y47" i="158"/>
  <c r="Y46" i="158" s="1"/>
  <c r="X47" i="158"/>
  <c r="X76" i="158" s="1"/>
  <c r="W47" i="158"/>
  <c r="V47" i="158"/>
  <c r="U47" i="158"/>
  <c r="T47" i="158"/>
  <c r="S47" i="158"/>
  <c r="R47" i="158"/>
  <c r="Q47" i="158"/>
  <c r="Q46" i="158" s="1"/>
  <c r="P47" i="158"/>
  <c r="P76" i="158" s="1"/>
  <c r="O47" i="158"/>
  <c r="N47" i="158"/>
  <c r="M47" i="158"/>
  <c r="L47" i="158"/>
  <c r="K47" i="158"/>
  <c r="J47" i="158"/>
  <c r="I47" i="158"/>
  <c r="I76" i="158" s="1"/>
  <c r="H47" i="158"/>
  <c r="H76" i="158" s="1"/>
  <c r="G47" i="158"/>
  <c r="F47" i="158"/>
  <c r="E47" i="158"/>
  <c r="D47" i="158"/>
  <c r="C47" i="158"/>
  <c r="B47" i="158"/>
  <c r="L46" i="158"/>
  <c r="AK45" i="158"/>
  <c r="AJ45" i="158"/>
  <c r="AI45" i="158"/>
  <c r="AI46" i="158" s="1"/>
  <c r="AH45" i="158"/>
  <c r="AH46" i="158" s="1"/>
  <c r="AG45" i="158"/>
  <c r="AG74" i="158" s="1"/>
  <c r="AF45" i="158"/>
  <c r="AF74" i="158" s="1"/>
  <c r="I79" i="158" s="1"/>
  <c r="AE45" i="158"/>
  <c r="AE46" i="158" s="1"/>
  <c r="AD45" i="158"/>
  <c r="AD46" i="158" s="1"/>
  <c r="AC45" i="158"/>
  <c r="AB45" i="158"/>
  <c r="AA45" i="158"/>
  <c r="AA46" i="158" s="1"/>
  <c r="Z45" i="158"/>
  <c r="Z46" i="158" s="1"/>
  <c r="Y45" i="158"/>
  <c r="Y74" i="158" s="1"/>
  <c r="X45" i="158"/>
  <c r="X74" i="158" s="1"/>
  <c r="W45" i="158"/>
  <c r="W46" i="158" s="1"/>
  <c r="V45" i="158"/>
  <c r="V46" i="158" s="1"/>
  <c r="U45" i="158"/>
  <c r="T45" i="158"/>
  <c r="S45" i="158"/>
  <c r="S46" i="158" s="1"/>
  <c r="R45" i="158"/>
  <c r="R46" i="158" s="1"/>
  <c r="Q45" i="158"/>
  <c r="Q74" i="158" s="1"/>
  <c r="F79" i="158" s="1"/>
  <c r="P45" i="158"/>
  <c r="P74" i="158" s="1"/>
  <c r="O45" i="158"/>
  <c r="O46" i="158" s="1"/>
  <c r="N45" i="158"/>
  <c r="N46" i="158" s="1"/>
  <c r="M45" i="158"/>
  <c r="L45" i="158"/>
  <c r="K45" i="158"/>
  <c r="K46" i="158" s="1"/>
  <c r="J45" i="158"/>
  <c r="J46" i="158" s="1"/>
  <c r="I45" i="158"/>
  <c r="I74" i="158" s="1"/>
  <c r="H45" i="158"/>
  <c r="H74" i="158" s="1"/>
  <c r="G45" i="158"/>
  <c r="G46" i="158" s="1"/>
  <c r="F45" i="158"/>
  <c r="F46" i="158" s="1"/>
  <c r="E45" i="158"/>
  <c r="D45" i="158"/>
  <c r="C45" i="158"/>
  <c r="C46" i="158" s="1"/>
  <c r="B45" i="158"/>
  <c r="B46" i="158" s="1"/>
  <c r="AK44" i="158"/>
  <c r="AK46" i="158" s="1"/>
  <c r="AJ44" i="158"/>
  <c r="AJ73" i="158" s="1"/>
  <c r="AI44" i="158"/>
  <c r="AH44" i="158"/>
  <c r="AG44" i="158"/>
  <c r="AF44" i="158"/>
  <c r="AE44" i="158"/>
  <c r="AD44" i="158"/>
  <c r="AC44" i="158"/>
  <c r="AC46" i="158" s="1"/>
  <c r="AB44" i="158"/>
  <c r="AB73" i="158" s="1"/>
  <c r="AA44" i="158"/>
  <c r="Z44" i="158"/>
  <c r="Y44" i="158"/>
  <c r="X44" i="158"/>
  <c r="W44" i="158"/>
  <c r="V44" i="158"/>
  <c r="U44" i="158"/>
  <c r="U46" i="158" s="1"/>
  <c r="T44" i="158"/>
  <c r="T73" i="158" s="1"/>
  <c r="S44" i="158"/>
  <c r="R44" i="158"/>
  <c r="Q44" i="158"/>
  <c r="P44" i="158"/>
  <c r="O44" i="158"/>
  <c r="N44" i="158"/>
  <c r="M44" i="158"/>
  <c r="M73" i="158" s="1"/>
  <c r="L44" i="158"/>
  <c r="L73" i="158" s="1"/>
  <c r="E78" i="158" s="1"/>
  <c r="E80" i="158" s="1"/>
  <c r="K44" i="158"/>
  <c r="J44" i="158"/>
  <c r="I44" i="158"/>
  <c r="H44" i="158"/>
  <c r="G44" i="158"/>
  <c r="F44" i="158"/>
  <c r="E44" i="158"/>
  <c r="E46" i="158" s="1"/>
  <c r="D44" i="158"/>
  <c r="D73" i="158" s="1"/>
  <c r="C44" i="158"/>
  <c r="B44" i="158"/>
  <c r="AK43" i="158"/>
  <c r="AJ43" i="158"/>
  <c r="AI43" i="158"/>
  <c r="AH43" i="158"/>
  <c r="AG43" i="158"/>
  <c r="AF43" i="158"/>
  <c r="AE43" i="158"/>
  <c r="AD43" i="158"/>
  <c r="AC43" i="158"/>
  <c r="AB43" i="158"/>
  <c r="AA43" i="158"/>
  <c r="Z43" i="158"/>
  <c r="Y43" i="158"/>
  <c r="X43" i="158"/>
  <c r="W43" i="158"/>
  <c r="V43" i="158"/>
  <c r="U43" i="158"/>
  <c r="T43" i="158"/>
  <c r="S43" i="158"/>
  <c r="R43" i="158"/>
  <c r="Q43" i="158"/>
  <c r="P43" i="158"/>
  <c r="O43" i="158"/>
  <c r="N43" i="158"/>
  <c r="M43" i="158"/>
  <c r="L43" i="158"/>
  <c r="K43" i="158"/>
  <c r="J43" i="158"/>
  <c r="I43" i="158"/>
  <c r="H43" i="158"/>
  <c r="G43" i="158"/>
  <c r="F43" i="158"/>
  <c r="E43" i="158"/>
  <c r="D43" i="158"/>
  <c r="C43" i="158"/>
  <c r="B43" i="158"/>
  <c r="J80" i="141"/>
  <c r="I80" i="141"/>
  <c r="H80" i="141"/>
  <c r="G80" i="141"/>
  <c r="F80" i="141"/>
  <c r="E80" i="141"/>
  <c r="D80" i="141"/>
  <c r="C80" i="141"/>
  <c r="J79" i="141"/>
  <c r="I79" i="141"/>
  <c r="H79" i="141"/>
  <c r="G79" i="141"/>
  <c r="F79" i="141"/>
  <c r="E79" i="141"/>
  <c r="D79" i="141"/>
  <c r="C79" i="141"/>
  <c r="J78" i="141"/>
  <c r="I78" i="141"/>
  <c r="H78" i="141"/>
  <c r="G78" i="141"/>
  <c r="F78" i="141"/>
  <c r="E78" i="141"/>
  <c r="D78" i="141"/>
  <c r="C78" i="141"/>
  <c r="AK76" i="141"/>
  <c r="AJ76" i="141"/>
  <c r="AI76" i="141"/>
  <c r="AH76" i="141"/>
  <c r="AG76" i="141"/>
  <c r="AF76" i="141"/>
  <c r="AE76" i="141"/>
  <c r="AD76" i="141"/>
  <c r="AC76" i="141"/>
  <c r="AB76" i="141"/>
  <c r="AA76" i="141"/>
  <c r="Z76" i="141"/>
  <c r="Y76" i="141"/>
  <c r="X76" i="141"/>
  <c r="W76" i="141"/>
  <c r="V76" i="141"/>
  <c r="U76" i="141"/>
  <c r="T76" i="141"/>
  <c r="S76" i="141"/>
  <c r="R76" i="141"/>
  <c r="Q76" i="141"/>
  <c r="P76" i="141"/>
  <c r="O76" i="141"/>
  <c r="N76" i="141"/>
  <c r="M76" i="141"/>
  <c r="L76" i="141"/>
  <c r="K76" i="141"/>
  <c r="J76" i="141"/>
  <c r="I76" i="141"/>
  <c r="H76" i="141"/>
  <c r="G76" i="141"/>
  <c r="F76" i="141"/>
  <c r="E76" i="141"/>
  <c r="D76" i="141"/>
  <c r="C76" i="141"/>
  <c r="B76" i="141"/>
  <c r="AK75" i="141"/>
  <c r="AJ75" i="141"/>
  <c r="AI75" i="141"/>
  <c r="AH75" i="141"/>
  <c r="AG75" i="141"/>
  <c r="AF75" i="141"/>
  <c r="AE75" i="141"/>
  <c r="AD75" i="141"/>
  <c r="AC75" i="141"/>
  <c r="AB75" i="141"/>
  <c r="AA75" i="141"/>
  <c r="Z75" i="141"/>
  <c r="Y75" i="141"/>
  <c r="X75" i="141"/>
  <c r="W75" i="141"/>
  <c r="V75" i="141"/>
  <c r="U75" i="141"/>
  <c r="T75" i="141"/>
  <c r="S75" i="141"/>
  <c r="R75" i="141"/>
  <c r="Q75" i="141"/>
  <c r="P75" i="141"/>
  <c r="O75" i="141"/>
  <c r="N75" i="141"/>
  <c r="M75" i="141"/>
  <c r="L75" i="141"/>
  <c r="K75" i="141"/>
  <c r="J75" i="141"/>
  <c r="I75" i="141"/>
  <c r="H75" i="141"/>
  <c r="G75" i="141"/>
  <c r="F75" i="141"/>
  <c r="E75" i="141"/>
  <c r="D75" i="141"/>
  <c r="C75" i="141"/>
  <c r="B75" i="141"/>
  <c r="AK74" i="141"/>
  <c r="AJ74" i="141"/>
  <c r="AI74" i="141"/>
  <c r="AH74" i="141"/>
  <c r="AG74" i="141"/>
  <c r="AF74" i="141"/>
  <c r="AE74" i="141"/>
  <c r="AD74" i="141"/>
  <c r="AC74" i="141"/>
  <c r="AB74" i="141"/>
  <c r="AA74" i="141"/>
  <c r="Z74" i="141"/>
  <c r="Y74" i="141"/>
  <c r="X74" i="141"/>
  <c r="W74" i="141"/>
  <c r="V74" i="141"/>
  <c r="U74" i="141"/>
  <c r="T74" i="141"/>
  <c r="S74" i="141"/>
  <c r="R74" i="141"/>
  <c r="Q74" i="141"/>
  <c r="P74" i="141"/>
  <c r="O74" i="141"/>
  <c r="N74" i="141"/>
  <c r="M74" i="141"/>
  <c r="L74" i="141"/>
  <c r="K74" i="141"/>
  <c r="J74" i="141"/>
  <c r="I74" i="141"/>
  <c r="H74" i="141"/>
  <c r="G74" i="141"/>
  <c r="F74" i="141"/>
  <c r="E74" i="141"/>
  <c r="D74" i="141"/>
  <c r="C74" i="141"/>
  <c r="B74" i="141"/>
  <c r="AK73" i="141"/>
  <c r="AJ73" i="141"/>
  <c r="AI73" i="141"/>
  <c r="AH73" i="141"/>
  <c r="AG73" i="141"/>
  <c r="AF73" i="141"/>
  <c r="AE73" i="141"/>
  <c r="AD73" i="141"/>
  <c r="AC73" i="141"/>
  <c r="AB73" i="141"/>
  <c r="AA73" i="141"/>
  <c r="Z73" i="141"/>
  <c r="Y73" i="141"/>
  <c r="X73" i="141"/>
  <c r="W73" i="141"/>
  <c r="V73" i="141"/>
  <c r="U73" i="141"/>
  <c r="T73" i="141"/>
  <c r="S73" i="141"/>
  <c r="R73" i="141"/>
  <c r="Q73" i="141"/>
  <c r="P73" i="141"/>
  <c r="O73" i="141"/>
  <c r="N73" i="141"/>
  <c r="M73" i="141"/>
  <c r="L73" i="141"/>
  <c r="K73" i="141"/>
  <c r="J73" i="141"/>
  <c r="I73" i="141"/>
  <c r="H73" i="141"/>
  <c r="G73" i="141"/>
  <c r="F73" i="141"/>
  <c r="E73" i="141"/>
  <c r="D73" i="141"/>
  <c r="C73" i="141"/>
  <c r="B73" i="141"/>
  <c r="AK72" i="141"/>
  <c r="AJ72" i="141"/>
  <c r="AI72" i="141"/>
  <c r="AH72" i="141"/>
  <c r="AG72" i="141"/>
  <c r="AF72" i="141"/>
  <c r="AE72" i="141"/>
  <c r="AD72" i="141"/>
  <c r="AC72" i="141"/>
  <c r="AB72" i="141"/>
  <c r="AA72" i="141"/>
  <c r="Z72" i="141"/>
  <c r="Y72" i="141"/>
  <c r="X72" i="141"/>
  <c r="W72" i="141"/>
  <c r="V72" i="141"/>
  <c r="U72" i="141"/>
  <c r="T72" i="141"/>
  <c r="S72" i="141"/>
  <c r="R72" i="141"/>
  <c r="Q72" i="141"/>
  <c r="P72" i="141"/>
  <c r="O72" i="141"/>
  <c r="N72" i="141"/>
  <c r="M72" i="141"/>
  <c r="L72" i="141"/>
  <c r="K72" i="141"/>
  <c r="J72" i="141"/>
  <c r="I72" i="141"/>
  <c r="H72" i="141"/>
  <c r="G72" i="141"/>
  <c r="F72" i="141"/>
  <c r="E72" i="141"/>
  <c r="D72" i="141"/>
  <c r="C72" i="141"/>
  <c r="B72" i="141"/>
  <c r="AK70" i="141"/>
  <c r="AJ70" i="141"/>
  <c r="AI70" i="141"/>
  <c r="AH70" i="141"/>
  <c r="AG70" i="141"/>
  <c r="AF70" i="141"/>
  <c r="AE70" i="141"/>
  <c r="AD70" i="141"/>
  <c r="AC70" i="141"/>
  <c r="AB70" i="141"/>
  <c r="AA70" i="141"/>
  <c r="Z70" i="141"/>
  <c r="Y70" i="141"/>
  <c r="X70" i="141"/>
  <c r="W70" i="141"/>
  <c r="V70" i="141"/>
  <c r="U70" i="141"/>
  <c r="T70" i="141"/>
  <c r="S70" i="141"/>
  <c r="R70" i="141"/>
  <c r="Q70" i="141"/>
  <c r="P70" i="141"/>
  <c r="O70" i="141"/>
  <c r="N70" i="141"/>
  <c r="M70" i="141"/>
  <c r="L70" i="141"/>
  <c r="K70" i="141"/>
  <c r="J70" i="141"/>
  <c r="I70" i="141"/>
  <c r="H70" i="141"/>
  <c r="G70" i="141"/>
  <c r="F70" i="141"/>
  <c r="E70" i="141"/>
  <c r="D70" i="141"/>
  <c r="C70" i="141"/>
  <c r="B70" i="141"/>
  <c r="AK69" i="141"/>
  <c r="AJ69" i="141"/>
  <c r="AI69" i="141"/>
  <c r="AH69" i="141"/>
  <c r="AG69" i="141"/>
  <c r="AF69" i="141"/>
  <c r="AE69" i="141"/>
  <c r="AD69" i="141"/>
  <c r="AC69" i="141"/>
  <c r="AB69" i="141"/>
  <c r="AA69" i="141"/>
  <c r="Z69" i="141"/>
  <c r="Y69" i="141"/>
  <c r="X69" i="141"/>
  <c r="W69" i="141"/>
  <c r="V69" i="141"/>
  <c r="U69" i="141"/>
  <c r="T69" i="141"/>
  <c r="S69" i="141"/>
  <c r="R69" i="141"/>
  <c r="Q69" i="141"/>
  <c r="P69" i="141"/>
  <c r="O69" i="141"/>
  <c r="N69" i="141"/>
  <c r="M69" i="141"/>
  <c r="L69" i="141"/>
  <c r="K69" i="141"/>
  <c r="J69" i="141"/>
  <c r="I69" i="141"/>
  <c r="H69" i="141"/>
  <c r="G69" i="141"/>
  <c r="F69" i="141"/>
  <c r="E69" i="141"/>
  <c r="D69" i="141"/>
  <c r="C69" i="141"/>
  <c r="B69" i="141"/>
  <c r="AK68" i="141"/>
  <c r="AJ68" i="141"/>
  <c r="AI68" i="141"/>
  <c r="AH68" i="141"/>
  <c r="AG68" i="141"/>
  <c r="AF68" i="141"/>
  <c r="AE68" i="141"/>
  <c r="AD68" i="141"/>
  <c r="AC68" i="141"/>
  <c r="AB68" i="141"/>
  <c r="AA68" i="141"/>
  <c r="Z68" i="141"/>
  <c r="Y68" i="141"/>
  <c r="X68" i="141"/>
  <c r="W68" i="141"/>
  <c r="V68" i="141"/>
  <c r="U68" i="141"/>
  <c r="T68" i="141"/>
  <c r="S68" i="141"/>
  <c r="R68" i="141"/>
  <c r="Q68" i="141"/>
  <c r="P68" i="141"/>
  <c r="O68" i="141"/>
  <c r="N68" i="141"/>
  <c r="M68" i="141"/>
  <c r="L68" i="141"/>
  <c r="K68" i="141"/>
  <c r="J68" i="141"/>
  <c r="I68" i="141"/>
  <c r="H68" i="141"/>
  <c r="G68" i="141"/>
  <c r="F68" i="141"/>
  <c r="E68" i="141"/>
  <c r="D68" i="141"/>
  <c r="C68" i="141"/>
  <c r="B68" i="141"/>
  <c r="AK67" i="141"/>
  <c r="AJ67" i="141"/>
  <c r="AI67" i="141"/>
  <c r="AH67" i="141"/>
  <c r="AG67" i="141"/>
  <c r="AF67" i="141"/>
  <c r="AE67" i="141"/>
  <c r="AD67" i="141"/>
  <c r="AC67" i="141"/>
  <c r="AB67" i="141"/>
  <c r="AA67" i="141"/>
  <c r="Z67" i="141"/>
  <c r="Y67" i="141"/>
  <c r="X67" i="141"/>
  <c r="W67" i="141"/>
  <c r="V67" i="141"/>
  <c r="U67" i="141"/>
  <c r="T67" i="141"/>
  <c r="S67" i="141"/>
  <c r="R67" i="141"/>
  <c r="Q67" i="141"/>
  <c r="P67" i="141"/>
  <c r="O67" i="141"/>
  <c r="N67" i="141"/>
  <c r="M67" i="141"/>
  <c r="L67" i="141"/>
  <c r="K67" i="141"/>
  <c r="J67" i="141"/>
  <c r="I67" i="141"/>
  <c r="H67" i="141"/>
  <c r="G67" i="141"/>
  <c r="F67" i="141"/>
  <c r="E67" i="141"/>
  <c r="D67" i="141"/>
  <c r="C67" i="141"/>
  <c r="B67" i="141"/>
  <c r="AK66" i="141"/>
  <c r="AJ66" i="141"/>
  <c r="AI66" i="141"/>
  <c r="AH66" i="141"/>
  <c r="AG66" i="141"/>
  <c r="AF66" i="141"/>
  <c r="AE66" i="141"/>
  <c r="AD66" i="141"/>
  <c r="AC66" i="141"/>
  <c r="AB66" i="141"/>
  <c r="AA66" i="141"/>
  <c r="Z66" i="141"/>
  <c r="Y66" i="141"/>
  <c r="X66" i="141"/>
  <c r="W66" i="141"/>
  <c r="V66" i="141"/>
  <c r="U66" i="141"/>
  <c r="T66" i="141"/>
  <c r="S66" i="141"/>
  <c r="R66" i="141"/>
  <c r="Q66" i="141"/>
  <c r="P66" i="141"/>
  <c r="O66" i="141"/>
  <c r="N66" i="141"/>
  <c r="M66" i="141"/>
  <c r="L66" i="141"/>
  <c r="K66" i="141"/>
  <c r="J66" i="141"/>
  <c r="I66" i="141"/>
  <c r="H66" i="141"/>
  <c r="G66" i="141"/>
  <c r="F66" i="141"/>
  <c r="E66" i="141"/>
  <c r="D66" i="141"/>
  <c r="C66" i="141"/>
  <c r="B66" i="141"/>
  <c r="AK47" i="141"/>
  <c r="AJ47" i="141"/>
  <c r="AI47" i="141"/>
  <c r="AH47" i="141"/>
  <c r="AG47" i="141"/>
  <c r="AF47" i="141"/>
  <c r="AE47" i="141"/>
  <c r="AD47" i="141"/>
  <c r="AC47" i="141"/>
  <c r="AB47" i="141"/>
  <c r="AA47" i="141"/>
  <c r="Z47" i="141"/>
  <c r="Y47" i="141"/>
  <c r="X47" i="141"/>
  <c r="W47" i="141"/>
  <c r="V47" i="141"/>
  <c r="U47" i="141"/>
  <c r="T47" i="141"/>
  <c r="S47" i="141"/>
  <c r="R47" i="141"/>
  <c r="Q47" i="141"/>
  <c r="P47" i="141"/>
  <c r="O47" i="141"/>
  <c r="N47" i="141"/>
  <c r="M47" i="141"/>
  <c r="L47" i="141"/>
  <c r="K47" i="141"/>
  <c r="J47" i="141"/>
  <c r="I47" i="141"/>
  <c r="H47" i="141"/>
  <c r="G47" i="141"/>
  <c r="F47" i="141"/>
  <c r="E47" i="141"/>
  <c r="D47" i="141"/>
  <c r="C47" i="141"/>
  <c r="B47" i="141"/>
  <c r="AK46" i="141"/>
  <c r="AJ46" i="141"/>
  <c r="AI46" i="141"/>
  <c r="AH46" i="141"/>
  <c r="AG46" i="141"/>
  <c r="AF46" i="141"/>
  <c r="AE46" i="141"/>
  <c r="AD46" i="141"/>
  <c r="AC46" i="141"/>
  <c r="AB46" i="141"/>
  <c r="AA46" i="141"/>
  <c r="Z46" i="141"/>
  <c r="Y46" i="141"/>
  <c r="X46" i="141"/>
  <c r="W46" i="141"/>
  <c r="V46" i="141"/>
  <c r="U46" i="141"/>
  <c r="T46" i="141"/>
  <c r="S46" i="141"/>
  <c r="R46" i="141"/>
  <c r="Q46" i="141"/>
  <c r="P46" i="141"/>
  <c r="O46" i="141"/>
  <c r="N46" i="141"/>
  <c r="M46" i="141"/>
  <c r="L46" i="141"/>
  <c r="K46" i="141"/>
  <c r="J46" i="141"/>
  <c r="I46" i="141"/>
  <c r="H46" i="141"/>
  <c r="G46" i="141"/>
  <c r="F46" i="141"/>
  <c r="E46" i="141"/>
  <c r="D46" i="141"/>
  <c r="C46" i="141"/>
  <c r="B46" i="141"/>
  <c r="AK45" i="141"/>
  <c r="AJ45" i="141"/>
  <c r="AI45" i="141"/>
  <c r="AH45" i="141"/>
  <c r="AG45" i="141"/>
  <c r="AF45" i="141"/>
  <c r="AE45" i="141"/>
  <c r="AD45" i="141"/>
  <c r="AC45" i="141"/>
  <c r="AB45" i="141"/>
  <c r="AA45" i="141"/>
  <c r="Z45" i="141"/>
  <c r="Y45" i="141"/>
  <c r="X45" i="141"/>
  <c r="W45" i="141"/>
  <c r="V45" i="141"/>
  <c r="U45" i="141"/>
  <c r="T45" i="141"/>
  <c r="S45" i="141"/>
  <c r="R45" i="141"/>
  <c r="Q45" i="141"/>
  <c r="P45" i="141"/>
  <c r="O45" i="141"/>
  <c r="N45" i="141"/>
  <c r="M45" i="141"/>
  <c r="L45" i="141"/>
  <c r="K45" i="141"/>
  <c r="J45" i="141"/>
  <c r="I45" i="141"/>
  <c r="H45" i="141"/>
  <c r="G45" i="141"/>
  <c r="F45" i="141"/>
  <c r="E45" i="141"/>
  <c r="D45" i="141"/>
  <c r="C45" i="141"/>
  <c r="B45" i="141"/>
  <c r="AK44" i="141"/>
  <c r="AJ44" i="141"/>
  <c r="AI44" i="141"/>
  <c r="AH44" i="141"/>
  <c r="AG44" i="141"/>
  <c r="AF44" i="141"/>
  <c r="AE44" i="141"/>
  <c r="AD44" i="141"/>
  <c r="AC44" i="141"/>
  <c r="AB44" i="141"/>
  <c r="AA44" i="141"/>
  <c r="Z44" i="141"/>
  <c r="Y44" i="141"/>
  <c r="X44" i="141"/>
  <c r="W44" i="141"/>
  <c r="V44" i="141"/>
  <c r="U44" i="141"/>
  <c r="T44" i="141"/>
  <c r="S44" i="141"/>
  <c r="R44" i="141"/>
  <c r="Q44" i="141"/>
  <c r="P44" i="141"/>
  <c r="O44" i="141"/>
  <c r="N44" i="141"/>
  <c r="M44" i="141"/>
  <c r="L44" i="141"/>
  <c r="K44" i="141"/>
  <c r="J44" i="141"/>
  <c r="I44" i="141"/>
  <c r="H44" i="141"/>
  <c r="G44" i="141"/>
  <c r="F44" i="141"/>
  <c r="E44" i="141"/>
  <c r="D44" i="141"/>
  <c r="C44" i="141"/>
  <c r="B44" i="141"/>
  <c r="AK43" i="141"/>
  <c r="AJ43" i="141"/>
  <c r="AI43" i="141"/>
  <c r="AH43" i="141"/>
  <c r="AG43" i="141"/>
  <c r="AF43" i="141"/>
  <c r="AE43" i="141"/>
  <c r="AD43" i="141"/>
  <c r="AC43" i="141"/>
  <c r="AB43" i="141"/>
  <c r="AA43" i="141"/>
  <c r="Z43" i="141"/>
  <c r="Y43" i="141"/>
  <c r="X43" i="141"/>
  <c r="W43" i="141"/>
  <c r="V43" i="141"/>
  <c r="U43" i="141"/>
  <c r="T43" i="141"/>
  <c r="S43" i="141"/>
  <c r="R43" i="141"/>
  <c r="Q43" i="141"/>
  <c r="P43" i="141"/>
  <c r="O43" i="141"/>
  <c r="N43" i="141"/>
  <c r="M43" i="141"/>
  <c r="L43" i="141"/>
  <c r="K43" i="141"/>
  <c r="J43" i="141"/>
  <c r="I43" i="141"/>
  <c r="H43" i="141"/>
  <c r="G43" i="141"/>
  <c r="F43" i="141"/>
  <c r="E43" i="141"/>
  <c r="D43" i="141"/>
  <c r="C43" i="141"/>
  <c r="B43" i="141"/>
  <c r="J80" i="63"/>
  <c r="I80" i="63"/>
  <c r="H80" i="63"/>
  <c r="G80" i="63"/>
  <c r="F80" i="63"/>
  <c r="E80" i="63"/>
  <c r="D80" i="63"/>
  <c r="C80" i="63"/>
  <c r="J79" i="63"/>
  <c r="I79" i="63"/>
  <c r="H79" i="63"/>
  <c r="G79" i="63"/>
  <c r="F79" i="63"/>
  <c r="E79" i="63"/>
  <c r="D79" i="63"/>
  <c r="C79" i="63"/>
  <c r="J78" i="63"/>
  <c r="I78" i="63"/>
  <c r="H78" i="63"/>
  <c r="G78" i="63"/>
  <c r="F78" i="63"/>
  <c r="E78" i="63"/>
  <c r="D78" i="63"/>
  <c r="C78" i="63"/>
  <c r="AK76" i="63"/>
  <c r="AJ76" i="63"/>
  <c r="AI76" i="63"/>
  <c r="AH76" i="63"/>
  <c r="AG76" i="63"/>
  <c r="AF76" i="63"/>
  <c r="AE76" i="63"/>
  <c r="AD76" i="63"/>
  <c r="AC76" i="63"/>
  <c r="AB76" i="63"/>
  <c r="AA76" i="63"/>
  <c r="Z76" i="63"/>
  <c r="Y76" i="63"/>
  <c r="X76" i="63"/>
  <c r="W76" i="63"/>
  <c r="V76" i="63"/>
  <c r="U76" i="63"/>
  <c r="T76" i="63"/>
  <c r="S76" i="63"/>
  <c r="R76" i="63"/>
  <c r="Q76" i="63"/>
  <c r="P76" i="63"/>
  <c r="O76" i="63"/>
  <c r="N76" i="63"/>
  <c r="M76" i="63"/>
  <c r="L76" i="63"/>
  <c r="K76" i="63"/>
  <c r="J76" i="63"/>
  <c r="I76" i="63"/>
  <c r="H76" i="63"/>
  <c r="G76" i="63"/>
  <c r="F76" i="63"/>
  <c r="E76" i="63"/>
  <c r="D76" i="63"/>
  <c r="C76" i="63"/>
  <c r="B76" i="63"/>
  <c r="AK75" i="63"/>
  <c r="AJ75" i="63"/>
  <c r="AI75" i="63"/>
  <c r="AH75" i="63"/>
  <c r="AG75" i="63"/>
  <c r="AF75" i="63"/>
  <c r="AE75" i="63"/>
  <c r="AD75" i="63"/>
  <c r="AC75" i="63"/>
  <c r="AB75" i="63"/>
  <c r="AA75" i="63"/>
  <c r="Z75" i="63"/>
  <c r="Y75" i="63"/>
  <c r="X75" i="63"/>
  <c r="W75" i="63"/>
  <c r="V75" i="63"/>
  <c r="U75" i="63"/>
  <c r="T75" i="63"/>
  <c r="S75" i="63"/>
  <c r="R75" i="63"/>
  <c r="Q75" i="63"/>
  <c r="P75" i="63"/>
  <c r="O75" i="63"/>
  <c r="N75" i="63"/>
  <c r="M75" i="63"/>
  <c r="L75" i="63"/>
  <c r="K75" i="63"/>
  <c r="J75" i="63"/>
  <c r="I75" i="63"/>
  <c r="H75" i="63"/>
  <c r="G75" i="63"/>
  <c r="F75" i="63"/>
  <c r="E75" i="63"/>
  <c r="D75" i="63"/>
  <c r="C75" i="63"/>
  <c r="B75" i="63"/>
  <c r="AK74" i="63"/>
  <c r="AJ74" i="63"/>
  <c r="AI74" i="63"/>
  <c r="AH74" i="63"/>
  <c r="AG74" i="63"/>
  <c r="AF74" i="63"/>
  <c r="AE74" i="63"/>
  <c r="AD74" i="63"/>
  <c r="AC74" i="63"/>
  <c r="AB74" i="63"/>
  <c r="AA74" i="63"/>
  <c r="Z74" i="63"/>
  <c r="Y74" i="63"/>
  <c r="X74" i="63"/>
  <c r="W74" i="63"/>
  <c r="V74" i="63"/>
  <c r="U74" i="63"/>
  <c r="T74" i="63"/>
  <c r="S74" i="63"/>
  <c r="R74" i="63"/>
  <c r="Q74" i="63"/>
  <c r="P74" i="63"/>
  <c r="O74" i="63"/>
  <c r="N74" i="63"/>
  <c r="M74" i="63"/>
  <c r="L74" i="63"/>
  <c r="K74" i="63"/>
  <c r="J74" i="63"/>
  <c r="I74" i="63"/>
  <c r="H74" i="63"/>
  <c r="G74" i="63"/>
  <c r="F74" i="63"/>
  <c r="E74" i="63"/>
  <c r="D74" i="63"/>
  <c r="C74" i="63"/>
  <c r="B74" i="63"/>
  <c r="AK73" i="63"/>
  <c r="AJ73" i="63"/>
  <c r="AI73" i="63"/>
  <c r="AH73" i="63"/>
  <c r="AG73" i="63"/>
  <c r="AF73" i="63"/>
  <c r="AE73" i="63"/>
  <c r="AD73" i="63"/>
  <c r="AC73" i="63"/>
  <c r="AB73" i="63"/>
  <c r="AA73" i="63"/>
  <c r="Z73" i="63"/>
  <c r="Y73" i="63"/>
  <c r="X73" i="63"/>
  <c r="W73" i="63"/>
  <c r="V73" i="63"/>
  <c r="U73" i="63"/>
  <c r="T73" i="63"/>
  <c r="S73" i="63"/>
  <c r="R73" i="63"/>
  <c r="Q73" i="63"/>
  <c r="P73" i="63"/>
  <c r="O73" i="63"/>
  <c r="N73" i="63"/>
  <c r="M73" i="63"/>
  <c r="L73" i="63"/>
  <c r="K73" i="63"/>
  <c r="J73" i="63"/>
  <c r="I73" i="63"/>
  <c r="H73" i="63"/>
  <c r="G73" i="63"/>
  <c r="F73" i="63"/>
  <c r="E73" i="63"/>
  <c r="D73" i="63"/>
  <c r="C73" i="63"/>
  <c r="B73" i="63"/>
  <c r="AK72" i="63"/>
  <c r="AJ72" i="63"/>
  <c r="AI72" i="63"/>
  <c r="AH72" i="63"/>
  <c r="AG72" i="63"/>
  <c r="AF72" i="63"/>
  <c r="AE72" i="63"/>
  <c r="AD72" i="63"/>
  <c r="AC72" i="63"/>
  <c r="AB72" i="63"/>
  <c r="AA72" i="63"/>
  <c r="Z72" i="63"/>
  <c r="Y72" i="63"/>
  <c r="X72" i="63"/>
  <c r="W72" i="63"/>
  <c r="V72" i="63"/>
  <c r="U72" i="63"/>
  <c r="T72" i="63"/>
  <c r="S72" i="63"/>
  <c r="R72" i="63"/>
  <c r="Q72" i="63"/>
  <c r="P72" i="63"/>
  <c r="O72" i="63"/>
  <c r="N72" i="63"/>
  <c r="M72" i="63"/>
  <c r="L72" i="63"/>
  <c r="K72" i="63"/>
  <c r="J72" i="63"/>
  <c r="I72" i="63"/>
  <c r="H72" i="63"/>
  <c r="G72" i="63"/>
  <c r="F72" i="63"/>
  <c r="E72" i="63"/>
  <c r="D72" i="63"/>
  <c r="C72" i="63"/>
  <c r="B72" i="63"/>
  <c r="AK70" i="63"/>
  <c r="AJ70" i="63"/>
  <c r="AI70" i="63"/>
  <c r="AH70" i="63"/>
  <c r="AG70" i="63"/>
  <c r="AF70" i="63"/>
  <c r="AE70" i="63"/>
  <c r="AD70" i="63"/>
  <c r="AC70" i="63"/>
  <c r="AB70" i="63"/>
  <c r="AA70" i="63"/>
  <c r="Z70" i="63"/>
  <c r="Y70" i="63"/>
  <c r="X70" i="63"/>
  <c r="W70" i="63"/>
  <c r="V70" i="63"/>
  <c r="U70" i="63"/>
  <c r="T70" i="63"/>
  <c r="S70" i="63"/>
  <c r="R70" i="63"/>
  <c r="Q70" i="63"/>
  <c r="P70" i="63"/>
  <c r="O70" i="63"/>
  <c r="N70" i="63"/>
  <c r="M70" i="63"/>
  <c r="L70" i="63"/>
  <c r="K70" i="63"/>
  <c r="J70" i="63"/>
  <c r="I70" i="63"/>
  <c r="H70" i="63"/>
  <c r="G70" i="63"/>
  <c r="F70" i="63"/>
  <c r="E70" i="63"/>
  <c r="D70" i="63"/>
  <c r="C70" i="63"/>
  <c r="B70" i="63"/>
  <c r="AK69" i="63"/>
  <c r="AJ69" i="63"/>
  <c r="AI69" i="63"/>
  <c r="AH69" i="63"/>
  <c r="AG69" i="63"/>
  <c r="AF69" i="63"/>
  <c r="AE69" i="63"/>
  <c r="AD69" i="63"/>
  <c r="AC69" i="63"/>
  <c r="AB69" i="63"/>
  <c r="AA69" i="63"/>
  <c r="Z69" i="63"/>
  <c r="Y69" i="63"/>
  <c r="X69" i="63"/>
  <c r="W69" i="63"/>
  <c r="V69" i="63"/>
  <c r="U69" i="63"/>
  <c r="T69" i="63"/>
  <c r="S69" i="63"/>
  <c r="R69" i="63"/>
  <c r="Q69" i="63"/>
  <c r="P69" i="63"/>
  <c r="O69" i="63"/>
  <c r="N69" i="63"/>
  <c r="M69" i="63"/>
  <c r="L69" i="63"/>
  <c r="K69" i="63"/>
  <c r="J69" i="63"/>
  <c r="I69" i="63"/>
  <c r="H69" i="63"/>
  <c r="G69" i="63"/>
  <c r="F69" i="63"/>
  <c r="E69" i="63"/>
  <c r="D69" i="63"/>
  <c r="C69" i="63"/>
  <c r="B69" i="63"/>
  <c r="AK68" i="63"/>
  <c r="AJ68" i="63"/>
  <c r="AI68" i="63"/>
  <c r="AH68" i="63"/>
  <c r="AG68" i="63"/>
  <c r="AF68" i="63"/>
  <c r="AE68" i="63"/>
  <c r="AD68" i="63"/>
  <c r="AC68" i="63"/>
  <c r="AB68" i="63"/>
  <c r="AA68" i="63"/>
  <c r="Z68" i="63"/>
  <c r="Y68" i="63"/>
  <c r="X68" i="63"/>
  <c r="W68" i="63"/>
  <c r="V68" i="63"/>
  <c r="U68" i="63"/>
  <c r="T68" i="63"/>
  <c r="S68" i="63"/>
  <c r="R68" i="63"/>
  <c r="Q68" i="63"/>
  <c r="P68" i="63"/>
  <c r="O68" i="63"/>
  <c r="N68" i="63"/>
  <c r="M68" i="63"/>
  <c r="L68" i="63"/>
  <c r="K68" i="63"/>
  <c r="J68" i="63"/>
  <c r="I68" i="63"/>
  <c r="H68" i="63"/>
  <c r="G68" i="63"/>
  <c r="F68" i="63"/>
  <c r="E68" i="63"/>
  <c r="D68" i="63"/>
  <c r="C68" i="63"/>
  <c r="B68" i="63"/>
  <c r="AK67" i="63"/>
  <c r="AJ67" i="63"/>
  <c r="AI67" i="63"/>
  <c r="AH67" i="63"/>
  <c r="AG67" i="63"/>
  <c r="AF67" i="63"/>
  <c r="AE67" i="63"/>
  <c r="AD67" i="63"/>
  <c r="AC67" i="63"/>
  <c r="AB67" i="63"/>
  <c r="AA67" i="63"/>
  <c r="Z67" i="63"/>
  <c r="Y67" i="63"/>
  <c r="X67" i="63"/>
  <c r="W67" i="63"/>
  <c r="V67" i="63"/>
  <c r="U67" i="63"/>
  <c r="T67" i="63"/>
  <c r="S67" i="63"/>
  <c r="R67" i="63"/>
  <c r="Q67" i="63"/>
  <c r="P67" i="63"/>
  <c r="O67" i="63"/>
  <c r="N67" i="63"/>
  <c r="M67" i="63"/>
  <c r="L67" i="63"/>
  <c r="K67" i="63"/>
  <c r="J67" i="63"/>
  <c r="I67" i="63"/>
  <c r="H67" i="63"/>
  <c r="G67" i="63"/>
  <c r="F67" i="63"/>
  <c r="E67" i="63"/>
  <c r="D67" i="63"/>
  <c r="C67" i="63"/>
  <c r="B67" i="63"/>
  <c r="AK66" i="63"/>
  <c r="AJ66" i="63"/>
  <c r="AI66" i="63"/>
  <c r="AH66" i="63"/>
  <c r="AG66" i="63"/>
  <c r="AF66" i="63"/>
  <c r="AE66" i="63"/>
  <c r="AD66" i="63"/>
  <c r="AC66" i="63"/>
  <c r="AB66" i="63"/>
  <c r="AA66" i="63"/>
  <c r="Z66" i="63"/>
  <c r="Y66" i="63"/>
  <c r="X66" i="63"/>
  <c r="W66" i="63"/>
  <c r="V66" i="63"/>
  <c r="U66" i="63"/>
  <c r="T66" i="63"/>
  <c r="S66" i="63"/>
  <c r="R66" i="63"/>
  <c r="Q66" i="63"/>
  <c r="P66" i="63"/>
  <c r="O66" i="63"/>
  <c r="N66" i="63"/>
  <c r="M66" i="63"/>
  <c r="L66" i="63"/>
  <c r="K66" i="63"/>
  <c r="J66" i="63"/>
  <c r="I66" i="63"/>
  <c r="H66" i="63"/>
  <c r="G66" i="63"/>
  <c r="F66" i="63"/>
  <c r="E66" i="63"/>
  <c r="D66" i="63"/>
  <c r="C66" i="63"/>
  <c r="B66" i="63"/>
  <c r="AK47" i="63"/>
  <c r="AJ47" i="63"/>
  <c r="AI47" i="63"/>
  <c r="AH47" i="63"/>
  <c r="AG47" i="63"/>
  <c r="AF47" i="63"/>
  <c r="AE47" i="63"/>
  <c r="AD47" i="63"/>
  <c r="AC47" i="63"/>
  <c r="AB47" i="63"/>
  <c r="AA47" i="63"/>
  <c r="Z47" i="63"/>
  <c r="Y47" i="63"/>
  <c r="X47" i="63"/>
  <c r="W47" i="63"/>
  <c r="V47" i="63"/>
  <c r="U47" i="63"/>
  <c r="T47" i="63"/>
  <c r="S47" i="63"/>
  <c r="R47" i="63"/>
  <c r="Q47" i="63"/>
  <c r="P47" i="63"/>
  <c r="O47" i="63"/>
  <c r="N47" i="63"/>
  <c r="M47" i="63"/>
  <c r="L47" i="63"/>
  <c r="K47" i="63"/>
  <c r="J47" i="63"/>
  <c r="I47" i="63"/>
  <c r="H47" i="63"/>
  <c r="G47" i="63"/>
  <c r="F47" i="63"/>
  <c r="E47" i="63"/>
  <c r="D47" i="63"/>
  <c r="C47" i="63"/>
  <c r="B47" i="63"/>
  <c r="AK46" i="63"/>
  <c r="AJ46" i="63"/>
  <c r="AI46" i="63"/>
  <c r="AH46" i="63"/>
  <c r="AG46" i="63"/>
  <c r="AF46" i="63"/>
  <c r="AE46" i="63"/>
  <c r="AD46" i="63"/>
  <c r="AC46" i="63"/>
  <c r="AB46" i="63"/>
  <c r="AA46" i="63"/>
  <c r="Z46" i="63"/>
  <c r="Y46" i="63"/>
  <c r="X46" i="63"/>
  <c r="W46" i="63"/>
  <c r="V46" i="63"/>
  <c r="U46" i="63"/>
  <c r="T46" i="63"/>
  <c r="S46" i="63"/>
  <c r="R46" i="63"/>
  <c r="Q46" i="63"/>
  <c r="P46" i="63"/>
  <c r="O46" i="63"/>
  <c r="N46" i="63"/>
  <c r="M46" i="63"/>
  <c r="L46" i="63"/>
  <c r="K46" i="63"/>
  <c r="J46" i="63"/>
  <c r="I46" i="63"/>
  <c r="H46" i="63"/>
  <c r="G46" i="63"/>
  <c r="F46" i="63"/>
  <c r="E46" i="63"/>
  <c r="D46" i="63"/>
  <c r="C46" i="63"/>
  <c r="B46" i="63"/>
  <c r="AK45" i="63"/>
  <c r="AJ45" i="63"/>
  <c r="AI45" i="63"/>
  <c r="AH45" i="63"/>
  <c r="AG45" i="63"/>
  <c r="AF45" i="63"/>
  <c r="AE45" i="63"/>
  <c r="AD45" i="63"/>
  <c r="AC45" i="63"/>
  <c r="AB45" i="63"/>
  <c r="AA45" i="63"/>
  <c r="Z45" i="63"/>
  <c r="Y45" i="63"/>
  <c r="X45" i="63"/>
  <c r="W45" i="63"/>
  <c r="V45" i="63"/>
  <c r="U45" i="63"/>
  <c r="T45" i="63"/>
  <c r="S45" i="63"/>
  <c r="R45" i="63"/>
  <c r="Q45" i="63"/>
  <c r="P45" i="63"/>
  <c r="O45" i="63"/>
  <c r="N45" i="63"/>
  <c r="M45" i="63"/>
  <c r="L45" i="63"/>
  <c r="K45" i="63"/>
  <c r="J45" i="63"/>
  <c r="I45" i="63"/>
  <c r="H45" i="63"/>
  <c r="G45" i="63"/>
  <c r="F45" i="63"/>
  <c r="E45" i="63"/>
  <c r="D45" i="63"/>
  <c r="C45" i="63"/>
  <c r="B45" i="63"/>
  <c r="AK44" i="63"/>
  <c r="AJ44" i="63"/>
  <c r="AI44" i="63"/>
  <c r="AH44" i="63"/>
  <c r="AG44" i="63"/>
  <c r="AF44" i="63"/>
  <c r="AE44" i="63"/>
  <c r="AD44" i="63"/>
  <c r="AC44" i="63"/>
  <c r="AB44" i="63"/>
  <c r="AA44" i="63"/>
  <c r="Z44" i="63"/>
  <c r="Y44" i="63"/>
  <c r="X44" i="63"/>
  <c r="W44" i="63"/>
  <c r="V44" i="63"/>
  <c r="U44" i="63"/>
  <c r="T44" i="63"/>
  <c r="S44" i="63"/>
  <c r="R44" i="63"/>
  <c r="Q44" i="63"/>
  <c r="P44" i="63"/>
  <c r="O44" i="63"/>
  <c r="N44" i="63"/>
  <c r="M44" i="63"/>
  <c r="L44" i="63"/>
  <c r="K44" i="63"/>
  <c r="J44" i="63"/>
  <c r="I44" i="63"/>
  <c r="H44" i="63"/>
  <c r="G44" i="63"/>
  <c r="F44" i="63"/>
  <c r="E44" i="63"/>
  <c r="D44" i="63"/>
  <c r="C44" i="63"/>
  <c r="B44" i="63"/>
  <c r="AK43" i="63"/>
  <c r="AJ43" i="63"/>
  <c r="AI43" i="63"/>
  <c r="AH43" i="63"/>
  <c r="AG43" i="63"/>
  <c r="AF43" i="63"/>
  <c r="AE43" i="63"/>
  <c r="AD43" i="63"/>
  <c r="AC43" i="63"/>
  <c r="AB43" i="63"/>
  <c r="AA43" i="63"/>
  <c r="Z43" i="63"/>
  <c r="Y43" i="63"/>
  <c r="X43" i="63"/>
  <c r="W43" i="63"/>
  <c r="V43" i="63"/>
  <c r="U43" i="63"/>
  <c r="T43" i="63"/>
  <c r="S43" i="63"/>
  <c r="R43" i="63"/>
  <c r="Q43" i="63"/>
  <c r="P43" i="63"/>
  <c r="O43" i="63"/>
  <c r="N43" i="63"/>
  <c r="M43" i="63"/>
  <c r="L43" i="63"/>
  <c r="K43" i="63"/>
  <c r="J43" i="63"/>
  <c r="I43" i="63"/>
  <c r="H43" i="63"/>
  <c r="G43" i="63"/>
  <c r="F43" i="63"/>
  <c r="E43" i="63"/>
  <c r="D43" i="63"/>
  <c r="C43" i="63"/>
  <c r="B43" i="63"/>
  <c r="AK71" i="154"/>
  <c r="AK70" i="154" s="1"/>
  <c r="AJ71" i="154"/>
  <c r="AJ70" i="154" s="1"/>
  <c r="AI71" i="154"/>
  <c r="AH71" i="154"/>
  <c r="AH70" i="154" s="1"/>
  <c r="AG71" i="154"/>
  <c r="AF71" i="154"/>
  <c r="AE71" i="154"/>
  <c r="AD71" i="154"/>
  <c r="AC71" i="154"/>
  <c r="AC70" i="154" s="1"/>
  <c r="AB71" i="154"/>
  <c r="AB70" i="154" s="1"/>
  <c r="AA71" i="154"/>
  <c r="Z71" i="154"/>
  <c r="Z70" i="154" s="1"/>
  <c r="Y71" i="154"/>
  <c r="X71" i="154"/>
  <c r="W71" i="154"/>
  <c r="V71" i="154"/>
  <c r="U71" i="154"/>
  <c r="U70" i="154" s="1"/>
  <c r="T71" i="154"/>
  <c r="T70" i="154" s="1"/>
  <c r="S71" i="154"/>
  <c r="R71" i="154"/>
  <c r="R70" i="154" s="1"/>
  <c r="Q71" i="154"/>
  <c r="P71" i="154"/>
  <c r="O71" i="154"/>
  <c r="N71" i="154"/>
  <c r="M71" i="154"/>
  <c r="M70" i="154" s="1"/>
  <c r="L71" i="154"/>
  <c r="L70" i="154" s="1"/>
  <c r="K71" i="154"/>
  <c r="J71" i="154"/>
  <c r="J70" i="154" s="1"/>
  <c r="I71" i="154"/>
  <c r="H71" i="154"/>
  <c r="G71" i="154"/>
  <c r="F71" i="154"/>
  <c r="E71" i="154"/>
  <c r="E70" i="154" s="1"/>
  <c r="D71" i="154"/>
  <c r="D70" i="154" s="1"/>
  <c r="C71" i="154"/>
  <c r="B71" i="154"/>
  <c r="B70" i="154" s="1"/>
  <c r="AK69" i="154"/>
  <c r="AJ69" i="154"/>
  <c r="AI69" i="154"/>
  <c r="AI70" i="154" s="1"/>
  <c r="AH69" i="154"/>
  <c r="AG69" i="154"/>
  <c r="AF69" i="154"/>
  <c r="AE69" i="154"/>
  <c r="AE70" i="154" s="1"/>
  <c r="AD69" i="154"/>
  <c r="AC69" i="154"/>
  <c r="AB69" i="154"/>
  <c r="AA69" i="154"/>
  <c r="AA70" i="154" s="1"/>
  <c r="Z69" i="154"/>
  <c r="Y69" i="154"/>
  <c r="X69" i="154"/>
  <c r="W69" i="154"/>
  <c r="W70" i="154" s="1"/>
  <c r="V69" i="154"/>
  <c r="U69" i="154"/>
  <c r="T69" i="154"/>
  <c r="S69" i="154"/>
  <c r="S70" i="154" s="1"/>
  <c r="R69" i="154"/>
  <c r="Q69" i="154"/>
  <c r="P69" i="154"/>
  <c r="O69" i="154"/>
  <c r="O70" i="154" s="1"/>
  <c r="N69" i="154"/>
  <c r="M69" i="154"/>
  <c r="L69" i="154"/>
  <c r="K69" i="154"/>
  <c r="K70" i="154" s="1"/>
  <c r="J69" i="154"/>
  <c r="I69" i="154"/>
  <c r="H69" i="154"/>
  <c r="G69" i="154"/>
  <c r="G70" i="154" s="1"/>
  <c r="F69" i="154"/>
  <c r="E69" i="154"/>
  <c r="D69" i="154"/>
  <c r="C69" i="154"/>
  <c r="C70" i="154" s="1"/>
  <c r="B69" i="154"/>
  <c r="AK68" i="154"/>
  <c r="AJ68" i="154"/>
  <c r="AI68" i="154"/>
  <c r="AH68" i="154"/>
  <c r="AG68" i="154"/>
  <c r="AG70" i="154" s="1"/>
  <c r="AF68" i="154"/>
  <c r="AF70" i="154" s="1"/>
  <c r="AE68" i="154"/>
  <c r="AD68" i="154"/>
  <c r="AD70" i="154" s="1"/>
  <c r="AC68" i="154"/>
  <c r="AB68" i="154"/>
  <c r="AA68" i="154"/>
  <c r="Z68" i="154"/>
  <c r="Y68" i="154"/>
  <c r="Y70" i="154" s="1"/>
  <c r="X68" i="154"/>
  <c r="X70" i="154" s="1"/>
  <c r="W68" i="154"/>
  <c r="V68" i="154"/>
  <c r="V70" i="154" s="1"/>
  <c r="U68" i="154"/>
  <c r="T68" i="154"/>
  <c r="S68" i="154"/>
  <c r="R68" i="154"/>
  <c r="Q68" i="154"/>
  <c r="Q72" i="154" s="1"/>
  <c r="P68" i="154"/>
  <c r="P70" i="154" s="1"/>
  <c r="O68" i="154"/>
  <c r="N68" i="154"/>
  <c r="N70" i="154" s="1"/>
  <c r="M68" i="154"/>
  <c r="L68" i="154"/>
  <c r="K68" i="154"/>
  <c r="J68" i="154"/>
  <c r="I68" i="154"/>
  <c r="I70" i="154" s="1"/>
  <c r="H68" i="154"/>
  <c r="H70" i="154" s="1"/>
  <c r="G68" i="154"/>
  <c r="F68" i="154"/>
  <c r="F70" i="154" s="1"/>
  <c r="E68" i="154"/>
  <c r="D68" i="154"/>
  <c r="C68" i="154"/>
  <c r="B68" i="154"/>
  <c r="AK67" i="154"/>
  <c r="AJ67" i="154"/>
  <c r="AI67" i="154"/>
  <c r="AH67" i="154"/>
  <c r="AG67" i="154"/>
  <c r="AF67" i="154"/>
  <c r="AE67" i="154"/>
  <c r="AD67" i="154"/>
  <c r="AC67" i="154"/>
  <c r="AB67" i="154"/>
  <c r="AA67" i="154"/>
  <c r="Z67" i="154"/>
  <c r="Y67" i="154"/>
  <c r="X67" i="154"/>
  <c r="W67" i="154"/>
  <c r="V67" i="154"/>
  <c r="U67" i="154"/>
  <c r="T67" i="154"/>
  <c r="S67" i="154"/>
  <c r="R67" i="154"/>
  <c r="Q67" i="154"/>
  <c r="P67" i="154"/>
  <c r="O67" i="154"/>
  <c r="N67" i="154"/>
  <c r="M67" i="154"/>
  <c r="L67" i="154"/>
  <c r="K67" i="154"/>
  <c r="J67" i="154"/>
  <c r="I67" i="154"/>
  <c r="H67" i="154"/>
  <c r="G67" i="154"/>
  <c r="F67" i="154"/>
  <c r="E67" i="154"/>
  <c r="D67" i="154"/>
  <c r="C67" i="154"/>
  <c r="B67" i="154"/>
  <c r="AK47" i="154"/>
  <c r="AJ47" i="154"/>
  <c r="AI47" i="154"/>
  <c r="AH47" i="154"/>
  <c r="AH46" i="154" s="1"/>
  <c r="AG47" i="154"/>
  <c r="AG46" i="154" s="1"/>
  <c r="AF47" i="154"/>
  <c r="AE47" i="154"/>
  <c r="AE46" i="154" s="1"/>
  <c r="AD47" i="154"/>
  <c r="AC47" i="154"/>
  <c r="AB47" i="154"/>
  <c r="AA47" i="154"/>
  <c r="Z47" i="154"/>
  <c r="Z46" i="154" s="1"/>
  <c r="Y47" i="154"/>
  <c r="Y46" i="154" s="1"/>
  <c r="X47" i="154"/>
  <c r="W47" i="154"/>
  <c r="W46" i="154" s="1"/>
  <c r="V47" i="154"/>
  <c r="U47" i="154"/>
  <c r="T47" i="154"/>
  <c r="S47" i="154"/>
  <c r="R47" i="154"/>
  <c r="R46" i="154" s="1"/>
  <c r="Q47" i="154"/>
  <c r="Q46" i="154" s="1"/>
  <c r="P47" i="154"/>
  <c r="O47" i="154"/>
  <c r="O46" i="154" s="1"/>
  <c r="N47" i="154"/>
  <c r="M47" i="154"/>
  <c r="L47" i="154"/>
  <c r="K47" i="154"/>
  <c r="J47" i="154"/>
  <c r="J46" i="154" s="1"/>
  <c r="I47" i="154"/>
  <c r="I46" i="154" s="1"/>
  <c r="H47" i="154"/>
  <c r="G47" i="154"/>
  <c r="G46" i="154" s="1"/>
  <c r="F47" i="154"/>
  <c r="E47" i="154"/>
  <c r="D47" i="154"/>
  <c r="C47" i="154"/>
  <c r="B47" i="154"/>
  <c r="B46" i="154" s="1"/>
  <c r="AC46" i="154"/>
  <c r="U46" i="154"/>
  <c r="AK45" i="154"/>
  <c r="AJ45" i="154"/>
  <c r="AJ46" i="154" s="1"/>
  <c r="AJ48" i="154" s="1"/>
  <c r="AI45" i="154"/>
  <c r="AH45" i="154"/>
  <c r="AG45" i="154"/>
  <c r="AF45" i="154"/>
  <c r="AF46" i="154" s="1"/>
  <c r="AF48" i="154" s="1"/>
  <c r="AE45" i="154"/>
  <c r="AD45" i="154"/>
  <c r="AC45" i="154"/>
  <c r="AB45" i="154"/>
  <c r="AB46" i="154" s="1"/>
  <c r="AB48" i="154" s="1"/>
  <c r="AA45" i="154"/>
  <c r="Z45" i="154"/>
  <c r="Y45" i="154"/>
  <c r="X45" i="154"/>
  <c r="X46" i="154" s="1"/>
  <c r="X48" i="154" s="1"/>
  <c r="W45" i="154"/>
  <c r="V45" i="154"/>
  <c r="U45" i="154"/>
  <c r="T45" i="154"/>
  <c r="T46" i="154" s="1"/>
  <c r="T48" i="154" s="1"/>
  <c r="S45" i="154"/>
  <c r="R45" i="154"/>
  <c r="Q45" i="154"/>
  <c r="P45" i="154"/>
  <c r="P46" i="154" s="1"/>
  <c r="P48" i="154" s="1"/>
  <c r="O45" i="154"/>
  <c r="N45" i="154"/>
  <c r="M45" i="154"/>
  <c r="L45" i="154"/>
  <c r="L46" i="154" s="1"/>
  <c r="K45" i="154"/>
  <c r="J45" i="154"/>
  <c r="I45" i="154"/>
  <c r="H45" i="154"/>
  <c r="H46" i="154" s="1"/>
  <c r="G45" i="154"/>
  <c r="F45" i="154"/>
  <c r="E45" i="154"/>
  <c r="D45" i="154"/>
  <c r="D46" i="154" s="1"/>
  <c r="C45" i="154"/>
  <c r="B45" i="154"/>
  <c r="AK44" i="154"/>
  <c r="AJ44" i="154"/>
  <c r="AI44" i="154"/>
  <c r="AI46" i="154" s="1"/>
  <c r="AH44" i="154"/>
  <c r="AH48" i="154" s="1"/>
  <c r="AG44" i="154"/>
  <c r="AF44" i="154"/>
  <c r="AE44" i="154"/>
  <c r="AE48" i="154" s="1"/>
  <c r="AD44" i="154"/>
  <c r="AC44" i="154"/>
  <c r="AC48" i="154" s="1"/>
  <c r="AB44" i="154"/>
  <c r="AA44" i="154"/>
  <c r="AA46" i="154" s="1"/>
  <c r="Z44" i="154"/>
  <c r="Z48" i="154" s="1"/>
  <c r="Y44" i="154"/>
  <c r="X44" i="154"/>
  <c r="W44" i="154"/>
  <c r="W48" i="154" s="1"/>
  <c r="V44" i="154"/>
  <c r="U44" i="154"/>
  <c r="U48" i="154" s="1"/>
  <c r="T44" i="154"/>
  <c r="S44" i="154"/>
  <c r="S46" i="154" s="1"/>
  <c r="R44" i="154"/>
  <c r="R48" i="154" s="1"/>
  <c r="Q44" i="154"/>
  <c r="P44" i="154"/>
  <c r="O44" i="154"/>
  <c r="O48" i="154" s="1"/>
  <c r="N44" i="154"/>
  <c r="M44" i="154"/>
  <c r="L44" i="154"/>
  <c r="K44" i="154"/>
  <c r="K46" i="154" s="1"/>
  <c r="J44" i="154"/>
  <c r="I44" i="154"/>
  <c r="H44" i="154"/>
  <c r="G44" i="154"/>
  <c r="F44" i="154"/>
  <c r="F46" i="154" s="1"/>
  <c r="E44" i="154"/>
  <c r="E46" i="154" s="1"/>
  <c r="D44" i="154"/>
  <c r="C44" i="154"/>
  <c r="C46" i="154" s="1"/>
  <c r="B44" i="154"/>
  <c r="AK43" i="154"/>
  <c r="AJ43" i="154"/>
  <c r="AI43" i="154"/>
  <c r="AH43" i="154"/>
  <c r="AG43" i="154"/>
  <c r="AF43" i="154"/>
  <c r="AE43" i="154"/>
  <c r="AD43" i="154"/>
  <c r="AC43" i="154"/>
  <c r="AB43" i="154"/>
  <c r="AA43" i="154"/>
  <c r="Z43" i="154"/>
  <c r="Y43" i="154"/>
  <c r="X43" i="154"/>
  <c r="W43" i="154"/>
  <c r="V43" i="154"/>
  <c r="U43" i="154"/>
  <c r="T43" i="154"/>
  <c r="S43" i="154"/>
  <c r="R43" i="154"/>
  <c r="Q43" i="154"/>
  <c r="P43" i="154"/>
  <c r="O43" i="154"/>
  <c r="N43" i="154"/>
  <c r="M43" i="154"/>
  <c r="L43" i="154"/>
  <c r="K43" i="154"/>
  <c r="J43" i="154"/>
  <c r="I43" i="154"/>
  <c r="H43" i="154"/>
  <c r="G43" i="154"/>
  <c r="F43" i="154"/>
  <c r="E43" i="154"/>
  <c r="D43" i="154"/>
  <c r="C43" i="154"/>
  <c r="B43" i="154"/>
  <c r="AK71" i="138"/>
  <c r="AJ71" i="138"/>
  <c r="AI71" i="138"/>
  <c r="AH71" i="138"/>
  <c r="AG71" i="138"/>
  <c r="AF71" i="138"/>
  <c r="AE71" i="138"/>
  <c r="AD71" i="138"/>
  <c r="AC71" i="138"/>
  <c r="AB71" i="138"/>
  <c r="AA71" i="138"/>
  <c r="Z71" i="138"/>
  <c r="Y71" i="138"/>
  <c r="X71" i="138"/>
  <c r="W71" i="138"/>
  <c r="V71" i="138"/>
  <c r="U71" i="138"/>
  <c r="T71" i="138"/>
  <c r="S71" i="138"/>
  <c r="R71" i="138"/>
  <c r="Q71" i="138"/>
  <c r="P71" i="138"/>
  <c r="O71" i="138"/>
  <c r="N71" i="138"/>
  <c r="M71" i="138"/>
  <c r="L71" i="138"/>
  <c r="K71" i="138"/>
  <c r="J71" i="138"/>
  <c r="I71" i="138"/>
  <c r="H71" i="138"/>
  <c r="G71" i="138"/>
  <c r="F71" i="138"/>
  <c r="E71" i="138"/>
  <c r="D71" i="138"/>
  <c r="C71" i="138"/>
  <c r="B71" i="138"/>
  <c r="AK70" i="138"/>
  <c r="AJ70" i="138"/>
  <c r="AI70" i="138"/>
  <c r="AH70" i="138"/>
  <c r="AG70" i="138"/>
  <c r="AF70" i="138"/>
  <c r="AE70" i="138"/>
  <c r="AD70" i="138"/>
  <c r="AC70" i="138"/>
  <c r="AB70" i="138"/>
  <c r="AA70" i="138"/>
  <c r="Z70" i="138"/>
  <c r="Y70" i="138"/>
  <c r="X70" i="138"/>
  <c r="W70" i="138"/>
  <c r="V70" i="138"/>
  <c r="U70" i="138"/>
  <c r="T70" i="138"/>
  <c r="S70" i="138"/>
  <c r="R70" i="138"/>
  <c r="Q70" i="138"/>
  <c r="P70" i="138"/>
  <c r="O70" i="138"/>
  <c r="N70" i="138"/>
  <c r="M70" i="138"/>
  <c r="L70" i="138"/>
  <c r="K70" i="138"/>
  <c r="J70" i="138"/>
  <c r="I70" i="138"/>
  <c r="H70" i="138"/>
  <c r="G70" i="138"/>
  <c r="F70" i="138"/>
  <c r="E70" i="138"/>
  <c r="D70" i="138"/>
  <c r="C70" i="138"/>
  <c r="B70" i="138"/>
  <c r="AK69" i="138"/>
  <c r="AJ69" i="138"/>
  <c r="AI69" i="138"/>
  <c r="AH69" i="138"/>
  <c r="AG69" i="138"/>
  <c r="AF69" i="138"/>
  <c r="AE69" i="138"/>
  <c r="AD69" i="138"/>
  <c r="AC69" i="138"/>
  <c r="AB69" i="138"/>
  <c r="AA69" i="138"/>
  <c r="Z69" i="138"/>
  <c r="Y69" i="138"/>
  <c r="X69" i="138"/>
  <c r="W69" i="138"/>
  <c r="V69" i="138"/>
  <c r="U69" i="138"/>
  <c r="T69" i="138"/>
  <c r="S69" i="138"/>
  <c r="R69" i="138"/>
  <c r="Q69" i="138"/>
  <c r="P69" i="138"/>
  <c r="O69" i="138"/>
  <c r="N69" i="138"/>
  <c r="M69" i="138"/>
  <c r="L69" i="138"/>
  <c r="K69" i="138"/>
  <c r="J69" i="138"/>
  <c r="I69" i="138"/>
  <c r="H69" i="138"/>
  <c r="G69" i="138"/>
  <c r="F69" i="138"/>
  <c r="E69" i="138"/>
  <c r="D69" i="138"/>
  <c r="C69" i="138"/>
  <c r="B69" i="138"/>
  <c r="AK68" i="138"/>
  <c r="AJ68" i="138"/>
  <c r="AI68" i="138"/>
  <c r="AH68" i="138"/>
  <c r="AG68" i="138"/>
  <c r="AF68" i="138"/>
  <c r="AE68" i="138"/>
  <c r="AD68" i="138"/>
  <c r="AC68" i="138"/>
  <c r="AB68" i="138"/>
  <c r="AA68" i="138"/>
  <c r="Z68" i="138"/>
  <c r="Y68" i="138"/>
  <c r="X68" i="138"/>
  <c r="W68" i="138"/>
  <c r="V68" i="138"/>
  <c r="U68" i="138"/>
  <c r="T68" i="138"/>
  <c r="S68" i="138"/>
  <c r="R68" i="138"/>
  <c r="Q68" i="138"/>
  <c r="P68" i="138"/>
  <c r="O68" i="138"/>
  <c r="N68" i="138"/>
  <c r="M68" i="138"/>
  <c r="L68" i="138"/>
  <c r="K68" i="138"/>
  <c r="J68" i="138"/>
  <c r="I68" i="138"/>
  <c r="H68" i="138"/>
  <c r="G68" i="138"/>
  <c r="F68" i="138"/>
  <c r="E68" i="138"/>
  <c r="D68" i="138"/>
  <c r="C68" i="138"/>
  <c r="B68" i="138"/>
  <c r="AK67" i="138"/>
  <c r="AJ67" i="138"/>
  <c r="AI67" i="138"/>
  <c r="AH67" i="138"/>
  <c r="AG67" i="138"/>
  <c r="AF67" i="138"/>
  <c r="AE67" i="138"/>
  <c r="AD67" i="138"/>
  <c r="AC67" i="138"/>
  <c r="AB67" i="138"/>
  <c r="AA67" i="138"/>
  <c r="Z67" i="138"/>
  <c r="Y67" i="138"/>
  <c r="X67" i="138"/>
  <c r="W67" i="138"/>
  <c r="V67" i="138"/>
  <c r="U67" i="138"/>
  <c r="T67" i="138"/>
  <c r="S67" i="138"/>
  <c r="R67" i="138"/>
  <c r="Q67" i="138"/>
  <c r="P67" i="138"/>
  <c r="O67" i="138"/>
  <c r="N67" i="138"/>
  <c r="M67" i="138"/>
  <c r="L67" i="138"/>
  <c r="K67" i="138"/>
  <c r="J67" i="138"/>
  <c r="I67" i="138"/>
  <c r="H67" i="138"/>
  <c r="G67" i="138"/>
  <c r="F67" i="138"/>
  <c r="E67" i="138"/>
  <c r="D67" i="138"/>
  <c r="C67" i="138"/>
  <c r="B67" i="138"/>
  <c r="AK48" i="138"/>
  <c r="AJ48" i="138"/>
  <c r="AI48" i="138"/>
  <c r="AH48" i="138"/>
  <c r="AG48" i="138"/>
  <c r="AF48" i="138"/>
  <c r="AE48" i="138"/>
  <c r="AD48" i="138"/>
  <c r="AC48" i="138"/>
  <c r="AB48" i="138"/>
  <c r="AA48" i="138"/>
  <c r="Z48" i="138"/>
  <c r="Y48" i="138"/>
  <c r="X48" i="138"/>
  <c r="W48" i="138"/>
  <c r="V48" i="138"/>
  <c r="U48" i="138"/>
  <c r="T48" i="138"/>
  <c r="S48" i="138"/>
  <c r="R48" i="138"/>
  <c r="Q48" i="138"/>
  <c r="P48" i="138"/>
  <c r="O48" i="138"/>
  <c r="N48" i="138"/>
  <c r="M48" i="138"/>
  <c r="AK47" i="138"/>
  <c r="AJ47" i="138"/>
  <c r="AI47" i="138"/>
  <c r="AH47" i="138"/>
  <c r="AG47" i="138"/>
  <c r="AF47" i="138"/>
  <c r="AE47" i="138"/>
  <c r="AD47" i="138"/>
  <c r="AC47" i="138"/>
  <c r="AB47" i="138"/>
  <c r="AA47" i="138"/>
  <c r="Z47" i="138"/>
  <c r="Y47" i="138"/>
  <c r="X47" i="138"/>
  <c r="W47" i="138"/>
  <c r="V47" i="138"/>
  <c r="U47" i="138"/>
  <c r="T47" i="138"/>
  <c r="S47" i="138"/>
  <c r="R47" i="138"/>
  <c r="Q47" i="138"/>
  <c r="P47" i="138"/>
  <c r="O47" i="138"/>
  <c r="N47" i="138"/>
  <c r="M47" i="138"/>
  <c r="L47" i="138"/>
  <c r="K47" i="138"/>
  <c r="J47" i="138"/>
  <c r="I47" i="138"/>
  <c r="H47" i="138"/>
  <c r="G47" i="138"/>
  <c r="F47" i="138"/>
  <c r="E47" i="138"/>
  <c r="D47" i="138"/>
  <c r="C47" i="138"/>
  <c r="B47" i="138"/>
  <c r="AK46" i="138"/>
  <c r="AJ46" i="138"/>
  <c r="AI46" i="138"/>
  <c r="AH46" i="138"/>
  <c r="AG46" i="138"/>
  <c r="AF46" i="138"/>
  <c r="AE46" i="138"/>
  <c r="AD46" i="138"/>
  <c r="AC46" i="138"/>
  <c r="AB46" i="138"/>
  <c r="AA46" i="138"/>
  <c r="Z46" i="138"/>
  <c r="Y46" i="138"/>
  <c r="X46" i="138"/>
  <c r="W46" i="138"/>
  <c r="V46" i="138"/>
  <c r="U46" i="138"/>
  <c r="T46" i="138"/>
  <c r="S46" i="138"/>
  <c r="R46" i="138"/>
  <c r="Q46" i="138"/>
  <c r="P46" i="138"/>
  <c r="O46" i="138"/>
  <c r="N46" i="138"/>
  <c r="M46" i="138"/>
  <c r="L46" i="138"/>
  <c r="K46" i="138"/>
  <c r="J46" i="138"/>
  <c r="I46" i="138"/>
  <c r="H46" i="138"/>
  <c r="G46" i="138"/>
  <c r="F46" i="138"/>
  <c r="E46" i="138"/>
  <c r="D46" i="138"/>
  <c r="C46" i="138"/>
  <c r="B46" i="138"/>
  <c r="AK45" i="138"/>
  <c r="AJ45" i="138"/>
  <c r="AI45" i="138"/>
  <c r="AH45" i="138"/>
  <c r="AG45" i="138"/>
  <c r="AF45" i="138"/>
  <c r="AE45" i="138"/>
  <c r="AD45" i="138"/>
  <c r="AC45" i="138"/>
  <c r="AB45" i="138"/>
  <c r="AA45" i="138"/>
  <c r="Z45" i="138"/>
  <c r="Y45" i="138"/>
  <c r="X45" i="138"/>
  <c r="W45" i="138"/>
  <c r="V45" i="138"/>
  <c r="U45" i="138"/>
  <c r="T45" i="138"/>
  <c r="S45" i="138"/>
  <c r="R45" i="138"/>
  <c r="Q45" i="138"/>
  <c r="P45" i="138"/>
  <c r="O45" i="138"/>
  <c r="N45" i="138"/>
  <c r="M45" i="138"/>
  <c r="L45" i="138"/>
  <c r="K45" i="138"/>
  <c r="J45" i="138"/>
  <c r="I45" i="138"/>
  <c r="H45" i="138"/>
  <c r="G45" i="138"/>
  <c r="F45" i="138"/>
  <c r="E45" i="138"/>
  <c r="D45" i="138"/>
  <c r="C45" i="138"/>
  <c r="B45" i="138"/>
  <c r="AK44" i="138"/>
  <c r="AJ44" i="138"/>
  <c r="AI44" i="138"/>
  <c r="AH44" i="138"/>
  <c r="AG44" i="138"/>
  <c r="AF44" i="138"/>
  <c r="AE44" i="138"/>
  <c r="AD44" i="138"/>
  <c r="AC44" i="138"/>
  <c r="AB44" i="138"/>
  <c r="AA44" i="138"/>
  <c r="Z44" i="138"/>
  <c r="Y44" i="138"/>
  <c r="X44" i="138"/>
  <c r="W44" i="138"/>
  <c r="V44" i="138"/>
  <c r="U44" i="138"/>
  <c r="T44" i="138"/>
  <c r="S44" i="138"/>
  <c r="R44" i="138"/>
  <c r="Q44" i="138"/>
  <c r="P44" i="138"/>
  <c r="O44" i="138"/>
  <c r="N44" i="138"/>
  <c r="M44" i="138"/>
  <c r="L44" i="138"/>
  <c r="K44" i="138"/>
  <c r="J44" i="138"/>
  <c r="I44" i="138"/>
  <c r="H44" i="138"/>
  <c r="G44" i="138"/>
  <c r="F44" i="138"/>
  <c r="E44" i="138"/>
  <c r="D44" i="138"/>
  <c r="C44" i="138"/>
  <c r="B44" i="138"/>
  <c r="AK43" i="138"/>
  <c r="AJ43" i="138"/>
  <c r="AI43" i="138"/>
  <c r="AH43" i="138"/>
  <c r="AG43" i="138"/>
  <c r="AF43" i="138"/>
  <c r="AE43" i="138"/>
  <c r="AD43" i="138"/>
  <c r="AC43" i="138"/>
  <c r="AB43" i="138"/>
  <c r="AA43" i="138"/>
  <c r="Z43" i="138"/>
  <c r="Y43" i="138"/>
  <c r="X43" i="138"/>
  <c r="W43" i="138"/>
  <c r="V43" i="138"/>
  <c r="U43" i="138"/>
  <c r="T43" i="138"/>
  <c r="S43" i="138"/>
  <c r="R43" i="138"/>
  <c r="Q43" i="138"/>
  <c r="P43" i="138"/>
  <c r="O43" i="138"/>
  <c r="N43" i="138"/>
  <c r="M43" i="138"/>
  <c r="L43" i="138"/>
  <c r="K43" i="138"/>
  <c r="J43" i="138"/>
  <c r="I43" i="138"/>
  <c r="H43" i="138"/>
  <c r="G43" i="138"/>
  <c r="F43" i="138"/>
  <c r="E43" i="138"/>
  <c r="D43" i="138"/>
  <c r="C43" i="138"/>
  <c r="B43" i="138"/>
  <c r="AK71" i="60"/>
  <c r="AJ71" i="60"/>
  <c r="AI71" i="60"/>
  <c r="AH71" i="60"/>
  <c r="AG71" i="60"/>
  <c r="AF71" i="60"/>
  <c r="AE71" i="60"/>
  <c r="AD71" i="60"/>
  <c r="AC71" i="60"/>
  <c r="AB71" i="60"/>
  <c r="AA71" i="60"/>
  <c r="Z71" i="60"/>
  <c r="Y71" i="60"/>
  <c r="X71" i="60"/>
  <c r="W71" i="60"/>
  <c r="V71" i="60"/>
  <c r="U71" i="60"/>
  <c r="T71" i="60"/>
  <c r="S71" i="60"/>
  <c r="R71" i="60"/>
  <c r="Q71" i="60"/>
  <c r="P71" i="60"/>
  <c r="O71" i="60"/>
  <c r="N71" i="60"/>
  <c r="M71" i="60"/>
  <c r="L71" i="60"/>
  <c r="K71" i="60"/>
  <c r="J71" i="60"/>
  <c r="I71" i="60"/>
  <c r="H71" i="60"/>
  <c r="G71" i="60"/>
  <c r="F71" i="60"/>
  <c r="E71" i="60"/>
  <c r="D71" i="60"/>
  <c r="C71" i="60"/>
  <c r="B71" i="60"/>
  <c r="AK70" i="60"/>
  <c r="AJ70" i="60"/>
  <c r="AI70" i="60"/>
  <c r="AH70" i="60"/>
  <c r="AG70" i="60"/>
  <c r="AF70" i="60"/>
  <c r="AE70" i="60"/>
  <c r="AD70" i="60"/>
  <c r="AC70" i="60"/>
  <c r="AB70" i="60"/>
  <c r="AA70" i="60"/>
  <c r="Z70" i="60"/>
  <c r="Y70" i="60"/>
  <c r="X70" i="60"/>
  <c r="W70" i="60"/>
  <c r="V70" i="60"/>
  <c r="U70" i="60"/>
  <c r="T70" i="60"/>
  <c r="S70" i="60"/>
  <c r="R70" i="60"/>
  <c r="Q70" i="60"/>
  <c r="P70" i="60"/>
  <c r="O70" i="60"/>
  <c r="N70" i="60"/>
  <c r="M70" i="60"/>
  <c r="L70" i="60"/>
  <c r="K70" i="60"/>
  <c r="J70" i="60"/>
  <c r="I70" i="60"/>
  <c r="H70" i="60"/>
  <c r="G70" i="60"/>
  <c r="F70" i="60"/>
  <c r="E70" i="60"/>
  <c r="D70" i="60"/>
  <c r="C70" i="60"/>
  <c r="B70" i="60"/>
  <c r="AK69" i="60"/>
  <c r="AJ69" i="60"/>
  <c r="AI69" i="60"/>
  <c r="AH69" i="60"/>
  <c r="AG69" i="60"/>
  <c r="AF69" i="60"/>
  <c r="AE69" i="60"/>
  <c r="AD69" i="60"/>
  <c r="AC69" i="60"/>
  <c r="AB69" i="60"/>
  <c r="AA69" i="60"/>
  <c r="Z69" i="60"/>
  <c r="Y69" i="60"/>
  <c r="X69" i="60"/>
  <c r="W69" i="60"/>
  <c r="V69" i="60"/>
  <c r="U69" i="60"/>
  <c r="T69" i="60"/>
  <c r="S69" i="60"/>
  <c r="R69" i="60"/>
  <c r="Q69" i="60"/>
  <c r="P69" i="60"/>
  <c r="O69" i="60"/>
  <c r="N69" i="60"/>
  <c r="M69" i="60"/>
  <c r="L69" i="60"/>
  <c r="K69" i="60"/>
  <c r="J69" i="60"/>
  <c r="I69" i="60"/>
  <c r="H69" i="60"/>
  <c r="G69" i="60"/>
  <c r="F69" i="60"/>
  <c r="E69" i="60"/>
  <c r="D69" i="60"/>
  <c r="C69" i="60"/>
  <c r="B69" i="60"/>
  <c r="AK68" i="60"/>
  <c r="AJ68" i="60"/>
  <c r="AI68" i="60"/>
  <c r="AH68" i="60"/>
  <c r="AG68" i="60"/>
  <c r="AF68" i="60"/>
  <c r="AE68" i="60"/>
  <c r="AD68" i="60"/>
  <c r="AC68" i="60"/>
  <c r="AB68" i="60"/>
  <c r="AA68" i="60"/>
  <c r="Z68" i="60"/>
  <c r="Y68" i="60"/>
  <c r="X68" i="60"/>
  <c r="W68" i="60"/>
  <c r="V68" i="60"/>
  <c r="U68" i="60"/>
  <c r="T68" i="60"/>
  <c r="S68" i="60"/>
  <c r="R68" i="60"/>
  <c r="Q68" i="60"/>
  <c r="P68" i="60"/>
  <c r="O68" i="60"/>
  <c r="N68" i="60"/>
  <c r="M68" i="60"/>
  <c r="L68" i="60"/>
  <c r="K68" i="60"/>
  <c r="J68" i="60"/>
  <c r="I68" i="60"/>
  <c r="H68" i="60"/>
  <c r="G68" i="60"/>
  <c r="F68" i="60"/>
  <c r="E68" i="60"/>
  <c r="D68" i="60"/>
  <c r="C68" i="60"/>
  <c r="B68" i="60"/>
  <c r="AK67" i="60"/>
  <c r="AJ67" i="60"/>
  <c r="AI67" i="60"/>
  <c r="AH67" i="60"/>
  <c r="AG67" i="60"/>
  <c r="AF67" i="60"/>
  <c r="AE67" i="60"/>
  <c r="AD67" i="60"/>
  <c r="AC67" i="60"/>
  <c r="AB67" i="60"/>
  <c r="AA67" i="60"/>
  <c r="Z67" i="60"/>
  <c r="Y67" i="60"/>
  <c r="X67" i="60"/>
  <c r="W67" i="60"/>
  <c r="V67" i="60"/>
  <c r="U67" i="60"/>
  <c r="T67" i="60"/>
  <c r="S67" i="60"/>
  <c r="R67" i="60"/>
  <c r="Q67" i="60"/>
  <c r="P67" i="60"/>
  <c r="O67" i="60"/>
  <c r="N67" i="60"/>
  <c r="M67" i="60"/>
  <c r="L67" i="60"/>
  <c r="K67" i="60"/>
  <c r="J67" i="60"/>
  <c r="I67" i="60"/>
  <c r="H67" i="60"/>
  <c r="G67" i="60"/>
  <c r="F67" i="60"/>
  <c r="E67" i="60"/>
  <c r="D67" i="60"/>
  <c r="C67" i="60"/>
  <c r="B67" i="60"/>
  <c r="AK47" i="60"/>
  <c r="AJ47" i="60"/>
  <c r="AI47" i="60"/>
  <c r="AH47" i="60"/>
  <c r="AG47" i="60"/>
  <c r="AF47" i="60"/>
  <c r="AE47" i="60"/>
  <c r="AD47" i="60"/>
  <c r="AC47" i="60"/>
  <c r="AB47" i="60"/>
  <c r="AA47" i="60"/>
  <c r="Z47" i="60"/>
  <c r="Y47" i="60"/>
  <c r="X47" i="60"/>
  <c r="W47" i="60"/>
  <c r="V47" i="60"/>
  <c r="U47" i="60"/>
  <c r="T47" i="60"/>
  <c r="S47" i="60"/>
  <c r="R47" i="60"/>
  <c r="Q47" i="60"/>
  <c r="P47" i="60"/>
  <c r="O47" i="60"/>
  <c r="N47" i="60"/>
  <c r="M47" i="60"/>
  <c r="L47" i="60"/>
  <c r="K47" i="60"/>
  <c r="J47" i="60"/>
  <c r="I47" i="60"/>
  <c r="H47" i="60"/>
  <c r="G47" i="60"/>
  <c r="F47" i="60"/>
  <c r="E47" i="60"/>
  <c r="D47" i="60"/>
  <c r="C47" i="60"/>
  <c r="B47" i="60"/>
  <c r="AK46" i="60"/>
  <c r="AJ46" i="60"/>
  <c r="AI46" i="60"/>
  <c r="AH46" i="60"/>
  <c r="AG46" i="60"/>
  <c r="AF46" i="60"/>
  <c r="AE46" i="60"/>
  <c r="AD46" i="60"/>
  <c r="AC46" i="60"/>
  <c r="AB46" i="60"/>
  <c r="AA46" i="60"/>
  <c r="Z46" i="60"/>
  <c r="Y46" i="60"/>
  <c r="X46" i="60"/>
  <c r="W46" i="60"/>
  <c r="V46" i="60"/>
  <c r="U46" i="60"/>
  <c r="T46" i="60"/>
  <c r="S46" i="60"/>
  <c r="R46" i="60"/>
  <c r="Q46" i="60"/>
  <c r="P46" i="60"/>
  <c r="O46" i="60"/>
  <c r="N46" i="60"/>
  <c r="M46" i="60"/>
  <c r="L46" i="60"/>
  <c r="K46" i="60"/>
  <c r="J46" i="60"/>
  <c r="I46" i="60"/>
  <c r="H46" i="60"/>
  <c r="G46" i="60"/>
  <c r="F46" i="60"/>
  <c r="E46" i="60"/>
  <c r="D46" i="60"/>
  <c r="C46" i="60"/>
  <c r="B46" i="60"/>
  <c r="AK45" i="60"/>
  <c r="AJ45" i="60"/>
  <c r="AI45" i="60"/>
  <c r="AH45" i="60"/>
  <c r="AG45" i="60"/>
  <c r="AF45" i="60"/>
  <c r="AE45" i="60"/>
  <c r="AD45" i="60"/>
  <c r="AC45" i="60"/>
  <c r="AB45" i="60"/>
  <c r="AA45" i="60"/>
  <c r="Z45" i="60"/>
  <c r="Y45" i="60"/>
  <c r="X45" i="60"/>
  <c r="W45" i="60"/>
  <c r="V45" i="60"/>
  <c r="U45" i="60"/>
  <c r="T45" i="60"/>
  <c r="S45" i="60"/>
  <c r="R45" i="60"/>
  <c r="Q45" i="60"/>
  <c r="P45" i="60"/>
  <c r="O45" i="60"/>
  <c r="N45" i="60"/>
  <c r="M45" i="60"/>
  <c r="L45" i="60"/>
  <c r="K45" i="60"/>
  <c r="J45" i="60"/>
  <c r="I45" i="60"/>
  <c r="H45" i="60"/>
  <c r="G45" i="60"/>
  <c r="F45" i="60"/>
  <c r="E45" i="60"/>
  <c r="D45" i="60"/>
  <c r="C45" i="60"/>
  <c r="B45" i="60"/>
  <c r="AK44" i="60"/>
  <c r="AJ44" i="60"/>
  <c r="AI44" i="60"/>
  <c r="AH44" i="60"/>
  <c r="AG44" i="60"/>
  <c r="AF44" i="60"/>
  <c r="AE44" i="60"/>
  <c r="AD44" i="60"/>
  <c r="AC44" i="60"/>
  <c r="AB44" i="60"/>
  <c r="AA44" i="60"/>
  <c r="Z44" i="60"/>
  <c r="Y44" i="60"/>
  <c r="X44" i="60"/>
  <c r="W44" i="60"/>
  <c r="V44" i="60"/>
  <c r="U44" i="60"/>
  <c r="T44" i="60"/>
  <c r="S44" i="60"/>
  <c r="R44" i="60"/>
  <c r="Q44" i="60"/>
  <c r="P44" i="60"/>
  <c r="O44" i="60"/>
  <c r="N44" i="60"/>
  <c r="M44" i="60"/>
  <c r="L44" i="60"/>
  <c r="K44" i="60"/>
  <c r="J44" i="60"/>
  <c r="I44" i="60"/>
  <c r="H44" i="60"/>
  <c r="G44" i="60"/>
  <c r="F44" i="60"/>
  <c r="E44" i="60"/>
  <c r="D44" i="60"/>
  <c r="C44" i="60"/>
  <c r="B44" i="60"/>
  <c r="AK43" i="60"/>
  <c r="AJ43" i="60"/>
  <c r="AI43" i="60"/>
  <c r="AH43" i="60"/>
  <c r="AG43" i="60"/>
  <c r="AF43" i="60"/>
  <c r="AE43" i="60"/>
  <c r="AD43" i="60"/>
  <c r="AC43" i="60"/>
  <c r="AB43" i="60"/>
  <c r="AA43" i="60"/>
  <c r="Z43" i="60"/>
  <c r="Y43" i="60"/>
  <c r="X43" i="60"/>
  <c r="W43" i="60"/>
  <c r="V43" i="60"/>
  <c r="U43" i="60"/>
  <c r="T43" i="60"/>
  <c r="S43" i="60"/>
  <c r="R43" i="60"/>
  <c r="Q43" i="60"/>
  <c r="P43" i="60"/>
  <c r="O43" i="60"/>
  <c r="N43" i="60"/>
  <c r="M43" i="60"/>
  <c r="L43" i="60"/>
  <c r="K43" i="60"/>
  <c r="J43" i="60"/>
  <c r="I43" i="60"/>
  <c r="H43" i="60"/>
  <c r="G43" i="60"/>
  <c r="F43" i="60"/>
  <c r="E43" i="60"/>
  <c r="D43" i="60"/>
  <c r="C43" i="60"/>
  <c r="B43" i="60"/>
  <c r="F15" i="14"/>
  <c r="E15" i="14"/>
  <c r="F14" i="14"/>
  <c r="F13" i="14"/>
  <c r="F12" i="14"/>
  <c r="F11" i="14"/>
  <c r="F10" i="14"/>
  <c r="F9" i="14"/>
  <c r="F8" i="14"/>
  <c r="F7" i="14"/>
  <c r="F6" i="14"/>
  <c r="F5" i="14"/>
  <c r="F4" i="14"/>
  <c r="F3" i="14"/>
  <c r="AK26" i="163"/>
  <c r="AJ26" i="163"/>
  <c r="AI26" i="163"/>
  <c r="AH26" i="163"/>
  <c r="AG26" i="163"/>
  <c r="AF26" i="163"/>
  <c r="AE26" i="163"/>
  <c r="AD26" i="163"/>
  <c r="AC26" i="163"/>
  <c r="AB26" i="163"/>
  <c r="AA26" i="163"/>
  <c r="Z26" i="163"/>
  <c r="Y26" i="163"/>
  <c r="X26" i="163"/>
  <c r="W26" i="163"/>
  <c r="V26" i="163"/>
  <c r="U26" i="163"/>
  <c r="T26" i="163"/>
  <c r="S26" i="163"/>
  <c r="R26" i="163"/>
  <c r="Q26" i="163"/>
  <c r="P26" i="163"/>
  <c r="O26" i="163"/>
  <c r="N26" i="163"/>
  <c r="M26" i="163"/>
  <c r="L26" i="163"/>
  <c r="K26" i="163"/>
  <c r="J26" i="163"/>
  <c r="I26" i="163"/>
  <c r="H26" i="163"/>
  <c r="G26" i="163"/>
  <c r="F26" i="163"/>
  <c r="E26" i="163"/>
  <c r="D26" i="163"/>
  <c r="C26" i="163"/>
  <c r="B26" i="163"/>
  <c r="AK22" i="163"/>
  <c r="AJ22" i="163"/>
  <c r="AI22" i="163"/>
  <c r="AH22" i="163"/>
  <c r="AG22" i="163"/>
  <c r="AF22" i="163"/>
  <c r="AE22" i="163"/>
  <c r="AD22" i="163"/>
  <c r="AC22" i="163"/>
  <c r="AB22" i="163"/>
  <c r="AA22" i="163"/>
  <c r="Z22" i="163"/>
  <c r="Y22" i="163"/>
  <c r="X22" i="163"/>
  <c r="W22" i="163"/>
  <c r="V22" i="163"/>
  <c r="U22" i="163"/>
  <c r="T22" i="163"/>
  <c r="S22" i="163"/>
  <c r="R22" i="163"/>
  <c r="Q22" i="163"/>
  <c r="P22" i="163"/>
  <c r="O22" i="163"/>
  <c r="N22" i="163"/>
  <c r="M22" i="163"/>
  <c r="L22" i="163"/>
  <c r="K22" i="163"/>
  <c r="J22" i="163"/>
  <c r="I22" i="163"/>
  <c r="H22" i="163"/>
  <c r="G22" i="163"/>
  <c r="F22" i="163"/>
  <c r="E22" i="163"/>
  <c r="D22" i="163"/>
  <c r="C22" i="163"/>
  <c r="B22" i="163"/>
  <c r="AK18" i="163"/>
  <c r="AJ18" i="163"/>
  <c r="AI18" i="163"/>
  <c r="AH18" i="163"/>
  <c r="AG18" i="163"/>
  <c r="AF18" i="163"/>
  <c r="AE18" i="163"/>
  <c r="AD18" i="163"/>
  <c r="AC18" i="163"/>
  <c r="AB18" i="163"/>
  <c r="AA18" i="163"/>
  <c r="Z18" i="163"/>
  <c r="Y18" i="163"/>
  <c r="X18" i="163"/>
  <c r="W18" i="163"/>
  <c r="V18" i="163"/>
  <c r="U18" i="163"/>
  <c r="T18" i="163"/>
  <c r="S18" i="163"/>
  <c r="R18" i="163"/>
  <c r="Q18" i="163"/>
  <c r="P18" i="163"/>
  <c r="O18" i="163"/>
  <c r="N18" i="163"/>
  <c r="M18" i="163"/>
  <c r="L18" i="163"/>
  <c r="K18" i="163"/>
  <c r="J18" i="163"/>
  <c r="I18" i="163"/>
  <c r="H18" i="163"/>
  <c r="G18" i="163"/>
  <c r="F18" i="163"/>
  <c r="E18" i="163"/>
  <c r="D18" i="163"/>
  <c r="C18" i="163"/>
  <c r="B18" i="163"/>
  <c r="AK26" i="162"/>
  <c r="AJ26" i="162"/>
  <c r="AI26" i="162"/>
  <c r="AH26" i="162"/>
  <c r="AG26" i="162"/>
  <c r="AF26" i="162"/>
  <c r="AE26" i="162"/>
  <c r="AD26" i="162"/>
  <c r="AC26" i="162"/>
  <c r="AB26" i="162"/>
  <c r="AA26" i="162"/>
  <c r="Z26" i="162"/>
  <c r="Y26" i="162"/>
  <c r="X26" i="162"/>
  <c r="W26" i="162"/>
  <c r="V26" i="162"/>
  <c r="U26" i="162"/>
  <c r="T26" i="162"/>
  <c r="S26" i="162"/>
  <c r="R26" i="162"/>
  <c r="Q26" i="162"/>
  <c r="P26" i="162"/>
  <c r="O26" i="162"/>
  <c r="N26" i="162"/>
  <c r="M26" i="162"/>
  <c r="L26" i="162"/>
  <c r="K26" i="162"/>
  <c r="J26" i="162"/>
  <c r="I26" i="162"/>
  <c r="H26" i="162"/>
  <c r="G26" i="162"/>
  <c r="F26" i="162"/>
  <c r="E26" i="162"/>
  <c r="D26" i="162"/>
  <c r="C26" i="162"/>
  <c r="B26" i="162"/>
  <c r="AK22" i="162"/>
  <c r="AJ22" i="162"/>
  <c r="AI22" i="162"/>
  <c r="AH22" i="162"/>
  <c r="AG22" i="162"/>
  <c r="AF22" i="162"/>
  <c r="AE22" i="162"/>
  <c r="AD22" i="162"/>
  <c r="AC22" i="162"/>
  <c r="AB22" i="162"/>
  <c r="AA22" i="162"/>
  <c r="Z22" i="162"/>
  <c r="Y22" i="162"/>
  <c r="X22" i="162"/>
  <c r="W22" i="162"/>
  <c r="V22" i="162"/>
  <c r="U22" i="162"/>
  <c r="T22" i="162"/>
  <c r="S22" i="162"/>
  <c r="R22" i="162"/>
  <c r="Q22" i="162"/>
  <c r="P22" i="162"/>
  <c r="O22" i="162"/>
  <c r="N22" i="162"/>
  <c r="M22" i="162"/>
  <c r="L22" i="162"/>
  <c r="K22" i="162"/>
  <c r="J22" i="162"/>
  <c r="I22" i="162"/>
  <c r="H22" i="162"/>
  <c r="G22" i="162"/>
  <c r="F22" i="162"/>
  <c r="E22" i="162"/>
  <c r="D22" i="162"/>
  <c r="C22" i="162"/>
  <c r="B22" i="162"/>
  <c r="AK18" i="162"/>
  <c r="AJ18" i="162"/>
  <c r="AI18" i="162"/>
  <c r="AH18" i="162"/>
  <c r="AG18" i="162"/>
  <c r="AF18" i="162"/>
  <c r="AE18" i="162"/>
  <c r="AD18" i="162"/>
  <c r="AC18" i="162"/>
  <c r="AB18" i="162"/>
  <c r="AA18" i="162"/>
  <c r="Z18" i="162"/>
  <c r="Y18" i="162"/>
  <c r="X18" i="162"/>
  <c r="W18" i="162"/>
  <c r="V18" i="162"/>
  <c r="U18" i="162"/>
  <c r="T18" i="162"/>
  <c r="S18" i="162"/>
  <c r="R18" i="162"/>
  <c r="Q18" i="162"/>
  <c r="P18" i="162"/>
  <c r="O18" i="162"/>
  <c r="N18" i="162"/>
  <c r="M18" i="162"/>
  <c r="L18" i="162"/>
  <c r="K18" i="162"/>
  <c r="J18" i="162"/>
  <c r="I18" i="162"/>
  <c r="H18" i="162"/>
  <c r="G18" i="162"/>
  <c r="F18" i="162"/>
  <c r="E18" i="162"/>
  <c r="D18" i="162"/>
  <c r="C18" i="162"/>
  <c r="B18" i="162"/>
  <c r="AL91" i="293"/>
  <c r="AK91" i="293"/>
  <c r="AJ91" i="293"/>
  <c r="AI91" i="293"/>
  <c r="AH91" i="293"/>
  <c r="AG91" i="293"/>
  <c r="AF91" i="293"/>
  <c r="AE91" i="293"/>
  <c r="AD91" i="293"/>
  <c r="AC91" i="293"/>
  <c r="AB91" i="293"/>
  <c r="AA91" i="293"/>
  <c r="Z91" i="293"/>
  <c r="Y91" i="293"/>
  <c r="X91" i="293"/>
  <c r="W91" i="293"/>
  <c r="V91" i="293"/>
  <c r="U91" i="293"/>
  <c r="T91" i="293"/>
  <c r="S91" i="293"/>
  <c r="R91" i="293"/>
  <c r="Q91" i="293"/>
  <c r="P91" i="293"/>
  <c r="O91" i="293"/>
  <c r="N91" i="293"/>
  <c r="M91" i="293"/>
  <c r="L91" i="293"/>
  <c r="K91" i="293"/>
  <c r="J91" i="293"/>
  <c r="I91" i="293"/>
  <c r="H91" i="293"/>
  <c r="G91" i="293"/>
  <c r="F91" i="293"/>
  <c r="E91" i="293"/>
  <c r="D91" i="293"/>
  <c r="C91" i="293"/>
  <c r="AL90" i="293"/>
  <c r="AK90" i="293"/>
  <c r="AJ90" i="293"/>
  <c r="AI90" i="293"/>
  <c r="AH90" i="293"/>
  <c r="AG90" i="293"/>
  <c r="AF90" i="293"/>
  <c r="AE90" i="293"/>
  <c r="AD90" i="293"/>
  <c r="AC90" i="293"/>
  <c r="AB90" i="293"/>
  <c r="AA90" i="293"/>
  <c r="Z90" i="293"/>
  <c r="Y90" i="293"/>
  <c r="X90" i="293"/>
  <c r="W90" i="293"/>
  <c r="V90" i="293"/>
  <c r="U90" i="293"/>
  <c r="T90" i="293"/>
  <c r="S90" i="293"/>
  <c r="R90" i="293"/>
  <c r="Q90" i="293"/>
  <c r="P90" i="293"/>
  <c r="O90" i="293"/>
  <c r="N90" i="293"/>
  <c r="M90" i="293"/>
  <c r="L90" i="293"/>
  <c r="K90" i="293"/>
  <c r="J90" i="293"/>
  <c r="I90" i="293"/>
  <c r="H90" i="293"/>
  <c r="G90" i="293"/>
  <c r="F90" i="293"/>
  <c r="E90" i="293"/>
  <c r="D90" i="293"/>
  <c r="C90" i="293"/>
  <c r="AL89" i="293"/>
  <c r="AK89" i="293"/>
  <c r="AJ89" i="293"/>
  <c r="AI89" i="293"/>
  <c r="AH89" i="293"/>
  <c r="AG89" i="293"/>
  <c r="AF89" i="293"/>
  <c r="AE89" i="293"/>
  <c r="AD89" i="293"/>
  <c r="AC89" i="293"/>
  <c r="AB89" i="293"/>
  <c r="AA89" i="293"/>
  <c r="Z89" i="293"/>
  <c r="Y89" i="293"/>
  <c r="X89" i="293"/>
  <c r="W89" i="293"/>
  <c r="V89" i="293"/>
  <c r="U89" i="293"/>
  <c r="T89" i="293"/>
  <c r="S89" i="293"/>
  <c r="R89" i="293"/>
  <c r="Q89" i="293"/>
  <c r="P89" i="293"/>
  <c r="O89" i="293"/>
  <c r="N89" i="293"/>
  <c r="M89" i="293"/>
  <c r="L89" i="293"/>
  <c r="K89" i="293"/>
  <c r="J89" i="293"/>
  <c r="I89" i="293"/>
  <c r="H89" i="293"/>
  <c r="G89" i="293"/>
  <c r="F89" i="293"/>
  <c r="E89" i="293"/>
  <c r="D89" i="293"/>
  <c r="C89" i="293"/>
  <c r="AL88" i="293"/>
  <c r="AK88" i="293"/>
  <c r="AJ88" i="293"/>
  <c r="AI88" i="293"/>
  <c r="AH88" i="293"/>
  <c r="AG88" i="293"/>
  <c r="AF88" i="293"/>
  <c r="AE88" i="293"/>
  <c r="AD88" i="293"/>
  <c r="AC88" i="293"/>
  <c r="AB88" i="293"/>
  <c r="AA88" i="293"/>
  <c r="Z88" i="293"/>
  <c r="Y88" i="293"/>
  <c r="X88" i="293"/>
  <c r="W88" i="293"/>
  <c r="V88" i="293"/>
  <c r="U88" i="293"/>
  <c r="T88" i="293"/>
  <c r="S88" i="293"/>
  <c r="R88" i="293"/>
  <c r="Q88" i="293"/>
  <c r="P88" i="293"/>
  <c r="O88" i="293"/>
  <c r="N88" i="293"/>
  <c r="M88" i="293"/>
  <c r="L88" i="293"/>
  <c r="K88" i="293"/>
  <c r="J88" i="293"/>
  <c r="I88" i="293"/>
  <c r="H88" i="293"/>
  <c r="G88" i="293"/>
  <c r="F88" i="293"/>
  <c r="E88" i="293"/>
  <c r="D88" i="293"/>
  <c r="C88" i="293"/>
  <c r="AL87" i="293"/>
  <c r="AK87" i="293"/>
  <c r="AJ87" i="293"/>
  <c r="AI87" i="293"/>
  <c r="AH87" i="293"/>
  <c r="AG87" i="293"/>
  <c r="AF87" i="293"/>
  <c r="AE87" i="293"/>
  <c r="AD87" i="293"/>
  <c r="AC87" i="293"/>
  <c r="AB87" i="293"/>
  <c r="AA87" i="293"/>
  <c r="Z87" i="293"/>
  <c r="Y87" i="293"/>
  <c r="X87" i="293"/>
  <c r="W87" i="293"/>
  <c r="V87" i="293"/>
  <c r="U87" i="293"/>
  <c r="T87" i="293"/>
  <c r="S87" i="293"/>
  <c r="R87" i="293"/>
  <c r="Q87" i="293"/>
  <c r="P87" i="293"/>
  <c r="O87" i="293"/>
  <c r="N87" i="293"/>
  <c r="M87" i="293"/>
  <c r="L87" i="293"/>
  <c r="K87" i="293"/>
  <c r="J87" i="293"/>
  <c r="I87" i="293"/>
  <c r="H87" i="293"/>
  <c r="G87" i="293"/>
  <c r="F87" i="293"/>
  <c r="E87" i="293"/>
  <c r="D87" i="293"/>
  <c r="C87" i="293"/>
  <c r="AL86" i="293"/>
  <c r="AK86" i="293"/>
  <c r="AJ86" i="293"/>
  <c r="AI86" i="293"/>
  <c r="AH86" i="293"/>
  <c r="AG86" i="293"/>
  <c r="AF86" i="293"/>
  <c r="AE86" i="293"/>
  <c r="AD86" i="293"/>
  <c r="AC86" i="293"/>
  <c r="AB86" i="293"/>
  <c r="AA86" i="293"/>
  <c r="Z86" i="293"/>
  <c r="Y86" i="293"/>
  <c r="X86" i="293"/>
  <c r="W86" i="293"/>
  <c r="V86" i="293"/>
  <c r="U86" i="293"/>
  <c r="T86" i="293"/>
  <c r="S86" i="293"/>
  <c r="R86" i="293"/>
  <c r="Q86" i="293"/>
  <c r="P86" i="293"/>
  <c r="O86" i="293"/>
  <c r="N86" i="293"/>
  <c r="M86" i="293"/>
  <c r="L86" i="293"/>
  <c r="K86" i="293"/>
  <c r="J86" i="293"/>
  <c r="I86" i="293"/>
  <c r="H86" i="293"/>
  <c r="G86" i="293"/>
  <c r="F86" i="293"/>
  <c r="E86" i="293"/>
  <c r="D86" i="293"/>
  <c r="C86" i="293"/>
  <c r="AL85" i="293"/>
  <c r="AK85" i="293"/>
  <c r="AJ85" i="293"/>
  <c r="AI85" i="293"/>
  <c r="AH85" i="293"/>
  <c r="AG85" i="293"/>
  <c r="AF85" i="293"/>
  <c r="AE85" i="293"/>
  <c r="AD85" i="293"/>
  <c r="AC85" i="293"/>
  <c r="AB85" i="293"/>
  <c r="AA85" i="293"/>
  <c r="Z85" i="293"/>
  <c r="Y85" i="293"/>
  <c r="X85" i="293"/>
  <c r="W85" i="293"/>
  <c r="V85" i="293"/>
  <c r="U85" i="293"/>
  <c r="T85" i="293"/>
  <c r="S85" i="293"/>
  <c r="R85" i="293"/>
  <c r="Q85" i="293"/>
  <c r="P85" i="293"/>
  <c r="O85" i="293"/>
  <c r="N85" i="293"/>
  <c r="M85" i="293"/>
  <c r="L85" i="293"/>
  <c r="K85" i="293"/>
  <c r="J85" i="293"/>
  <c r="I85" i="293"/>
  <c r="H85" i="293"/>
  <c r="G85" i="293"/>
  <c r="F85" i="293"/>
  <c r="E85" i="293"/>
  <c r="D85" i="293"/>
  <c r="C85" i="293"/>
  <c r="AL84" i="293"/>
  <c r="AK84" i="293"/>
  <c r="AJ84" i="293"/>
  <c r="AI84" i="293"/>
  <c r="AH84" i="293"/>
  <c r="AG84" i="293"/>
  <c r="AF84" i="293"/>
  <c r="AE84" i="293"/>
  <c r="AD84" i="293"/>
  <c r="AC84" i="293"/>
  <c r="AB84" i="293"/>
  <c r="AA84" i="293"/>
  <c r="Z84" i="293"/>
  <c r="Y84" i="293"/>
  <c r="X84" i="293"/>
  <c r="W84" i="293"/>
  <c r="V84" i="293"/>
  <c r="U84" i="293"/>
  <c r="T84" i="293"/>
  <c r="S84" i="293"/>
  <c r="R84" i="293"/>
  <c r="Q84" i="293"/>
  <c r="P84" i="293"/>
  <c r="O84" i="293"/>
  <c r="N84" i="293"/>
  <c r="M84" i="293"/>
  <c r="L84" i="293"/>
  <c r="K84" i="293"/>
  <c r="J84" i="293"/>
  <c r="I84" i="293"/>
  <c r="H84" i="293"/>
  <c r="G84" i="293"/>
  <c r="F84" i="293"/>
  <c r="E84" i="293"/>
  <c r="D84" i="293"/>
  <c r="C84" i="293"/>
  <c r="AL59" i="293"/>
  <c r="AK59" i="293"/>
  <c r="AJ59" i="293"/>
  <c r="AI59" i="293"/>
  <c r="AH59" i="293"/>
  <c r="AG59" i="293"/>
  <c r="AF59" i="293"/>
  <c r="AE59" i="293"/>
  <c r="AD59" i="293"/>
  <c r="AC59" i="293"/>
  <c r="AB59" i="293"/>
  <c r="AA59" i="293"/>
  <c r="Z59" i="293"/>
  <c r="Y59" i="293"/>
  <c r="X59" i="293"/>
  <c r="W59" i="293"/>
  <c r="V59" i="293"/>
  <c r="U59" i="293"/>
  <c r="T59" i="293"/>
  <c r="S59" i="293"/>
  <c r="R59" i="293"/>
  <c r="Q59" i="293"/>
  <c r="P59" i="293"/>
  <c r="O59" i="293"/>
  <c r="N59" i="293"/>
  <c r="M59" i="293"/>
  <c r="L59" i="293"/>
  <c r="K59" i="293"/>
  <c r="J59" i="293"/>
  <c r="I59" i="293"/>
  <c r="H59" i="293"/>
  <c r="G59" i="293"/>
  <c r="F59" i="293"/>
  <c r="E59" i="293"/>
  <c r="D59" i="293"/>
  <c r="C59" i="293"/>
  <c r="AL58" i="293"/>
  <c r="AK58" i="293"/>
  <c r="AJ58" i="293"/>
  <c r="AI58" i="293"/>
  <c r="AH58" i="293"/>
  <c r="AG58" i="293"/>
  <c r="AF58" i="293"/>
  <c r="AE58" i="293"/>
  <c r="AD58" i="293"/>
  <c r="AC58" i="293"/>
  <c r="AB58" i="293"/>
  <c r="AA58" i="293"/>
  <c r="Z58" i="293"/>
  <c r="Y58" i="293"/>
  <c r="X58" i="293"/>
  <c r="W58" i="293"/>
  <c r="V58" i="293"/>
  <c r="U58" i="293"/>
  <c r="T58" i="293"/>
  <c r="S58" i="293"/>
  <c r="R58" i="293"/>
  <c r="Q58" i="293"/>
  <c r="P58" i="293"/>
  <c r="O58" i="293"/>
  <c r="N58" i="293"/>
  <c r="M58" i="293"/>
  <c r="L58" i="293"/>
  <c r="K58" i="293"/>
  <c r="J58" i="293"/>
  <c r="I58" i="293"/>
  <c r="H58" i="293"/>
  <c r="G58" i="293"/>
  <c r="F58" i="293"/>
  <c r="E58" i="293"/>
  <c r="D58" i="293"/>
  <c r="C58" i="293"/>
  <c r="AL57" i="293"/>
  <c r="AK57" i="293"/>
  <c r="AJ57" i="293"/>
  <c r="AI57" i="293"/>
  <c r="AH57" i="293"/>
  <c r="AG57" i="293"/>
  <c r="AF57" i="293"/>
  <c r="AE57" i="293"/>
  <c r="AD57" i="293"/>
  <c r="AC57" i="293"/>
  <c r="AB57" i="293"/>
  <c r="AA57" i="293"/>
  <c r="Z57" i="293"/>
  <c r="Y57" i="293"/>
  <c r="X57" i="293"/>
  <c r="W57" i="293"/>
  <c r="V57" i="293"/>
  <c r="U57" i="293"/>
  <c r="T57" i="293"/>
  <c r="S57" i="293"/>
  <c r="R57" i="293"/>
  <c r="Q57" i="293"/>
  <c r="P57" i="293"/>
  <c r="O57" i="293"/>
  <c r="N57" i="293"/>
  <c r="M57" i="293"/>
  <c r="L57" i="293"/>
  <c r="K57" i="293"/>
  <c r="J57" i="293"/>
  <c r="I57" i="293"/>
  <c r="H57" i="293"/>
  <c r="G57" i="293"/>
  <c r="F57" i="293"/>
  <c r="E57" i="293"/>
  <c r="D57" i="293"/>
  <c r="C57" i="293"/>
  <c r="AL56" i="293"/>
  <c r="AK56" i="293"/>
  <c r="AJ56" i="293"/>
  <c r="AI56" i="293"/>
  <c r="AH56" i="293"/>
  <c r="AG56" i="293"/>
  <c r="AF56" i="293"/>
  <c r="AE56" i="293"/>
  <c r="AD56" i="293"/>
  <c r="AC56" i="293"/>
  <c r="AB56" i="293"/>
  <c r="AA56" i="293"/>
  <c r="Z56" i="293"/>
  <c r="Y56" i="293"/>
  <c r="X56" i="293"/>
  <c r="W56" i="293"/>
  <c r="V56" i="293"/>
  <c r="U56" i="293"/>
  <c r="T56" i="293"/>
  <c r="S56" i="293"/>
  <c r="R56" i="293"/>
  <c r="Q56" i="293"/>
  <c r="P56" i="293"/>
  <c r="O56" i="293"/>
  <c r="N56" i="293"/>
  <c r="M56" i="293"/>
  <c r="L56" i="293"/>
  <c r="K56" i="293"/>
  <c r="J56" i="293"/>
  <c r="I56" i="293"/>
  <c r="H56" i="293"/>
  <c r="G56" i="293"/>
  <c r="F56" i="293"/>
  <c r="E56" i="293"/>
  <c r="D56" i="293"/>
  <c r="C56" i="293"/>
  <c r="AL55" i="293"/>
  <c r="AK55" i="293"/>
  <c r="AJ55" i="293"/>
  <c r="AI55" i="293"/>
  <c r="AH55" i="293"/>
  <c r="AG55" i="293"/>
  <c r="AF55" i="293"/>
  <c r="AE55" i="293"/>
  <c r="AD55" i="293"/>
  <c r="AC55" i="293"/>
  <c r="AB55" i="293"/>
  <c r="AA55" i="293"/>
  <c r="Z55" i="293"/>
  <c r="Y55" i="293"/>
  <c r="X55" i="293"/>
  <c r="W55" i="293"/>
  <c r="V55" i="293"/>
  <c r="U55" i="293"/>
  <c r="T55" i="293"/>
  <c r="S55" i="293"/>
  <c r="R55" i="293"/>
  <c r="Q55" i="293"/>
  <c r="P55" i="293"/>
  <c r="O55" i="293"/>
  <c r="N55" i="293"/>
  <c r="M55" i="293"/>
  <c r="L55" i="293"/>
  <c r="K55" i="293"/>
  <c r="J55" i="293"/>
  <c r="I55" i="293"/>
  <c r="H55" i="293"/>
  <c r="G55" i="293"/>
  <c r="F55" i="293"/>
  <c r="E55" i="293"/>
  <c r="D55" i="293"/>
  <c r="C55" i="293"/>
  <c r="AL54" i="293"/>
  <c r="AK54" i="293"/>
  <c r="AJ54" i="293"/>
  <c r="AI54" i="293"/>
  <c r="AH54" i="293"/>
  <c r="AG54" i="293"/>
  <c r="AF54" i="293"/>
  <c r="AE54" i="293"/>
  <c r="AD54" i="293"/>
  <c r="AC54" i="293"/>
  <c r="AB54" i="293"/>
  <c r="AA54" i="293"/>
  <c r="Z54" i="293"/>
  <c r="Y54" i="293"/>
  <c r="X54" i="293"/>
  <c r="W54" i="293"/>
  <c r="V54" i="293"/>
  <c r="U54" i="293"/>
  <c r="T54" i="293"/>
  <c r="S54" i="293"/>
  <c r="R54" i="293"/>
  <c r="Q54" i="293"/>
  <c r="P54" i="293"/>
  <c r="O54" i="293"/>
  <c r="N54" i="293"/>
  <c r="M54" i="293"/>
  <c r="L54" i="293"/>
  <c r="K54" i="293"/>
  <c r="J54" i="293"/>
  <c r="I54" i="293"/>
  <c r="H54" i="293"/>
  <c r="G54" i="293"/>
  <c r="F54" i="293"/>
  <c r="E54" i="293"/>
  <c r="D54" i="293"/>
  <c r="C54" i="293"/>
  <c r="AL53" i="293"/>
  <c r="AK53" i="293"/>
  <c r="AJ53" i="293"/>
  <c r="AI53" i="293"/>
  <c r="AH53" i="293"/>
  <c r="AG53" i="293"/>
  <c r="AF53" i="293"/>
  <c r="AE53" i="293"/>
  <c r="AD53" i="293"/>
  <c r="AC53" i="293"/>
  <c r="AB53" i="293"/>
  <c r="AA53" i="293"/>
  <c r="Z53" i="293"/>
  <c r="Y53" i="293"/>
  <c r="X53" i="293"/>
  <c r="W53" i="293"/>
  <c r="V53" i="293"/>
  <c r="U53" i="293"/>
  <c r="T53" i="293"/>
  <c r="S53" i="293"/>
  <c r="R53" i="293"/>
  <c r="Q53" i="293"/>
  <c r="P53" i="293"/>
  <c r="O53" i="293"/>
  <c r="N53" i="293"/>
  <c r="M53" i="293"/>
  <c r="L53" i="293"/>
  <c r="K53" i="293"/>
  <c r="J53" i="293"/>
  <c r="I53" i="293"/>
  <c r="H53" i="293"/>
  <c r="G53" i="293"/>
  <c r="F53" i="293"/>
  <c r="E53" i="293"/>
  <c r="D53" i="293"/>
  <c r="C53" i="293"/>
  <c r="AL52" i="293"/>
  <c r="AK52" i="293"/>
  <c r="AJ52" i="293"/>
  <c r="AI52" i="293"/>
  <c r="AH52" i="293"/>
  <c r="AG52" i="293"/>
  <c r="AF52" i="293"/>
  <c r="AE52" i="293"/>
  <c r="AD52" i="293"/>
  <c r="AC52" i="293"/>
  <c r="AB52" i="293"/>
  <c r="AA52" i="293"/>
  <c r="Z52" i="293"/>
  <c r="Y52" i="293"/>
  <c r="X52" i="293"/>
  <c r="W52" i="293"/>
  <c r="V52" i="293"/>
  <c r="U52" i="293"/>
  <c r="T52" i="293"/>
  <c r="S52" i="293"/>
  <c r="R52" i="293"/>
  <c r="Q52" i="293"/>
  <c r="P52" i="293"/>
  <c r="O52" i="293"/>
  <c r="N52" i="293"/>
  <c r="M52" i="293"/>
  <c r="L52" i="293"/>
  <c r="K52" i="293"/>
  <c r="J52" i="293"/>
  <c r="I52" i="293"/>
  <c r="H52" i="293"/>
  <c r="G52" i="293"/>
  <c r="F52" i="293"/>
  <c r="E52" i="293"/>
  <c r="D52" i="293"/>
  <c r="C52" i="293"/>
  <c r="AL95" i="292"/>
  <c r="AK95" i="292"/>
  <c r="AJ95" i="292"/>
  <c r="AI95" i="292"/>
  <c r="AH95" i="292"/>
  <c r="AG95" i="292"/>
  <c r="AF95" i="292"/>
  <c r="AE95" i="292"/>
  <c r="AD95" i="292"/>
  <c r="AC95" i="292"/>
  <c r="AB95" i="292"/>
  <c r="AA95" i="292"/>
  <c r="Z95" i="292"/>
  <c r="Y95" i="292"/>
  <c r="X95" i="292"/>
  <c r="W95" i="292"/>
  <c r="V95" i="292"/>
  <c r="U95" i="292"/>
  <c r="T95" i="292"/>
  <c r="S95" i="292"/>
  <c r="R95" i="292"/>
  <c r="Q95" i="292"/>
  <c r="P95" i="292"/>
  <c r="O95" i="292"/>
  <c r="N95" i="292"/>
  <c r="M95" i="292"/>
  <c r="L95" i="292"/>
  <c r="K95" i="292"/>
  <c r="J95" i="292"/>
  <c r="I95" i="292"/>
  <c r="H95" i="292"/>
  <c r="G95" i="292"/>
  <c r="F95" i="292"/>
  <c r="E95" i="292"/>
  <c r="D95" i="292"/>
  <c r="C95" i="292"/>
  <c r="AL94" i="292"/>
  <c r="AK94" i="292"/>
  <c r="AJ94" i="292"/>
  <c r="AI94" i="292"/>
  <c r="AH94" i="292"/>
  <c r="AG94" i="292"/>
  <c r="AF94" i="292"/>
  <c r="AE94" i="292"/>
  <c r="AD94" i="292"/>
  <c r="AC94" i="292"/>
  <c r="AB94" i="292"/>
  <c r="AA94" i="292"/>
  <c r="Z94" i="292"/>
  <c r="Y94" i="292"/>
  <c r="X94" i="292"/>
  <c r="W94" i="292"/>
  <c r="V94" i="292"/>
  <c r="U94" i="292"/>
  <c r="T94" i="292"/>
  <c r="S94" i="292"/>
  <c r="R94" i="292"/>
  <c r="Q94" i="292"/>
  <c r="P94" i="292"/>
  <c r="O94" i="292"/>
  <c r="N94" i="292"/>
  <c r="M94" i="292"/>
  <c r="L94" i="292"/>
  <c r="K94" i="292"/>
  <c r="J94" i="292"/>
  <c r="I94" i="292"/>
  <c r="H94" i="292"/>
  <c r="G94" i="292"/>
  <c r="F94" i="292"/>
  <c r="E94" i="292"/>
  <c r="D94" i="292"/>
  <c r="C94" i="292"/>
  <c r="AL93" i="292"/>
  <c r="AK93" i="292"/>
  <c r="AJ93" i="292"/>
  <c r="AI93" i="292"/>
  <c r="AH93" i="292"/>
  <c r="AG93" i="292"/>
  <c r="AF93" i="292"/>
  <c r="AE93" i="292"/>
  <c r="AD93" i="292"/>
  <c r="AC93" i="292"/>
  <c r="AB93" i="292"/>
  <c r="AA93" i="292"/>
  <c r="Z93" i="292"/>
  <c r="Y93" i="292"/>
  <c r="X93" i="292"/>
  <c r="W93" i="292"/>
  <c r="V93" i="292"/>
  <c r="U93" i="292"/>
  <c r="T93" i="292"/>
  <c r="S93" i="292"/>
  <c r="R93" i="292"/>
  <c r="Q93" i="292"/>
  <c r="P93" i="292"/>
  <c r="O93" i="292"/>
  <c r="N93" i="292"/>
  <c r="M93" i="292"/>
  <c r="L93" i="292"/>
  <c r="K93" i="292"/>
  <c r="J93" i="292"/>
  <c r="I93" i="292"/>
  <c r="H93" i="292"/>
  <c r="G93" i="292"/>
  <c r="F93" i="292"/>
  <c r="E93" i="292"/>
  <c r="D93" i="292"/>
  <c r="C93" i="292"/>
  <c r="AL92" i="292"/>
  <c r="AK92" i="292"/>
  <c r="AJ92" i="292"/>
  <c r="AI92" i="292"/>
  <c r="AH92" i="292"/>
  <c r="AG92" i="292"/>
  <c r="AF92" i="292"/>
  <c r="AE92" i="292"/>
  <c r="AD92" i="292"/>
  <c r="AC92" i="292"/>
  <c r="AB92" i="292"/>
  <c r="AA92" i="292"/>
  <c r="Z92" i="292"/>
  <c r="Y92" i="292"/>
  <c r="X92" i="292"/>
  <c r="W92" i="292"/>
  <c r="V92" i="292"/>
  <c r="U92" i="292"/>
  <c r="T92" i="292"/>
  <c r="S92" i="292"/>
  <c r="R92" i="292"/>
  <c r="Q92" i="292"/>
  <c r="P92" i="292"/>
  <c r="O92" i="292"/>
  <c r="N92" i="292"/>
  <c r="M92" i="292"/>
  <c r="L92" i="292"/>
  <c r="K92" i="292"/>
  <c r="J92" i="292"/>
  <c r="I92" i="292"/>
  <c r="H92" i="292"/>
  <c r="G92" i="292"/>
  <c r="F92" i="292"/>
  <c r="E92" i="292"/>
  <c r="D92" i="292"/>
  <c r="C92" i="292"/>
  <c r="AL91" i="292"/>
  <c r="AK91" i="292"/>
  <c r="AJ91" i="292"/>
  <c r="AI91" i="292"/>
  <c r="AH91" i="292"/>
  <c r="AG91" i="292"/>
  <c r="AF91" i="292"/>
  <c r="AE91" i="292"/>
  <c r="AD91" i="292"/>
  <c r="AC91" i="292"/>
  <c r="AB91" i="292"/>
  <c r="AA91" i="292"/>
  <c r="Z91" i="292"/>
  <c r="Y91" i="292"/>
  <c r="X91" i="292"/>
  <c r="W91" i="292"/>
  <c r="V91" i="292"/>
  <c r="U91" i="292"/>
  <c r="T91" i="292"/>
  <c r="S91" i="292"/>
  <c r="R91" i="292"/>
  <c r="Q91" i="292"/>
  <c r="P91" i="292"/>
  <c r="O91" i="292"/>
  <c r="N91" i="292"/>
  <c r="M91" i="292"/>
  <c r="L91" i="292"/>
  <c r="K91" i="292"/>
  <c r="J91" i="292"/>
  <c r="I91" i="292"/>
  <c r="H91" i="292"/>
  <c r="G91" i="292"/>
  <c r="F91" i="292"/>
  <c r="E91" i="292"/>
  <c r="D91" i="292"/>
  <c r="C91" i="292"/>
  <c r="AL90" i="292"/>
  <c r="AK90" i="292"/>
  <c r="AJ90" i="292"/>
  <c r="AI90" i="292"/>
  <c r="AH90" i="292"/>
  <c r="AG90" i="292"/>
  <c r="AF90" i="292"/>
  <c r="AE90" i="292"/>
  <c r="AD90" i="292"/>
  <c r="AC90" i="292"/>
  <c r="AB90" i="292"/>
  <c r="AA90" i="292"/>
  <c r="Z90" i="292"/>
  <c r="Y90" i="292"/>
  <c r="X90" i="292"/>
  <c r="W90" i="292"/>
  <c r="V90" i="292"/>
  <c r="U90" i="292"/>
  <c r="T90" i="292"/>
  <c r="S90" i="292"/>
  <c r="R90" i="292"/>
  <c r="Q90" i="292"/>
  <c r="P90" i="292"/>
  <c r="O90" i="292"/>
  <c r="N90" i="292"/>
  <c r="M90" i="292"/>
  <c r="L90" i="292"/>
  <c r="K90" i="292"/>
  <c r="J90" i="292"/>
  <c r="I90" i="292"/>
  <c r="H90" i="292"/>
  <c r="G90" i="292"/>
  <c r="F90" i="292"/>
  <c r="E90" i="292"/>
  <c r="D90" i="292"/>
  <c r="C90" i="292"/>
  <c r="AL89" i="292"/>
  <c r="AK89" i="292"/>
  <c r="AJ89" i="292"/>
  <c r="AI89" i="292"/>
  <c r="AH89" i="292"/>
  <c r="AG89" i="292"/>
  <c r="AF89" i="292"/>
  <c r="AE89" i="292"/>
  <c r="AD89" i="292"/>
  <c r="AC89" i="292"/>
  <c r="AB89" i="292"/>
  <c r="AA89" i="292"/>
  <c r="Z89" i="292"/>
  <c r="Y89" i="292"/>
  <c r="X89" i="292"/>
  <c r="W89" i="292"/>
  <c r="V89" i="292"/>
  <c r="U89" i="292"/>
  <c r="T89" i="292"/>
  <c r="S89" i="292"/>
  <c r="R89" i="292"/>
  <c r="Q89" i="292"/>
  <c r="P89" i="292"/>
  <c r="O89" i="292"/>
  <c r="N89" i="292"/>
  <c r="M89" i="292"/>
  <c r="L89" i="292"/>
  <c r="K89" i="292"/>
  <c r="J89" i="292"/>
  <c r="I89" i="292"/>
  <c r="H89" i="292"/>
  <c r="G89" i="292"/>
  <c r="F89" i="292"/>
  <c r="E89" i="292"/>
  <c r="D89" i="292"/>
  <c r="C89" i="292"/>
  <c r="AL88" i="292"/>
  <c r="AK88" i="292"/>
  <c r="AJ88" i="292"/>
  <c r="AI88" i="292"/>
  <c r="AH88" i="292"/>
  <c r="AG88" i="292"/>
  <c r="AF88" i="292"/>
  <c r="AE88" i="292"/>
  <c r="AD88" i="292"/>
  <c r="AC88" i="292"/>
  <c r="AB88" i="292"/>
  <c r="AA88" i="292"/>
  <c r="Z88" i="292"/>
  <c r="Y88" i="292"/>
  <c r="X88" i="292"/>
  <c r="W88" i="292"/>
  <c r="V88" i="292"/>
  <c r="U88" i="292"/>
  <c r="T88" i="292"/>
  <c r="S88" i="292"/>
  <c r="R88" i="292"/>
  <c r="Q88" i="292"/>
  <c r="P88" i="292"/>
  <c r="O88" i="292"/>
  <c r="N88" i="292"/>
  <c r="M88" i="292"/>
  <c r="L88" i="292"/>
  <c r="K88" i="292"/>
  <c r="J88" i="292"/>
  <c r="I88" i="292"/>
  <c r="H88" i="292"/>
  <c r="G88" i="292"/>
  <c r="F88" i="292"/>
  <c r="E88" i="292"/>
  <c r="D88" i="292"/>
  <c r="C88" i="292"/>
  <c r="AL61" i="292"/>
  <c r="AK61" i="292"/>
  <c r="AJ61" i="292"/>
  <c r="AI61" i="292"/>
  <c r="AH61" i="292"/>
  <c r="AG61" i="292"/>
  <c r="AF61" i="292"/>
  <c r="AE61" i="292"/>
  <c r="AD61" i="292"/>
  <c r="AC61" i="292"/>
  <c r="AB61" i="292"/>
  <c r="AA61" i="292"/>
  <c r="Z61" i="292"/>
  <c r="Y61" i="292"/>
  <c r="X61" i="292"/>
  <c r="W61" i="292"/>
  <c r="V61" i="292"/>
  <c r="U61" i="292"/>
  <c r="T61" i="292"/>
  <c r="S61" i="292"/>
  <c r="R61" i="292"/>
  <c r="Q61" i="292"/>
  <c r="P61" i="292"/>
  <c r="O61" i="292"/>
  <c r="N61" i="292"/>
  <c r="M61" i="292"/>
  <c r="L61" i="292"/>
  <c r="K61" i="292"/>
  <c r="J61" i="292"/>
  <c r="I61" i="292"/>
  <c r="H61" i="292"/>
  <c r="G61" i="292"/>
  <c r="F61" i="292"/>
  <c r="E61" i="292"/>
  <c r="D61" i="292"/>
  <c r="C61" i="292"/>
  <c r="AL60" i="292"/>
  <c r="AK60" i="292"/>
  <c r="AJ60" i="292"/>
  <c r="AI60" i="292"/>
  <c r="AH60" i="292"/>
  <c r="AG60" i="292"/>
  <c r="AF60" i="292"/>
  <c r="AE60" i="292"/>
  <c r="AD60" i="292"/>
  <c r="AC60" i="292"/>
  <c r="AB60" i="292"/>
  <c r="AA60" i="292"/>
  <c r="Z60" i="292"/>
  <c r="Y60" i="292"/>
  <c r="X60" i="292"/>
  <c r="W60" i="292"/>
  <c r="V60" i="292"/>
  <c r="U60" i="292"/>
  <c r="T60" i="292"/>
  <c r="S60" i="292"/>
  <c r="R60" i="292"/>
  <c r="Q60" i="292"/>
  <c r="P60" i="292"/>
  <c r="O60" i="292"/>
  <c r="N60" i="292"/>
  <c r="M60" i="292"/>
  <c r="L60" i="292"/>
  <c r="K60" i="292"/>
  <c r="J60" i="292"/>
  <c r="I60" i="292"/>
  <c r="H60" i="292"/>
  <c r="G60" i="292"/>
  <c r="F60" i="292"/>
  <c r="E60" i="292"/>
  <c r="D60" i="292"/>
  <c r="C60" i="292"/>
  <c r="AL59" i="292"/>
  <c r="AK59" i="292"/>
  <c r="AJ59" i="292"/>
  <c r="AI59" i="292"/>
  <c r="AH59" i="292"/>
  <c r="AG59" i="292"/>
  <c r="AF59" i="292"/>
  <c r="AE59" i="292"/>
  <c r="AD59" i="292"/>
  <c r="AC59" i="292"/>
  <c r="AB59" i="292"/>
  <c r="AA59" i="292"/>
  <c r="Z59" i="292"/>
  <c r="Y59" i="292"/>
  <c r="X59" i="292"/>
  <c r="W59" i="292"/>
  <c r="V59" i="292"/>
  <c r="U59" i="292"/>
  <c r="T59" i="292"/>
  <c r="S59" i="292"/>
  <c r="R59" i="292"/>
  <c r="Q59" i="292"/>
  <c r="P59" i="292"/>
  <c r="O59" i="292"/>
  <c r="N59" i="292"/>
  <c r="M59" i="292"/>
  <c r="L59" i="292"/>
  <c r="K59" i="292"/>
  <c r="J59" i="292"/>
  <c r="I59" i="292"/>
  <c r="H59" i="292"/>
  <c r="G59" i="292"/>
  <c r="F59" i="292"/>
  <c r="E59" i="292"/>
  <c r="D59" i="292"/>
  <c r="C59" i="292"/>
  <c r="AL58" i="292"/>
  <c r="AK58" i="292"/>
  <c r="AJ58" i="292"/>
  <c r="AI58" i="292"/>
  <c r="AH58" i="292"/>
  <c r="AG58" i="292"/>
  <c r="AF58" i="292"/>
  <c r="AE58" i="292"/>
  <c r="AD58" i="292"/>
  <c r="AC58" i="292"/>
  <c r="AB58" i="292"/>
  <c r="AA58" i="292"/>
  <c r="Z58" i="292"/>
  <c r="Y58" i="292"/>
  <c r="X58" i="292"/>
  <c r="W58" i="292"/>
  <c r="V58" i="292"/>
  <c r="U58" i="292"/>
  <c r="T58" i="292"/>
  <c r="S58" i="292"/>
  <c r="R58" i="292"/>
  <c r="Q58" i="292"/>
  <c r="P58" i="292"/>
  <c r="O58" i="292"/>
  <c r="N58" i="292"/>
  <c r="M58" i="292"/>
  <c r="L58" i="292"/>
  <c r="K58" i="292"/>
  <c r="J58" i="292"/>
  <c r="I58" i="292"/>
  <c r="H58" i="292"/>
  <c r="G58" i="292"/>
  <c r="F58" i="292"/>
  <c r="E58" i="292"/>
  <c r="D58" i="292"/>
  <c r="C58" i="292"/>
  <c r="AL57" i="292"/>
  <c r="AK57" i="292"/>
  <c r="AJ57" i="292"/>
  <c r="AI57" i="292"/>
  <c r="AH57" i="292"/>
  <c r="AG57" i="292"/>
  <c r="AF57" i="292"/>
  <c r="AE57" i="292"/>
  <c r="AD57" i="292"/>
  <c r="AC57" i="292"/>
  <c r="AB57" i="292"/>
  <c r="AA57" i="292"/>
  <c r="Z57" i="292"/>
  <c r="Y57" i="292"/>
  <c r="X57" i="292"/>
  <c r="W57" i="292"/>
  <c r="V57" i="292"/>
  <c r="U57" i="292"/>
  <c r="T57" i="292"/>
  <c r="S57" i="292"/>
  <c r="R57" i="292"/>
  <c r="Q57" i="292"/>
  <c r="P57" i="292"/>
  <c r="O57" i="292"/>
  <c r="N57" i="292"/>
  <c r="M57" i="292"/>
  <c r="L57" i="292"/>
  <c r="K57" i="292"/>
  <c r="J57" i="292"/>
  <c r="I57" i="292"/>
  <c r="H57" i="292"/>
  <c r="G57" i="292"/>
  <c r="F57" i="292"/>
  <c r="E57" i="292"/>
  <c r="D57" i="292"/>
  <c r="C57" i="292"/>
  <c r="AL56" i="292"/>
  <c r="AK56" i="292"/>
  <c r="AJ56" i="292"/>
  <c r="AI56" i="292"/>
  <c r="AH56" i="292"/>
  <c r="AG56" i="292"/>
  <c r="AF56" i="292"/>
  <c r="AE56" i="292"/>
  <c r="AD56" i="292"/>
  <c r="AC56" i="292"/>
  <c r="AB56" i="292"/>
  <c r="AA56" i="292"/>
  <c r="Z56" i="292"/>
  <c r="Y56" i="292"/>
  <c r="X56" i="292"/>
  <c r="W56" i="292"/>
  <c r="V56" i="292"/>
  <c r="U56" i="292"/>
  <c r="T56" i="292"/>
  <c r="S56" i="292"/>
  <c r="R56" i="292"/>
  <c r="Q56" i="292"/>
  <c r="P56" i="292"/>
  <c r="O56" i="292"/>
  <c r="N56" i="292"/>
  <c r="M56" i="292"/>
  <c r="L56" i="292"/>
  <c r="K56" i="292"/>
  <c r="J56" i="292"/>
  <c r="I56" i="292"/>
  <c r="H56" i="292"/>
  <c r="G56" i="292"/>
  <c r="F56" i="292"/>
  <c r="E56" i="292"/>
  <c r="D56" i="292"/>
  <c r="C56" i="292"/>
  <c r="AL55" i="292"/>
  <c r="AK55" i="292"/>
  <c r="AJ55" i="292"/>
  <c r="AI55" i="292"/>
  <c r="AH55" i="292"/>
  <c r="AG55" i="292"/>
  <c r="AF55" i="292"/>
  <c r="AE55" i="292"/>
  <c r="AD55" i="292"/>
  <c r="AC55" i="292"/>
  <c r="AB55" i="292"/>
  <c r="AA55" i="292"/>
  <c r="Z55" i="292"/>
  <c r="Y55" i="292"/>
  <c r="X55" i="292"/>
  <c r="W55" i="292"/>
  <c r="V55" i="292"/>
  <c r="U55" i="292"/>
  <c r="T55" i="292"/>
  <c r="S55" i="292"/>
  <c r="R55" i="292"/>
  <c r="Q55" i="292"/>
  <c r="P55" i="292"/>
  <c r="O55" i="292"/>
  <c r="N55" i="292"/>
  <c r="M55" i="292"/>
  <c r="L55" i="292"/>
  <c r="K55" i="292"/>
  <c r="J55" i="292"/>
  <c r="I55" i="292"/>
  <c r="H55" i="292"/>
  <c r="G55" i="292"/>
  <c r="F55" i="292"/>
  <c r="E55" i="292"/>
  <c r="D55" i="292"/>
  <c r="C55" i="292"/>
  <c r="AL54" i="292"/>
  <c r="AK54" i="292"/>
  <c r="AJ54" i="292"/>
  <c r="AI54" i="292"/>
  <c r="AH54" i="292"/>
  <c r="AG54" i="292"/>
  <c r="AF54" i="292"/>
  <c r="AE54" i="292"/>
  <c r="AD54" i="292"/>
  <c r="AC54" i="292"/>
  <c r="AB54" i="292"/>
  <c r="AA54" i="292"/>
  <c r="Z54" i="292"/>
  <c r="Y54" i="292"/>
  <c r="X54" i="292"/>
  <c r="W54" i="292"/>
  <c r="V54" i="292"/>
  <c r="U54" i="292"/>
  <c r="T54" i="292"/>
  <c r="S54" i="292"/>
  <c r="R54" i="292"/>
  <c r="Q54" i="292"/>
  <c r="P54" i="292"/>
  <c r="O54" i="292"/>
  <c r="N54" i="292"/>
  <c r="M54" i="292"/>
  <c r="L54" i="292"/>
  <c r="K54" i="292"/>
  <c r="J54" i="292"/>
  <c r="I54" i="292"/>
  <c r="H54" i="292"/>
  <c r="G54" i="292"/>
  <c r="F54" i="292"/>
  <c r="E54" i="292"/>
  <c r="D54" i="292"/>
  <c r="C54" i="292"/>
  <c r="AL95" i="291"/>
  <c r="AK95" i="291"/>
  <c r="AJ95" i="291"/>
  <c r="AI95" i="291"/>
  <c r="AH95" i="291"/>
  <c r="AG95" i="291"/>
  <c r="AF95" i="291"/>
  <c r="AE95" i="291"/>
  <c r="AD95" i="291"/>
  <c r="AC95" i="291"/>
  <c r="AB95" i="291"/>
  <c r="AA95" i="291"/>
  <c r="Z95" i="291"/>
  <c r="Y95" i="291"/>
  <c r="X95" i="291"/>
  <c r="W95" i="291"/>
  <c r="V95" i="291"/>
  <c r="U95" i="291"/>
  <c r="T95" i="291"/>
  <c r="S95" i="291"/>
  <c r="R95" i="291"/>
  <c r="Q95" i="291"/>
  <c r="P95" i="291"/>
  <c r="O95" i="291"/>
  <c r="N95" i="291"/>
  <c r="M95" i="291"/>
  <c r="L95" i="291"/>
  <c r="K95" i="291"/>
  <c r="J95" i="291"/>
  <c r="I95" i="291"/>
  <c r="H95" i="291"/>
  <c r="G95" i="291"/>
  <c r="F95" i="291"/>
  <c r="E95" i="291"/>
  <c r="D95" i="291"/>
  <c r="C95" i="291"/>
  <c r="AL94" i="291"/>
  <c r="AK94" i="291"/>
  <c r="AJ94" i="291"/>
  <c r="AI94" i="291"/>
  <c r="AH94" i="291"/>
  <c r="AG94" i="291"/>
  <c r="AF94" i="291"/>
  <c r="AE94" i="291"/>
  <c r="AD94" i="291"/>
  <c r="AC94" i="291"/>
  <c r="AB94" i="291"/>
  <c r="AA94" i="291"/>
  <c r="Z94" i="291"/>
  <c r="Y94" i="291"/>
  <c r="X94" i="291"/>
  <c r="W94" i="291"/>
  <c r="V94" i="291"/>
  <c r="U94" i="291"/>
  <c r="T94" i="291"/>
  <c r="S94" i="291"/>
  <c r="R94" i="291"/>
  <c r="Q94" i="291"/>
  <c r="P94" i="291"/>
  <c r="O94" i="291"/>
  <c r="N94" i="291"/>
  <c r="M94" i="291"/>
  <c r="L94" i="291"/>
  <c r="K94" i="291"/>
  <c r="J94" i="291"/>
  <c r="I94" i="291"/>
  <c r="H94" i="291"/>
  <c r="G94" i="291"/>
  <c r="F94" i="291"/>
  <c r="E94" i="291"/>
  <c r="D94" i="291"/>
  <c r="C94" i="291"/>
  <c r="AL93" i="291"/>
  <c r="AK93" i="291"/>
  <c r="AJ93" i="291"/>
  <c r="AI93" i="291"/>
  <c r="AH93" i="291"/>
  <c r="AG93" i="291"/>
  <c r="AF93" i="291"/>
  <c r="AE93" i="291"/>
  <c r="AD93" i="291"/>
  <c r="AC93" i="291"/>
  <c r="AB93" i="291"/>
  <c r="AA93" i="291"/>
  <c r="Z93" i="291"/>
  <c r="Y93" i="291"/>
  <c r="X93" i="291"/>
  <c r="W93" i="291"/>
  <c r="V93" i="291"/>
  <c r="U93" i="291"/>
  <c r="T93" i="291"/>
  <c r="S93" i="291"/>
  <c r="R93" i="291"/>
  <c r="Q93" i="291"/>
  <c r="P93" i="291"/>
  <c r="O93" i="291"/>
  <c r="N93" i="291"/>
  <c r="M93" i="291"/>
  <c r="L93" i="291"/>
  <c r="K93" i="291"/>
  <c r="J93" i="291"/>
  <c r="I93" i="291"/>
  <c r="H93" i="291"/>
  <c r="G93" i="291"/>
  <c r="F93" i="291"/>
  <c r="E93" i="291"/>
  <c r="D93" i="291"/>
  <c r="C93" i="291"/>
  <c r="AL92" i="291"/>
  <c r="AK92" i="291"/>
  <c r="AJ92" i="291"/>
  <c r="AI92" i="291"/>
  <c r="AH92" i="291"/>
  <c r="AG92" i="291"/>
  <c r="AF92" i="291"/>
  <c r="AE92" i="291"/>
  <c r="AD92" i="291"/>
  <c r="AC92" i="291"/>
  <c r="AB92" i="291"/>
  <c r="AA92" i="291"/>
  <c r="Z92" i="291"/>
  <c r="Y92" i="291"/>
  <c r="X92" i="291"/>
  <c r="W92" i="291"/>
  <c r="V92" i="291"/>
  <c r="U92" i="291"/>
  <c r="T92" i="291"/>
  <c r="S92" i="291"/>
  <c r="R92" i="291"/>
  <c r="Q92" i="291"/>
  <c r="P92" i="291"/>
  <c r="O92" i="291"/>
  <c r="N92" i="291"/>
  <c r="M92" i="291"/>
  <c r="L92" i="291"/>
  <c r="K92" i="291"/>
  <c r="J92" i="291"/>
  <c r="I92" i="291"/>
  <c r="H92" i="291"/>
  <c r="G92" i="291"/>
  <c r="F92" i="291"/>
  <c r="E92" i="291"/>
  <c r="D92" i="291"/>
  <c r="C92" i="291"/>
  <c r="AL91" i="291"/>
  <c r="AK91" i="291"/>
  <c r="AJ91" i="291"/>
  <c r="AI91" i="291"/>
  <c r="AH91" i="291"/>
  <c r="AG91" i="291"/>
  <c r="AF91" i="291"/>
  <c r="AE91" i="291"/>
  <c r="AD91" i="291"/>
  <c r="AC91" i="291"/>
  <c r="AB91" i="291"/>
  <c r="AA91" i="291"/>
  <c r="Z91" i="291"/>
  <c r="Y91" i="291"/>
  <c r="X91" i="291"/>
  <c r="W91" i="291"/>
  <c r="V91" i="291"/>
  <c r="U91" i="291"/>
  <c r="T91" i="291"/>
  <c r="S91" i="291"/>
  <c r="R91" i="291"/>
  <c r="Q91" i="291"/>
  <c r="P91" i="291"/>
  <c r="O91" i="291"/>
  <c r="N91" i="291"/>
  <c r="M91" i="291"/>
  <c r="L91" i="291"/>
  <c r="K91" i="291"/>
  <c r="J91" i="291"/>
  <c r="I91" i="291"/>
  <c r="H91" i="291"/>
  <c r="G91" i="291"/>
  <c r="F91" i="291"/>
  <c r="E91" i="291"/>
  <c r="D91" i="291"/>
  <c r="C91" i="291"/>
  <c r="AL90" i="291"/>
  <c r="AK90" i="291"/>
  <c r="AJ90" i="291"/>
  <c r="AI90" i="291"/>
  <c r="AH90" i="291"/>
  <c r="AG90" i="291"/>
  <c r="AF90" i="291"/>
  <c r="AE90" i="291"/>
  <c r="AD90" i="291"/>
  <c r="AC90" i="291"/>
  <c r="AB90" i="291"/>
  <c r="AA90" i="291"/>
  <c r="Z90" i="291"/>
  <c r="Y90" i="291"/>
  <c r="X90" i="291"/>
  <c r="W90" i="291"/>
  <c r="V90" i="291"/>
  <c r="U90" i="291"/>
  <c r="T90" i="291"/>
  <c r="S90" i="291"/>
  <c r="R90" i="291"/>
  <c r="Q90" i="291"/>
  <c r="P90" i="291"/>
  <c r="O90" i="291"/>
  <c r="N90" i="291"/>
  <c r="M90" i="291"/>
  <c r="L90" i="291"/>
  <c r="K90" i="291"/>
  <c r="J90" i="291"/>
  <c r="I90" i="291"/>
  <c r="H90" i="291"/>
  <c r="G90" i="291"/>
  <c r="F90" i="291"/>
  <c r="E90" i="291"/>
  <c r="D90" i="291"/>
  <c r="C90" i="291"/>
  <c r="AL89" i="291"/>
  <c r="AK89" i="291"/>
  <c r="AJ89" i="291"/>
  <c r="AI89" i="291"/>
  <c r="AH89" i="291"/>
  <c r="AG89" i="291"/>
  <c r="AF89" i="291"/>
  <c r="AE89" i="291"/>
  <c r="AD89" i="291"/>
  <c r="AC89" i="291"/>
  <c r="AB89" i="291"/>
  <c r="AA89" i="291"/>
  <c r="Z89" i="291"/>
  <c r="Y89" i="291"/>
  <c r="X89" i="291"/>
  <c r="W89" i="291"/>
  <c r="V89" i="291"/>
  <c r="U89" i="291"/>
  <c r="T89" i="291"/>
  <c r="S89" i="291"/>
  <c r="R89" i="291"/>
  <c r="Q89" i="291"/>
  <c r="P89" i="291"/>
  <c r="O89" i="291"/>
  <c r="N89" i="291"/>
  <c r="M89" i="291"/>
  <c r="L89" i="291"/>
  <c r="K89" i="291"/>
  <c r="J89" i="291"/>
  <c r="I89" i="291"/>
  <c r="H89" i="291"/>
  <c r="G89" i="291"/>
  <c r="F89" i="291"/>
  <c r="E89" i="291"/>
  <c r="D89" i="291"/>
  <c r="C89" i="291"/>
  <c r="AL88" i="291"/>
  <c r="AK88" i="291"/>
  <c r="AJ88" i="291"/>
  <c r="AI88" i="291"/>
  <c r="AH88" i="291"/>
  <c r="AG88" i="291"/>
  <c r="AF88" i="291"/>
  <c r="AE88" i="291"/>
  <c r="AD88" i="291"/>
  <c r="AC88" i="291"/>
  <c r="AB88" i="291"/>
  <c r="AA88" i="291"/>
  <c r="Z88" i="291"/>
  <c r="Y88" i="291"/>
  <c r="X88" i="291"/>
  <c r="W88" i="291"/>
  <c r="V88" i="291"/>
  <c r="U88" i="291"/>
  <c r="T88" i="291"/>
  <c r="S88" i="291"/>
  <c r="R88" i="291"/>
  <c r="Q88" i="291"/>
  <c r="P88" i="291"/>
  <c r="O88" i="291"/>
  <c r="N88" i="291"/>
  <c r="M88" i="291"/>
  <c r="L88" i="291"/>
  <c r="K88" i="291"/>
  <c r="J88" i="291"/>
  <c r="I88" i="291"/>
  <c r="H88" i="291"/>
  <c r="G88" i="291"/>
  <c r="F88" i="291"/>
  <c r="E88" i="291"/>
  <c r="D88" i="291"/>
  <c r="C88" i="291"/>
  <c r="AL61" i="291"/>
  <c r="AK61" i="291"/>
  <c r="AJ61" i="291"/>
  <c r="AI61" i="291"/>
  <c r="AH61" i="291"/>
  <c r="AG61" i="291"/>
  <c r="AF61" i="291"/>
  <c r="AE61" i="291"/>
  <c r="AD61" i="291"/>
  <c r="AC61" i="291"/>
  <c r="AB61" i="291"/>
  <c r="AA61" i="291"/>
  <c r="Z61" i="291"/>
  <c r="Y61" i="291"/>
  <c r="X61" i="291"/>
  <c r="W61" i="291"/>
  <c r="V61" i="291"/>
  <c r="U61" i="291"/>
  <c r="T61" i="291"/>
  <c r="S61" i="291"/>
  <c r="R61" i="291"/>
  <c r="Q61" i="291"/>
  <c r="P61" i="291"/>
  <c r="O61" i="291"/>
  <c r="N61" i="291"/>
  <c r="M61" i="291"/>
  <c r="L61" i="291"/>
  <c r="K61" i="291"/>
  <c r="J61" i="291"/>
  <c r="I61" i="291"/>
  <c r="H61" i="291"/>
  <c r="G61" i="291"/>
  <c r="F61" i="291"/>
  <c r="E61" i="291"/>
  <c r="D61" i="291"/>
  <c r="C61" i="291"/>
  <c r="AL60" i="291"/>
  <c r="AK60" i="291"/>
  <c r="AJ60" i="291"/>
  <c r="AI60" i="291"/>
  <c r="AH60" i="291"/>
  <c r="AG60" i="291"/>
  <c r="AF60" i="291"/>
  <c r="AE60" i="291"/>
  <c r="AD60" i="291"/>
  <c r="AC60" i="291"/>
  <c r="AB60" i="291"/>
  <c r="AA60" i="291"/>
  <c r="Z60" i="291"/>
  <c r="Y60" i="291"/>
  <c r="X60" i="291"/>
  <c r="W60" i="291"/>
  <c r="V60" i="291"/>
  <c r="U60" i="291"/>
  <c r="T60" i="291"/>
  <c r="S60" i="291"/>
  <c r="R60" i="291"/>
  <c r="Q60" i="291"/>
  <c r="P60" i="291"/>
  <c r="O60" i="291"/>
  <c r="N60" i="291"/>
  <c r="M60" i="291"/>
  <c r="L60" i="291"/>
  <c r="K60" i="291"/>
  <c r="J60" i="291"/>
  <c r="I60" i="291"/>
  <c r="H60" i="291"/>
  <c r="G60" i="291"/>
  <c r="F60" i="291"/>
  <c r="E60" i="291"/>
  <c r="D60" i="291"/>
  <c r="C60" i="291"/>
  <c r="AL59" i="291"/>
  <c r="AK59" i="291"/>
  <c r="AJ59" i="291"/>
  <c r="AI59" i="291"/>
  <c r="AH59" i="291"/>
  <c r="AG59" i="291"/>
  <c r="AF59" i="291"/>
  <c r="AE59" i="291"/>
  <c r="AD59" i="291"/>
  <c r="AC59" i="291"/>
  <c r="AB59" i="291"/>
  <c r="AA59" i="291"/>
  <c r="Z59" i="291"/>
  <c r="Y59" i="291"/>
  <c r="X59" i="291"/>
  <c r="W59" i="291"/>
  <c r="V59" i="291"/>
  <c r="U59" i="291"/>
  <c r="T59" i="291"/>
  <c r="S59" i="291"/>
  <c r="R59" i="291"/>
  <c r="Q59" i="291"/>
  <c r="P59" i="291"/>
  <c r="O59" i="291"/>
  <c r="N59" i="291"/>
  <c r="M59" i="291"/>
  <c r="L59" i="291"/>
  <c r="K59" i="291"/>
  <c r="J59" i="291"/>
  <c r="I59" i="291"/>
  <c r="H59" i="291"/>
  <c r="G59" i="291"/>
  <c r="F59" i="291"/>
  <c r="E59" i="291"/>
  <c r="D59" i="291"/>
  <c r="C59" i="291"/>
  <c r="AL58" i="291"/>
  <c r="AK58" i="291"/>
  <c r="AJ58" i="291"/>
  <c r="AI58" i="291"/>
  <c r="AH58" i="291"/>
  <c r="AG58" i="291"/>
  <c r="AF58" i="291"/>
  <c r="AE58" i="291"/>
  <c r="AD58" i="291"/>
  <c r="AC58" i="291"/>
  <c r="AB58" i="291"/>
  <c r="AA58" i="291"/>
  <c r="Z58" i="291"/>
  <c r="Y58" i="291"/>
  <c r="X58" i="291"/>
  <c r="W58" i="291"/>
  <c r="V58" i="291"/>
  <c r="U58" i="291"/>
  <c r="T58" i="291"/>
  <c r="S58" i="291"/>
  <c r="R58" i="291"/>
  <c r="Q58" i="291"/>
  <c r="P58" i="291"/>
  <c r="O58" i="291"/>
  <c r="N58" i="291"/>
  <c r="M58" i="291"/>
  <c r="L58" i="291"/>
  <c r="K58" i="291"/>
  <c r="J58" i="291"/>
  <c r="I58" i="291"/>
  <c r="H58" i="291"/>
  <c r="G58" i="291"/>
  <c r="F58" i="291"/>
  <c r="E58" i="291"/>
  <c r="D58" i="291"/>
  <c r="C58" i="291"/>
  <c r="AL57" i="291"/>
  <c r="AK57" i="291"/>
  <c r="AJ57" i="291"/>
  <c r="AI57" i="291"/>
  <c r="AH57" i="291"/>
  <c r="AG57" i="291"/>
  <c r="AF57" i="291"/>
  <c r="AE57" i="291"/>
  <c r="AD57" i="291"/>
  <c r="AC57" i="291"/>
  <c r="AB57" i="291"/>
  <c r="AA57" i="291"/>
  <c r="Z57" i="291"/>
  <c r="Y57" i="291"/>
  <c r="X57" i="291"/>
  <c r="W57" i="291"/>
  <c r="V57" i="291"/>
  <c r="U57" i="291"/>
  <c r="T57" i="291"/>
  <c r="S57" i="291"/>
  <c r="R57" i="291"/>
  <c r="Q57" i="291"/>
  <c r="P57" i="291"/>
  <c r="O57" i="291"/>
  <c r="N57" i="291"/>
  <c r="M57" i="291"/>
  <c r="L57" i="291"/>
  <c r="K57" i="291"/>
  <c r="J57" i="291"/>
  <c r="I57" i="291"/>
  <c r="H57" i="291"/>
  <c r="G57" i="291"/>
  <c r="F57" i="291"/>
  <c r="E57" i="291"/>
  <c r="D57" i="291"/>
  <c r="C57" i="291"/>
  <c r="AL56" i="291"/>
  <c r="AK56" i="291"/>
  <c r="AJ56" i="291"/>
  <c r="AI56" i="291"/>
  <c r="AH56" i="291"/>
  <c r="AG56" i="291"/>
  <c r="AF56" i="291"/>
  <c r="AE56" i="291"/>
  <c r="AD56" i="291"/>
  <c r="AC56" i="291"/>
  <c r="AB56" i="291"/>
  <c r="AA56" i="291"/>
  <c r="Z56" i="291"/>
  <c r="Y56" i="291"/>
  <c r="X56" i="291"/>
  <c r="W56" i="291"/>
  <c r="V56" i="291"/>
  <c r="U56" i="291"/>
  <c r="T56" i="291"/>
  <c r="S56" i="291"/>
  <c r="R56" i="291"/>
  <c r="Q56" i="291"/>
  <c r="P56" i="291"/>
  <c r="O56" i="291"/>
  <c r="N56" i="291"/>
  <c r="M56" i="291"/>
  <c r="L56" i="291"/>
  <c r="K56" i="291"/>
  <c r="J56" i="291"/>
  <c r="I56" i="291"/>
  <c r="H56" i="291"/>
  <c r="G56" i="291"/>
  <c r="F56" i="291"/>
  <c r="E56" i="291"/>
  <c r="D56" i="291"/>
  <c r="C56" i="291"/>
  <c r="AL55" i="291"/>
  <c r="AK55" i="291"/>
  <c r="AJ55" i="291"/>
  <c r="AI55" i="291"/>
  <c r="AH55" i="291"/>
  <c r="AG55" i="291"/>
  <c r="AF55" i="291"/>
  <c r="AE55" i="291"/>
  <c r="AD55" i="291"/>
  <c r="AC55" i="291"/>
  <c r="AB55" i="291"/>
  <c r="AA55" i="291"/>
  <c r="Z55" i="291"/>
  <c r="Y55" i="291"/>
  <c r="X55" i="291"/>
  <c r="W55" i="291"/>
  <c r="V55" i="291"/>
  <c r="U55" i="291"/>
  <c r="T55" i="291"/>
  <c r="S55" i="291"/>
  <c r="R55" i="291"/>
  <c r="Q55" i="291"/>
  <c r="P55" i="291"/>
  <c r="O55" i="291"/>
  <c r="N55" i="291"/>
  <c r="M55" i="291"/>
  <c r="L55" i="291"/>
  <c r="K55" i="291"/>
  <c r="J55" i="291"/>
  <c r="I55" i="291"/>
  <c r="H55" i="291"/>
  <c r="G55" i="291"/>
  <c r="F55" i="291"/>
  <c r="E55" i="291"/>
  <c r="D55" i="291"/>
  <c r="C55" i="291"/>
  <c r="AL54" i="291"/>
  <c r="AK54" i="291"/>
  <c r="AJ54" i="291"/>
  <c r="AI54" i="291"/>
  <c r="AH54" i="291"/>
  <c r="AG54" i="291"/>
  <c r="AF54" i="291"/>
  <c r="AE54" i="291"/>
  <c r="AD54" i="291"/>
  <c r="AC54" i="291"/>
  <c r="AB54" i="291"/>
  <c r="AA54" i="291"/>
  <c r="Z54" i="291"/>
  <c r="Y54" i="291"/>
  <c r="X54" i="291"/>
  <c r="W54" i="291"/>
  <c r="V54" i="291"/>
  <c r="U54" i="291"/>
  <c r="T54" i="291"/>
  <c r="S54" i="291"/>
  <c r="R54" i="291"/>
  <c r="Q54" i="291"/>
  <c r="P54" i="291"/>
  <c r="O54" i="291"/>
  <c r="N54" i="291"/>
  <c r="M54" i="291"/>
  <c r="L54" i="291"/>
  <c r="K54" i="291"/>
  <c r="J54" i="291"/>
  <c r="I54" i="291"/>
  <c r="H54" i="291"/>
  <c r="G54" i="291"/>
  <c r="F54" i="291"/>
  <c r="E54" i="291"/>
  <c r="D54" i="291"/>
  <c r="C54" i="291"/>
  <c r="AL85" i="160"/>
  <c r="AK85" i="160"/>
  <c r="AJ85" i="160"/>
  <c r="AI85" i="160"/>
  <c r="AH85" i="160"/>
  <c r="AG85" i="160"/>
  <c r="AF85" i="160"/>
  <c r="AE85" i="160"/>
  <c r="AD85" i="160"/>
  <c r="AC85" i="160"/>
  <c r="AB85" i="160"/>
  <c r="AA85" i="160"/>
  <c r="Z85" i="160"/>
  <c r="Y85" i="160"/>
  <c r="X85" i="160"/>
  <c r="W85" i="160"/>
  <c r="V85" i="160"/>
  <c r="U85" i="160"/>
  <c r="T85" i="160"/>
  <c r="S85" i="160"/>
  <c r="R85" i="160"/>
  <c r="Q85" i="160"/>
  <c r="P85" i="160"/>
  <c r="O85" i="160"/>
  <c r="N85" i="160"/>
  <c r="M85" i="160"/>
  <c r="L85" i="160"/>
  <c r="K85" i="160"/>
  <c r="J85" i="160"/>
  <c r="I85" i="160"/>
  <c r="H85" i="160"/>
  <c r="G85" i="160"/>
  <c r="F85" i="160"/>
  <c r="E85" i="160"/>
  <c r="D85" i="160"/>
  <c r="C85" i="160"/>
  <c r="AL84" i="160"/>
  <c r="AK84" i="160"/>
  <c r="AJ84" i="160"/>
  <c r="AI84" i="160"/>
  <c r="AH84" i="160"/>
  <c r="AG84" i="160"/>
  <c r="AF84" i="160"/>
  <c r="AE84" i="160"/>
  <c r="AD84" i="160"/>
  <c r="AC84" i="160"/>
  <c r="AB84" i="160"/>
  <c r="AA84" i="160"/>
  <c r="Z84" i="160"/>
  <c r="Y84" i="160"/>
  <c r="X84" i="160"/>
  <c r="W84" i="160"/>
  <c r="V84" i="160"/>
  <c r="U84" i="160"/>
  <c r="T84" i="160"/>
  <c r="S84" i="160"/>
  <c r="R84" i="160"/>
  <c r="Q84" i="160"/>
  <c r="P84" i="160"/>
  <c r="O84" i="160"/>
  <c r="N84" i="160"/>
  <c r="M84" i="160"/>
  <c r="L84" i="160"/>
  <c r="K84" i="160"/>
  <c r="J84" i="160"/>
  <c r="I84" i="160"/>
  <c r="H84" i="160"/>
  <c r="G84" i="160"/>
  <c r="F84" i="160"/>
  <c r="E84" i="160"/>
  <c r="D84" i="160"/>
  <c r="C84" i="160"/>
  <c r="AL83" i="160"/>
  <c r="AK83" i="160"/>
  <c r="AJ83" i="160"/>
  <c r="AI83" i="160"/>
  <c r="AH83" i="160"/>
  <c r="AG83" i="160"/>
  <c r="AF83" i="160"/>
  <c r="AE83" i="160"/>
  <c r="AD83" i="160"/>
  <c r="AC83" i="160"/>
  <c r="AB83" i="160"/>
  <c r="AA83" i="160"/>
  <c r="Z83" i="160"/>
  <c r="Y83" i="160"/>
  <c r="X83" i="160"/>
  <c r="W83" i="160"/>
  <c r="V83" i="160"/>
  <c r="U83" i="160"/>
  <c r="T83" i="160"/>
  <c r="S83" i="160"/>
  <c r="R83" i="160"/>
  <c r="Q83" i="160"/>
  <c r="P83" i="160"/>
  <c r="O83" i="160"/>
  <c r="N83" i="160"/>
  <c r="M83" i="160"/>
  <c r="L83" i="160"/>
  <c r="K83" i="160"/>
  <c r="J83" i="160"/>
  <c r="I83" i="160"/>
  <c r="H83" i="160"/>
  <c r="G83" i="160"/>
  <c r="F83" i="160"/>
  <c r="E83" i="160"/>
  <c r="D83" i="160"/>
  <c r="C83" i="160"/>
  <c r="AL56" i="160"/>
  <c r="AK56" i="160"/>
  <c r="AJ56" i="160"/>
  <c r="AI56" i="160"/>
  <c r="AH56" i="160"/>
  <c r="AG56" i="160"/>
  <c r="AF56" i="160"/>
  <c r="AE56" i="160"/>
  <c r="AD56" i="160"/>
  <c r="AC56" i="160"/>
  <c r="AB56" i="160"/>
  <c r="AA56" i="160"/>
  <c r="Z56" i="160"/>
  <c r="Y56" i="160"/>
  <c r="X56" i="160"/>
  <c r="W56" i="160"/>
  <c r="V56" i="160"/>
  <c r="U56" i="160"/>
  <c r="T56" i="160"/>
  <c r="S56" i="160"/>
  <c r="R56" i="160"/>
  <c r="Q56" i="160"/>
  <c r="P56" i="160"/>
  <c r="O56" i="160"/>
  <c r="N56" i="160"/>
  <c r="M56" i="160"/>
  <c r="L56" i="160"/>
  <c r="K56" i="160"/>
  <c r="J56" i="160"/>
  <c r="I56" i="160"/>
  <c r="H56" i="160"/>
  <c r="G56" i="160"/>
  <c r="F56" i="160"/>
  <c r="E56" i="160"/>
  <c r="D56" i="160"/>
  <c r="C56" i="160"/>
  <c r="AL55" i="160"/>
  <c r="AK55" i="160"/>
  <c r="AJ55" i="160"/>
  <c r="AI55" i="160"/>
  <c r="AH55" i="160"/>
  <c r="AG55" i="160"/>
  <c r="AF55" i="160"/>
  <c r="AE55" i="160"/>
  <c r="AD55" i="160"/>
  <c r="AC55" i="160"/>
  <c r="AB55" i="160"/>
  <c r="AA55" i="160"/>
  <c r="Z55" i="160"/>
  <c r="Y55" i="160"/>
  <c r="X55" i="160"/>
  <c r="W55" i="160"/>
  <c r="V55" i="160"/>
  <c r="U55" i="160"/>
  <c r="T55" i="160"/>
  <c r="S55" i="160"/>
  <c r="R55" i="160"/>
  <c r="Q55" i="160"/>
  <c r="P55" i="160"/>
  <c r="O55" i="160"/>
  <c r="N55" i="160"/>
  <c r="M55" i="160"/>
  <c r="L55" i="160"/>
  <c r="K55" i="160"/>
  <c r="J55" i="160"/>
  <c r="I55" i="160"/>
  <c r="H55" i="160"/>
  <c r="G55" i="160"/>
  <c r="F55" i="160"/>
  <c r="E55" i="160"/>
  <c r="D55" i="160"/>
  <c r="C55" i="160"/>
  <c r="AL54" i="160"/>
  <c r="AK54" i="160"/>
  <c r="AJ54" i="160"/>
  <c r="AI54" i="160"/>
  <c r="AH54" i="160"/>
  <c r="AG54" i="160"/>
  <c r="AF54" i="160"/>
  <c r="AE54" i="160"/>
  <c r="AD54" i="160"/>
  <c r="AC54" i="160"/>
  <c r="AB54" i="160"/>
  <c r="AA54" i="160"/>
  <c r="Z54" i="160"/>
  <c r="Y54" i="160"/>
  <c r="X54" i="160"/>
  <c r="W54" i="160"/>
  <c r="V54" i="160"/>
  <c r="U54" i="160"/>
  <c r="T54" i="160"/>
  <c r="S54" i="160"/>
  <c r="R54" i="160"/>
  <c r="Q54" i="160"/>
  <c r="P54" i="160"/>
  <c r="O54" i="160"/>
  <c r="N54" i="160"/>
  <c r="M54" i="160"/>
  <c r="L54" i="160"/>
  <c r="K54" i="160"/>
  <c r="J54" i="160"/>
  <c r="I54" i="160"/>
  <c r="H54" i="160"/>
  <c r="G54" i="160"/>
  <c r="F54" i="160"/>
  <c r="E54" i="160"/>
  <c r="D54" i="160"/>
  <c r="C54" i="160"/>
  <c r="AL68" i="142"/>
  <c r="AK68" i="142"/>
  <c r="AJ68" i="142"/>
  <c r="AI68" i="142"/>
  <c r="AH68" i="142"/>
  <c r="AG68" i="142"/>
  <c r="AF68" i="142"/>
  <c r="AE68" i="142"/>
  <c r="AD68" i="142"/>
  <c r="AC68" i="142"/>
  <c r="AB68" i="142"/>
  <c r="AA68" i="142"/>
  <c r="Z68" i="142"/>
  <c r="Y68" i="142"/>
  <c r="X68" i="142"/>
  <c r="W68" i="142"/>
  <c r="V68" i="142"/>
  <c r="U68" i="142"/>
  <c r="T68" i="142"/>
  <c r="S68" i="142"/>
  <c r="R68" i="142"/>
  <c r="Q68" i="142"/>
  <c r="P68" i="142"/>
  <c r="O68" i="142"/>
  <c r="N68" i="142"/>
  <c r="M68" i="142"/>
  <c r="L68" i="142"/>
  <c r="K68" i="142"/>
  <c r="J68" i="142"/>
  <c r="I68" i="142"/>
  <c r="H68" i="142"/>
  <c r="G68" i="142"/>
  <c r="F68" i="142"/>
  <c r="E68" i="142"/>
  <c r="D68" i="142"/>
  <c r="C68" i="142"/>
  <c r="AL67" i="142"/>
  <c r="AK67" i="142"/>
  <c r="AJ67" i="142"/>
  <c r="AI67" i="142"/>
  <c r="AH67" i="142"/>
  <c r="AG67" i="142"/>
  <c r="AF67" i="142"/>
  <c r="AE67" i="142"/>
  <c r="AD67" i="142"/>
  <c r="AC67" i="142"/>
  <c r="AB67" i="142"/>
  <c r="AA67" i="142"/>
  <c r="Z67" i="142"/>
  <c r="Y67" i="142"/>
  <c r="X67" i="142"/>
  <c r="W67" i="142"/>
  <c r="V67" i="142"/>
  <c r="U67" i="142"/>
  <c r="T67" i="142"/>
  <c r="S67" i="142"/>
  <c r="R67" i="142"/>
  <c r="Q67" i="142"/>
  <c r="P67" i="142"/>
  <c r="O67" i="142"/>
  <c r="N67" i="142"/>
  <c r="M67" i="142"/>
  <c r="L67" i="142"/>
  <c r="K67" i="142"/>
  <c r="J67" i="142"/>
  <c r="I67" i="142"/>
  <c r="H67" i="142"/>
  <c r="G67" i="142"/>
  <c r="F67" i="142"/>
  <c r="E67" i="142"/>
  <c r="D67" i="142"/>
  <c r="C67" i="142"/>
  <c r="AL66" i="142"/>
  <c r="AK66" i="142"/>
  <c r="AJ66" i="142"/>
  <c r="AI66" i="142"/>
  <c r="AH66" i="142"/>
  <c r="AG66" i="142"/>
  <c r="AF66" i="142"/>
  <c r="AE66" i="142"/>
  <c r="AD66" i="142"/>
  <c r="AC66" i="142"/>
  <c r="AB66" i="142"/>
  <c r="AA66" i="142"/>
  <c r="Z66" i="142"/>
  <c r="Y66" i="142"/>
  <c r="X66" i="142"/>
  <c r="W66" i="142"/>
  <c r="V66" i="142"/>
  <c r="U66" i="142"/>
  <c r="T66" i="142"/>
  <c r="S66" i="142"/>
  <c r="R66" i="142"/>
  <c r="Q66" i="142"/>
  <c r="P66" i="142"/>
  <c r="O66" i="142"/>
  <c r="N66" i="142"/>
  <c r="M66" i="142"/>
  <c r="L66" i="142"/>
  <c r="K66" i="142"/>
  <c r="J66" i="142"/>
  <c r="I66" i="142"/>
  <c r="H66" i="142"/>
  <c r="G66" i="142"/>
  <c r="F66" i="142"/>
  <c r="E66" i="142"/>
  <c r="D66" i="142"/>
  <c r="C66" i="142"/>
  <c r="AL48" i="142"/>
  <c r="AK48" i="142"/>
  <c r="AJ48" i="142"/>
  <c r="AI48" i="142"/>
  <c r="AH48" i="142"/>
  <c r="AG48" i="142"/>
  <c r="AF48" i="142"/>
  <c r="AE48" i="142"/>
  <c r="AD48" i="142"/>
  <c r="AC48" i="142"/>
  <c r="AB48" i="142"/>
  <c r="AA48" i="142"/>
  <c r="Z48" i="142"/>
  <c r="Y48" i="142"/>
  <c r="X48" i="142"/>
  <c r="W48" i="142"/>
  <c r="V48" i="142"/>
  <c r="U48" i="142"/>
  <c r="T48" i="142"/>
  <c r="S48" i="142"/>
  <c r="R48" i="142"/>
  <c r="Q48" i="142"/>
  <c r="P48" i="142"/>
  <c r="O48" i="142"/>
  <c r="N48" i="142"/>
  <c r="M48" i="142"/>
  <c r="L48" i="142"/>
  <c r="K48" i="142"/>
  <c r="J48" i="142"/>
  <c r="I48" i="142"/>
  <c r="H48" i="142"/>
  <c r="G48" i="142"/>
  <c r="F48" i="142"/>
  <c r="E48" i="142"/>
  <c r="D48" i="142"/>
  <c r="C48" i="142"/>
  <c r="AL47" i="142"/>
  <c r="AK47" i="142"/>
  <c r="AJ47" i="142"/>
  <c r="AI47" i="142"/>
  <c r="AH47" i="142"/>
  <c r="AG47" i="142"/>
  <c r="AF47" i="142"/>
  <c r="AE47" i="142"/>
  <c r="AD47" i="142"/>
  <c r="AC47" i="142"/>
  <c r="AB47" i="142"/>
  <c r="AA47" i="142"/>
  <c r="Z47" i="142"/>
  <c r="Y47" i="142"/>
  <c r="X47" i="142"/>
  <c r="W47" i="142"/>
  <c r="V47" i="142"/>
  <c r="U47" i="142"/>
  <c r="T47" i="142"/>
  <c r="S47" i="142"/>
  <c r="R47" i="142"/>
  <c r="Q47" i="142"/>
  <c r="P47" i="142"/>
  <c r="O47" i="142"/>
  <c r="N47" i="142"/>
  <c r="M47" i="142"/>
  <c r="L47" i="142"/>
  <c r="K47" i="142"/>
  <c r="J47" i="142"/>
  <c r="I47" i="142"/>
  <c r="H47" i="142"/>
  <c r="G47" i="142"/>
  <c r="F47" i="142"/>
  <c r="E47" i="142"/>
  <c r="D47" i="142"/>
  <c r="C47" i="142"/>
  <c r="AL46" i="142"/>
  <c r="AK46" i="142"/>
  <c r="AJ46" i="142"/>
  <c r="AI46" i="142"/>
  <c r="AH46" i="142"/>
  <c r="AG46" i="142"/>
  <c r="AF46" i="142"/>
  <c r="AE46" i="142"/>
  <c r="AD46" i="142"/>
  <c r="AC46" i="142"/>
  <c r="AB46" i="142"/>
  <c r="AA46" i="142"/>
  <c r="Z46" i="142"/>
  <c r="Y46" i="142"/>
  <c r="X46" i="142"/>
  <c r="W46" i="142"/>
  <c r="V46" i="142"/>
  <c r="U46" i="142"/>
  <c r="T46" i="142"/>
  <c r="S46" i="142"/>
  <c r="R46" i="142"/>
  <c r="Q46" i="142"/>
  <c r="P46" i="142"/>
  <c r="O46" i="142"/>
  <c r="N46" i="142"/>
  <c r="M46" i="142"/>
  <c r="L46" i="142"/>
  <c r="K46" i="142"/>
  <c r="J46" i="142"/>
  <c r="I46" i="142"/>
  <c r="H46" i="142"/>
  <c r="G46" i="142"/>
  <c r="F46" i="142"/>
  <c r="E46" i="142"/>
  <c r="D46" i="142"/>
  <c r="C46" i="142"/>
  <c r="AL68" i="101"/>
  <c r="AK68" i="101"/>
  <c r="AJ68" i="101"/>
  <c r="AI68" i="101"/>
  <c r="AH68" i="101"/>
  <c r="AG68" i="101"/>
  <c r="AF68" i="101"/>
  <c r="AE68" i="101"/>
  <c r="AD68" i="101"/>
  <c r="AC68" i="101"/>
  <c r="AB68" i="101"/>
  <c r="AA68" i="101"/>
  <c r="Z68" i="101"/>
  <c r="Y68" i="101"/>
  <c r="X68" i="101"/>
  <c r="W68" i="101"/>
  <c r="V68" i="101"/>
  <c r="U68" i="101"/>
  <c r="T68" i="101"/>
  <c r="S68" i="101"/>
  <c r="R68" i="101"/>
  <c r="Q68" i="101"/>
  <c r="P68" i="101"/>
  <c r="O68" i="101"/>
  <c r="N68" i="101"/>
  <c r="M68" i="101"/>
  <c r="L68" i="101"/>
  <c r="K68" i="101"/>
  <c r="J68" i="101"/>
  <c r="I68" i="101"/>
  <c r="H68" i="101"/>
  <c r="G68" i="101"/>
  <c r="F68" i="101"/>
  <c r="E68" i="101"/>
  <c r="D68" i="101"/>
  <c r="C68" i="101"/>
  <c r="AL67" i="101"/>
  <c r="AK67" i="101"/>
  <c r="AJ67" i="101"/>
  <c r="AI67" i="101"/>
  <c r="AH67" i="101"/>
  <c r="AG67" i="101"/>
  <c r="AF67" i="101"/>
  <c r="AE67" i="101"/>
  <c r="AD67" i="101"/>
  <c r="AC67" i="101"/>
  <c r="AB67" i="101"/>
  <c r="AA67" i="101"/>
  <c r="Z67" i="101"/>
  <c r="Y67" i="101"/>
  <c r="X67" i="101"/>
  <c r="W67" i="101"/>
  <c r="V67" i="101"/>
  <c r="U67" i="101"/>
  <c r="T67" i="101"/>
  <c r="S67" i="101"/>
  <c r="R67" i="101"/>
  <c r="Q67" i="101"/>
  <c r="P67" i="101"/>
  <c r="O67" i="101"/>
  <c r="N67" i="101"/>
  <c r="M67" i="101"/>
  <c r="L67" i="101"/>
  <c r="K67" i="101"/>
  <c r="J67" i="101"/>
  <c r="I67" i="101"/>
  <c r="H67" i="101"/>
  <c r="G67" i="101"/>
  <c r="F67" i="101"/>
  <c r="E67" i="101"/>
  <c r="D67" i="101"/>
  <c r="C67" i="101"/>
  <c r="AL66" i="101"/>
  <c r="AK66" i="101"/>
  <c r="AJ66" i="101"/>
  <c r="AI66" i="101"/>
  <c r="AH66" i="101"/>
  <c r="AG66" i="101"/>
  <c r="AF66" i="101"/>
  <c r="AE66" i="101"/>
  <c r="AD66" i="101"/>
  <c r="AC66" i="101"/>
  <c r="AB66" i="101"/>
  <c r="AA66" i="101"/>
  <c r="Z66" i="101"/>
  <c r="Y66" i="101"/>
  <c r="X66" i="101"/>
  <c r="W66" i="101"/>
  <c r="V66" i="101"/>
  <c r="U66" i="101"/>
  <c r="T66" i="101"/>
  <c r="S66" i="101"/>
  <c r="R66" i="101"/>
  <c r="Q66" i="101"/>
  <c r="P66" i="101"/>
  <c r="O66" i="101"/>
  <c r="N66" i="101"/>
  <c r="M66" i="101"/>
  <c r="L66" i="101"/>
  <c r="K66" i="101"/>
  <c r="J66" i="101"/>
  <c r="I66" i="101"/>
  <c r="H66" i="101"/>
  <c r="G66" i="101"/>
  <c r="F66" i="101"/>
  <c r="E66" i="101"/>
  <c r="D66" i="101"/>
  <c r="C66" i="101"/>
  <c r="AL48" i="101"/>
  <c r="AK48" i="101"/>
  <c r="AJ48" i="101"/>
  <c r="AI48" i="101"/>
  <c r="AH48" i="101"/>
  <c r="AG48" i="101"/>
  <c r="AF48" i="101"/>
  <c r="AE48" i="101"/>
  <c r="AD48" i="101"/>
  <c r="AC48" i="101"/>
  <c r="AB48" i="101"/>
  <c r="AA48" i="101"/>
  <c r="Z48" i="101"/>
  <c r="Y48" i="101"/>
  <c r="X48" i="101"/>
  <c r="W48" i="101"/>
  <c r="V48" i="101"/>
  <c r="U48" i="101"/>
  <c r="T48" i="101"/>
  <c r="S48" i="101"/>
  <c r="R48" i="101"/>
  <c r="Q48" i="101"/>
  <c r="P48" i="101"/>
  <c r="O48" i="101"/>
  <c r="N48" i="101"/>
  <c r="M48" i="101"/>
  <c r="L48" i="101"/>
  <c r="K48" i="101"/>
  <c r="J48" i="101"/>
  <c r="I48" i="101"/>
  <c r="H48" i="101"/>
  <c r="G48" i="101"/>
  <c r="F48" i="101"/>
  <c r="E48" i="101"/>
  <c r="D48" i="101"/>
  <c r="C48" i="101"/>
  <c r="AL47" i="101"/>
  <c r="AK47" i="101"/>
  <c r="AJ47" i="101"/>
  <c r="AI47" i="101"/>
  <c r="AH47" i="101"/>
  <c r="AG47" i="101"/>
  <c r="AF47" i="101"/>
  <c r="AE47" i="101"/>
  <c r="AD47" i="101"/>
  <c r="AC47" i="101"/>
  <c r="AB47" i="101"/>
  <c r="AA47" i="101"/>
  <c r="Z47" i="101"/>
  <c r="Y47" i="101"/>
  <c r="X47" i="101"/>
  <c r="W47" i="101"/>
  <c r="V47" i="101"/>
  <c r="U47" i="101"/>
  <c r="T47" i="101"/>
  <c r="S47" i="101"/>
  <c r="R47" i="101"/>
  <c r="Q47" i="101"/>
  <c r="P47" i="101"/>
  <c r="O47" i="101"/>
  <c r="N47" i="101"/>
  <c r="M47" i="101"/>
  <c r="L47" i="101"/>
  <c r="K47" i="101"/>
  <c r="J47" i="101"/>
  <c r="I47" i="101"/>
  <c r="H47" i="101"/>
  <c r="G47" i="101"/>
  <c r="F47" i="101"/>
  <c r="E47" i="101"/>
  <c r="D47" i="101"/>
  <c r="C47" i="101"/>
  <c r="AL46" i="101"/>
  <c r="AK46" i="101"/>
  <c r="AJ46" i="101"/>
  <c r="AI46" i="101"/>
  <c r="AH46" i="101"/>
  <c r="AG46" i="101"/>
  <c r="AF46" i="101"/>
  <c r="AE46" i="101"/>
  <c r="AD46" i="101"/>
  <c r="AC46" i="101"/>
  <c r="AB46" i="101"/>
  <c r="AA46" i="101"/>
  <c r="Z46" i="101"/>
  <c r="Y46" i="101"/>
  <c r="X46" i="101"/>
  <c r="W46" i="101"/>
  <c r="V46" i="101"/>
  <c r="U46" i="101"/>
  <c r="T46" i="101"/>
  <c r="S46" i="101"/>
  <c r="R46" i="101"/>
  <c r="Q46" i="101"/>
  <c r="P46" i="101"/>
  <c r="O46" i="101"/>
  <c r="N46" i="101"/>
  <c r="M46" i="101"/>
  <c r="L46" i="101"/>
  <c r="K46" i="101"/>
  <c r="J46" i="101"/>
  <c r="I46" i="101"/>
  <c r="H46" i="101"/>
  <c r="G46" i="101"/>
  <c r="F46" i="101"/>
  <c r="E46" i="101"/>
  <c r="D46" i="101"/>
  <c r="C46" i="101"/>
  <c r="AL65" i="81"/>
  <c r="AK65" i="81"/>
  <c r="AJ65" i="81"/>
  <c r="AI65" i="81"/>
  <c r="AH65" i="81"/>
  <c r="AG65" i="81"/>
  <c r="AF65" i="81"/>
  <c r="AE65" i="81"/>
  <c r="AD65" i="81"/>
  <c r="AC65" i="81"/>
  <c r="AB65" i="81"/>
  <c r="AA65" i="81"/>
  <c r="Z65" i="81"/>
  <c r="Y65" i="81"/>
  <c r="X65" i="81"/>
  <c r="W65" i="81"/>
  <c r="V65" i="81"/>
  <c r="U65" i="81"/>
  <c r="T65" i="81"/>
  <c r="S65" i="81"/>
  <c r="R65" i="81"/>
  <c r="Q65" i="81"/>
  <c r="P65" i="81"/>
  <c r="O65" i="81"/>
  <c r="N65" i="81"/>
  <c r="M65" i="81"/>
  <c r="L65" i="81"/>
  <c r="K65" i="81"/>
  <c r="J65" i="81"/>
  <c r="I65" i="81"/>
  <c r="H65" i="81"/>
  <c r="G65" i="81"/>
  <c r="F65" i="81"/>
  <c r="E65" i="81"/>
  <c r="D65" i="81"/>
  <c r="C65" i="81"/>
  <c r="AL64" i="81"/>
  <c r="AK64" i="81"/>
  <c r="AJ64" i="81"/>
  <c r="AI64" i="81"/>
  <c r="AH64" i="81"/>
  <c r="AG64" i="81"/>
  <c r="AF64" i="81"/>
  <c r="AE64" i="81"/>
  <c r="AD64" i="81"/>
  <c r="AC64" i="81"/>
  <c r="AB64" i="81"/>
  <c r="AA64" i="81"/>
  <c r="Z64" i="81"/>
  <c r="Y64" i="81"/>
  <c r="X64" i="81"/>
  <c r="W64" i="81"/>
  <c r="V64" i="81"/>
  <c r="U64" i="81"/>
  <c r="T64" i="81"/>
  <c r="S64" i="81"/>
  <c r="R64" i="81"/>
  <c r="Q64" i="81"/>
  <c r="P64" i="81"/>
  <c r="O64" i="81"/>
  <c r="N64" i="81"/>
  <c r="M64" i="81"/>
  <c r="L64" i="81"/>
  <c r="K64" i="81"/>
  <c r="J64" i="81"/>
  <c r="I64" i="81"/>
  <c r="H64" i="81"/>
  <c r="G64" i="81"/>
  <c r="F64" i="81"/>
  <c r="E64" i="81"/>
  <c r="D64" i="81"/>
  <c r="C64" i="81"/>
  <c r="AL63" i="81"/>
  <c r="AK63" i="81"/>
  <c r="AJ63" i="81"/>
  <c r="AI63" i="81"/>
  <c r="AH63" i="81"/>
  <c r="AG63" i="81"/>
  <c r="AF63" i="81"/>
  <c r="AE63" i="81"/>
  <c r="AD63" i="81"/>
  <c r="AC63" i="81"/>
  <c r="AB63" i="81"/>
  <c r="AA63" i="81"/>
  <c r="Z63" i="81"/>
  <c r="Y63" i="81"/>
  <c r="X63" i="81"/>
  <c r="W63" i="81"/>
  <c r="V63" i="81"/>
  <c r="U63" i="81"/>
  <c r="T63" i="81"/>
  <c r="S63" i="81"/>
  <c r="R63" i="81"/>
  <c r="Q63" i="81"/>
  <c r="P63" i="81"/>
  <c r="O63" i="81"/>
  <c r="N63" i="81"/>
  <c r="M63" i="81"/>
  <c r="L63" i="81"/>
  <c r="K63" i="81"/>
  <c r="J63" i="81"/>
  <c r="I63" i="81"/>
  <c r="H63" i="81"/>
  <c r="G63" i="81"/>
  <c r="F63" i="81"/>
  <c r="E63" i="81"/>
  <c r="D63" i="81"/>
  <c r="C63" i="81"/>
  <c r="AL45" i="81"/>
  <c r="AK45" i="81"/>
  <c r="AJ45" i="81"/>
  <c r="AI45" i="81"/>
  <c r="AH45" i="81"/>
  <c r="AG45" i="81"/>
  <c r="AF45" i="81"/>
  <c r="AE45" i="81"/>
  <c r="AD45" i="81"/>
  <c r="AC45" i="81"/>
  <c r="AB45" i="81"/>
  <c r="AA45" i="81"/>
  <c r="Z45" i="81"/>
  <c r="Y45" i="81"/>
  <c r="X45" i="81"/>
  <c r="W45" i="81"/>
  <c r="V45" i="81"/>
  <c r="U45" i="81"/>
  <c r="T45" i="81"/>
  <c r="S45" i="81"/>
  <c r="R45" i="81"/>
  <c r="Q45" i="81"/>
  <c r="P45" i="81"/>
  <c r="O45" i="81"/>
  <c r="N45" i="81"/>
  <c r="M45" i="81"/>
  <c r="L45" i="81"/>
  <c r="K45" i="81"/>
  <c r="J45" i="81"/>
  <c r="I45" i="81"/>
  <c r="H45" i="81"/>
  <c r="G45" i="81"/>
  <c r="F45" i="81"/>
  <c r="E45" i="81"/>
  <c r="D45" i="81"/>
  <c r="C45" i="81"/>
  <c r="AL44" i="81"/>
  <c r="AK44" i="81"/>
  <c r="AJ44" i="81"/>
  <c r="AI44" i="81"/>
  <c r="AH44" i="81"/>
  <c r="AG44" i="81"/>
  <c r="AF44" i="81"/>
  <c r="AE44" i="81"/>
  <c r="AD44" i="81"/>
  <c r="AC44" i="81"/>
  <c r="AB44" i="81"/>
  <c r="AA44" i="81"/>
  <c r="Z44" i="81"/>
  <c r="Y44" i="81"/>
  <c r="X44" i="81"/>
  <c r="W44" i="81"/>
  <c r="V44" i="81"/>
  <c r="U44" i="81"/>
  <c r="T44" i="81"/>
  <c r="S44" i="81"/>
  <c r="R44" i="81"/>
  <c r="Q44" i="81"/>
  <c r="P44" i="81"/>
  <c r="O44" i="81"/>
  <c r="N44" i="81"/>
  <c r="M44" i="81"/>
  <c r="L44" i="81"/>
  <c r="K44" i="81"/>
  <c r="J44" i="81"/>
  <c r="I44" i="81"/>
  <c r="H44" i="81"/>
  <c r="G44" i="81"/>
  <c r="F44" i="81"/>
  <c r="E44" i="81"/>
  <c r="D44" i="81"/>
  <c r="C44" i="81"/>
  <c r="AL43" i="81"/>
  <c r="AK43" i="81"/>
  <c r="AJ43" i="81"/>
  <c r="AI43" i="81"/>
  <c r="AH43" i="81"/>
  <c r="AG43" i="81"/>
  <c r="AF43" i="81"/>
  <c r="AE43" i="81"/>
  <c r="AD43" i="81"/>
  <c r="AC43" i="81"/>
  <c r="AB43" i="81"/>
  <c r="AA43" i="81"/>
  <c r="Z43" i="81"/>
  <c r="Y43" i="81"/>
  <c r="X43" i="81"/>
  <c r="W43" i="81"/>
  <c r="V43" i="81"/>
  <c r="U43" i="81"/>
  <c r="T43" i="81"/>
  <c r="S43" i="81"/>
  <c r="R43" i="81"/>
  <c r="Q43" i="81"/>
  <c r="P43" i="81"/>
  <c r="O43" i="81"/>
  <c r="N43" i="81"/>
  <c r="M43" i="81"/>
  <c r="L43" i="81"/>
  <c r="K43" i="81"/>
  <c r="J43" i="81"/>
  <c r="I43" i="81"/>
  <c r="H43" i="81"/>
  <c r="G43" i="81"/>
  <c r="F43" i="81"/>
  <c r="E43" i="81"/>
  <c r="D43" i="81"/>
  <c r="C43" i="81"/>
  <c r="AK105" i="165"/>
  <c r="AJ105" i="165"/>
  <c r="AI105" i="165"/>
  <c r="AH105" i="165"/>
  <c r="AG105" i="165"/>
  <c r="AF105" i="165"/>
  <c r="AE105" i="165"/>
  <c r="AD105" i="165"/>
  <c r="AC105" i="165"/>
  <c r="AB105" i="165"/>
  <c r="AA105" i="165"/>
  <c r="Z105" i="165"/>
  <c r="Y105" i="165"/>
  <c r="X105" i="165"/>
  <c r="W105" i="165"/>
  <c r="V105" i="165"/>
  <c r="U105" i="165"/>
  <c r="T105" i="165"/>
  <c r="S105" i="165"/>
  <c r="R105" i="165"/>
  <c r="Q105" i="165"/>
  <c r="P105" i="165"/>
  <c r="O105" i="165"/>
  <c r="N105" i="165"/>
  <c r="M105" i="165"/>
  <c r="L105" i="165"/>
  <c r="K105" i="165"/>
  <c r="J105" i="165"/>
  <c r="I105" i="165"/>
  <c r="H105" i="165"/>
  <c r="G105" i="165"/>
  <c r="F105" i="165"/>
  <c r="E105" i="165"/>
  <c r="D105" i="165"/>
  <c r="C105" i="165"/>
  <c r="B105" i="165"/>
  <c r="AK104" i="165"/>
  <c r="AJ104" i="165"/>
  <c r="AI104" i="165"/>
  <c r="AH104" i="165"/>
  <c r="AG104" i="165"/>
  <c r="AF104" i="165"/>
  <c r="AE104" i="165"/>
  <c r="AD104" i="165"/>
  <c r="AC104" i="165"/>
  <c r="AB104" i="165"/>
  <c r="AA104" i="165"/>
  <c r="Z104" i="165"/>
  <c r="Y104" i="165"/>
  <c r="X104" i="165"/>
  <c r="W104" i="165"/>
  <c r="V104" i="165"/>
  <c r="U104" i="165"/>
  <c r="T104" i="165"/>
  <c r="S104" i="165"/>
  <c r="R104" i="165"/>
  <c r="Q104" i="165"/>
  <c r="P104" i="165"/>
  <c r="O104" i="165"/>
  <c r="N104" i="165"/>
  <c r="M104" i="165"/>
  <c r="L104" i="165"/>
  <c r="K104" i="165"/>
  <c r="J104" i="165"/>
  <c r="I104" i="165"/>
  <c r="H104" i="165"/>
  <c r="G104" i="165"/>
  <c r="F104" i="165"/>
  <c r="E104" i="165"/>
  <c r="D104" i="165"/>
  <c r="C104" i="165"/>
  <c r="B104" i="165"/>
  <c r="AK103" i="165"/>
  <c r="AJ103" i="165"/>
  <c r="AI103" i="165"/>
  <c r="AH103" i="165"/>
  <c r="AG103" i="165"/>
  <c r="AF103" i="165"/>
  <c r="AE103" i="165"/>
  <c r="AD103" i="165"/>
  <c r="AC103" i="165"/>
  <c r="AB103" i="165"/>
  <c r="AA103" i="165"/>
  <c r="Z103" i="165"/>
  <c r="Y103" i="165"/>
  <c r="X103" i="165"/>
  <c r="W103" i="165"/>
  <c r="V103" i="165"/>
  <c r="U103" i="165"/>
  <c r="T103" i="165"/>
  <c r="S103" i="165"/>
  <c r="R103" i="165"/>
  <c r="Q103" i="165"/>
  <c r="P103" i="165"/>
  <c r="O103" i="165"/>
  <c r="N103" i="165"/>
  <c r="M103" i="165"/>
  <c r="L103" i="165"/>
  <c r="K103" i="165"/>
  <c r="J103" i="165"/>
  <c r="I103" i="165"/>
  <c r="H103" i="165"/>
  <c r="G103" i="165"/>
  <c r="F103" i="165"/>
  <c r="E103" i="165"/>
  <c r="D103" i="165"/>
  <c r="C103" i="165"/>
  <c r="B103" i="165"/>
  <c r="AK102" i="165"/>
  <c r="AJ102" i="165"/>
  <c r="AI102" i="165"/>
  <c r="AH102" i="165"/>
  <c r="AG102" i="165"/>
  <c r="AF102" i="165"/>
  <c r="AE102" i="165"/>
  <c r="AD102" i="165"/>
  <c r="AC102" i="165"/>
  <c r="AB102" i="165"/>
  <c r="AA102" i="165"/>
  <c r="Z102" i="165"/>
  <c r="Y102" i="165"/>
  <c r="X102" i="165"/>
  <c r="W102" i="165"/>
  <c r="V102" i="165"/>
  <c r="U102" i="165"/>
  <c r="T102" i="165"/>
  <c r="S102" i="165"/>
  <c r="R102" i="165"/>
  <c r="Q102" i="165"/>
  <c r="P102" i="165"/>
  <c r="O102" i="165"/>
  <c r="N102" i="165"/>
  <c r="M102" i="165"/>
  <c r="L102" i="165"/>
  <c r="K102" i="165"/>
  <c r="J102" i="165"/>
  <c r="I102" i="165"/>
  <c r="H102" i="165"/>
  <c r="G102" i="165"/>
  <c r="F102" i="165"/>
  <c r="E102" i="165"/>
  <c r="D102" i="165"/>
  <c r="C102" i="165"/>
  <c r="B102" i="165"/>
  <c r="AK101" i="165"/>
  <c r="AJ101" i="165"/>
  <c r="AI101" i="165"/>
  <c r="AH101" i="165"/>
  <c r="AG101" i="165"/>
  <c r="AF101" i="165"/>
  <c r="AE101" i="165"/>
  <c r="AD101" i="165"/>
  <c r="AC101" i="165"/>
  <c r="AB101" i="165"/>
  <c r="AA101" i="165"/>
  <c r="Z101" i="165"/>
  <c r="Y101" i="165"/>
  <c r="X101" i="165"/>
  <c r="W101" i="165"/>
  <c r="V101" i="165"/>
  <c r="U101" i="165"/>
  <c r="T101" i="165"/>
  <c r="S101" i="165"/>
  <c r="R101" i="165"/>
  <c r="Q101" i="165"/>
  <c r="P101" i="165"/>
  <c r="O101" i="165"/>
  <c r="N101" i="165"/>
  <c r="M101" i="165"/>
  <c r="L101" i="165"/>
  <c r="K101" i="165"/>
  <c r="J101" i="165"/>
  <c r="I101" i="165"/>
  <c r="H101" i="165"/>
  <c r="G101" i="165"/>
  <c r="F101" i="165"/>
  <c r="E101" i="165"/>
  <c r="D101" i="165"/>
  <c r="C101" i="165"/>
  <c r="B101" i="165"/>
  <c r="AK100" i="165"/>
  <c r="AJ100" i="165"/>
  <c r="AI100" i="165"/>
  <c r="AH100" i="165"/>
  <c r="AG100" i="165"/>
  <c r="AF100" i="165"/>
  <c r="AE100" i="165"/>
  <c r="AD100" i="165"/>
  <c r="AC100" i="165"/>
  <c r="AB100" i="165"/>
  <c r="AA100" i="165"/>
  <c r="Z100" i="165"/>
  <c r="Y100" i="165"/>
  <c r="X100" i="165"/>
  <c r="W100" i="165"/>
  <c r="V100" i="165"/>
  <c r="U100" i="165"/>
  <c r="T100" i="165"/>
  <c r="S100" i="165"/>
  <c r="R100" i="165"/>
  <c r="Q100" i="165"/>
  <c r="P100" i="165"/>
  <c r="O100" i="165"/>
  <c r="N100" i="165"/>
  <c r="M100" i="165"/>
  <c r="L100" i="165"/>
  <c r="K100" i="165"/>
  <c r="J100" i="165"/>
  <c r="I100" i="165"/>
  <c r="H100" i="165"/>
  <c r="G100" i="165"/>
  <c r="F100" i="165"/>
  <c r="E100" i="165"/>
  <c r="D100" i="165"/>
  <c r="C100" i="165"/>
  <c r="B100" i="165"/>
  <c r="AK99" i="165"/>
  <c r="AJ99" i="165"/>
  <c r="AI99" i="165"/>
  <c r="AH99" i="165"/>
  <c r="AG99" i="165"/>
  <c r="AF99" i="165"/>
  <c r="AE99" i="165"/>
  <c r="AD99" i="165"/>
  <c r="AC99" i="165"/>
  <c r="AB99" i="165"/>
  <c r="AA99" i="165"/>
  <c r="Z99" i="165"/>
  <c r="Y99" i="165"/>
  <c r="X99" i="165"/>
  <c r="W99" i="165"/>
  <c r="V99" i="165"/>
  <c r="U99" i="165"/>
  <c r="T99" i="165"/>
  <c r="S99" i="165"/>
  <c r="R99" i="165"/>
  <c r="Q99" i="165"/>
  <c r="P99" i="165"/>
  <c r="O99" i="165"/>
  <c r="N99" i="165"/>
  <c r="M99" i="165"/>
  <c r="L99" i="165"/>
  <c r="K99" i="165"/>
  <c r="J99" i="165"/>
  <c r="I99" i="165"/>
  <c r="H99" i="165"/>
  <c r="G99" i="165"/>
  <c r="F99" i="165"/>
  <c r="E99" i="165"/>
  <c r="D99" i="165"/>
  <c r="C99" i="165"/>
  <c r="B99" i="165"/>
  <c r="AK98" i="165"/>
  <c r="AJ98" i="165"/>
  <c r="AI98" i="165"/>
  <c r="AH98" i="165"/>
  <c r="AG98" i="165"/>
  <c r="AF98" i="165"/>
  <c r="AE98" i="165"/>
  <c r="AD98" i="165"/>
  <c r="AC98" i="165"/>
  <c r="AB98" i="165"/>
  <c r="AA98" i="165"/>
  <c r="Z98" i="165"/>
  <c r="Y98" i="165"/>
  <c r="X98" i="165"/>
  <c r="W98" i="165"/>
  <c r="V98" i="165"/>
  <c r="U98" i="165"/>
  <c r="T98" i="165"/>
  <c r="S98" i="165"/>
  <c r="R98" i="165"/>
  <c r="Q98" i="165"/>
  <c r="P98" i="165"/>
  <c r="O98" i="165"/>
  <c r="N98" i="165"/>
  <c r="M98" i="165"/>
  <c r="L98" i="165"/>
  <c r="K98" i="165"/>
  <c r="J98" i="165"/>
  <c r="I98" i="165"/>
  <c r="H98" i="165"/>
  <c r="G98" i="165"/>
  <c r="F98" i="165"/>
  <c r="E98" i="165"/>
  <c r="D98" i="165"/>
  <c r="C98" i="165"/>
  <c r="B98" i="165"/>
  <c r="AK76" i="165"/>
  <c r="AJ76" i="165"/>
  <c r="AI76" i="165"/>
  <c r="AH76" i="165"/>
  <c r="AG76" i="165"/>
  <c r="AF76" i="165"/>
  <c r="AE76" i="165"/>
  <c r="AD76" i="165"/>
  <c r="AC76" i="165"/>
  <c r="AB76" i="165"/>
  <c r="AA76" i="165"/>
  <c r="Z76" i="165"/>
  <c r="Y76" i="165"/>
  <c r="X76" i="165"/>
  <c r="W76" i="165"/>
  <c r="V76" i="165"/>
  <c r="U76" i="165"/>
  <c r="T76" i="165"/>
  <c r="S76" i="165"/>
  <c r="R76" i="165"/>
  <c r="Q76" i="165"/>
  <c r="P76" i="165"/>
  <c r="O76" i="165"/>
  <c r="N76" i="165"/>
  <c r="M76" i="165"/>
  <c r="L76" i="165"/>
  <c r="K76" i="165"/>
  <c r="J76" i="165"/>
  <c r="I76" i="165"/>
  <c r="H76" i="165"/>
  <c r="G76" i="165"/>
  <c r="F76" i="165"/>
  <c r="E76" i="165"/>
  <c r="D76" i="165"/>
  <c r="C76" i="165"/>
  <c r="B76" i="165"/>
  <c r="AK75" i="165"/>
  <c r="AJ75" i="165"/>
  <c r="AI75" i="165"/>
  <c r="AH75" i="165"/>
  <c r="AG75" i="165"/>
  <c r="AF75" i="165"/>
  <c r="AE75" i="165"/>
  <c r="AD75" i="165"/>
  <c r="AC75" i="165"/>
  <c r="AB75" i="165"/>
  <c r="AA75" i="165"/>
  <c r="Z75" i="165"/>
  <c r="Y75" i="165"/>
  <c r="X75" i="165"/>
  <c r="W75" i="165"/>
  <c r="V75" i="165"/>
  <c r="U75" i="165"/>
  <c r="T75" i="165"/>
  <c r="S75" i="165"/>
  <c r="R75" i="165"/>
  <c r="Q75" i="165"/>
  <c r="P75" i="165"/>
  <c r="O75" i="165"/>
  <c r="N75" i="165"/>
  <c r="M75" i="165"/>
  <c r="L75" i="165"/>
  <c r="K75" i="165"/>
  <c r="J75" i="165"/>
  <c r="I75" i="165"/>
  <c r="H75" i="165"/>
  <c r="G75" i="165"/>
  <c r="F75" i="165"/>
  <c r="E75" i="165"/>
  <c r="D75" i="165"/>
  <c r="C75" i="165"/>
  <c r="B75" i="165"/>
  <c r="AK74" i="165"/>
  <c r="AJ74" i="165"/>
  <c r="AI74" i="165"/>
  <c r="AH74" i="165"/>
  <c r="AG74" i="165"/>
  <c r="AF74" i="165"/>
  <c r="AE74" i="165"/>
  <c r="AD74" i="165"/>
  <c r="AC74" i="165"/>
  <c r="AB74" i="165"/>
  <c r="AA74" i="165"/>
  <c r="Z74" i="165"/>
  <c r="Y74" i="165"/>
  <c r="X74" i="165"/>
  <c r="W74" i="165"/>
  <c r="V74" i="165"/>
  <c r="U74" i="165"/>
  <c r="T74" i="165"/>
  <c r="S74" i="165"/>
  <c r="R74" i="165"/>
  <c r="Q74" i="165"/>
  <c r="P74" i="165"/>
  <c r="O74" i="165"/>
  <c r="N74" i="165"/>
  <c r="M74" i="165"/>
  <c r="L74" i="165"/>
  <c r="K74" i="165"/>
  <c r="J74" i="165"/>
  <c r="I74" i="165"/>
  <c r="H74" i="165"/>
  <c r="G74" i="165"/>
  <c r="F74" i="165"/>
  <c r="E74" i="165"/>
  <c r="D74" i="165"/>
  <c r="C74" i="165"/>
  <c r="B74" i="165"/>
  <c r="AK73" i="165"/>
  <c r="AJ73" i="165"/>
  <c r="AI73" i="165"/>
  <c r="AH73" i="165"/>
  <c r="AG73" i="165"/>
  <c r="AF73" i="165"/>
  <c r="AE73" i="165"/>
  <c r="AD73" i="165"/>
  <c r="AC73" i="165"/>
  <c r="AB73" i="165"/>
  <c r="AA73" i="165"/>
  <c r="Z73" i="165"/>
  <c r="Y73" i="165"/>
  <c r="X73" i="165"/>
  <c r="W73" i="165"/>
  <c r="V73" i="165"/>
  <c r="U73" i="165"/>
  <c r="T73" i="165"/>
  <c r="S73" i="165"/>
  <c r="R73" i="165"/>
  <c r="Q73" i="165"/>
  <c r="P73" i="165"/>
  <c r="O73" i="165"/>
  <c r="N73" i="165"/>
  <c r="M73" i="165"/>
  <c r="L73" i="165"/>
  <c r="K73" i="165"/>
  <c r="J73" i="165"/>
  <c r="I73" i="165"/>
  <c r="H73" i="165"/>
  <c r="G73" i="165"/>
  <c r="F73" i="165"/>
  <c r="E73" i="165"/>
  <c r="D73" i="165"/>
  <c r="C73" i="165"/>
  <c r="B73" i="165"/>
  <c r="AK72" i="165"/>
  <c r="AJ72" i="165"/>
  <c r="AI72" i="165"/>
  <c r="AH72" i="165"/>
  <c r="AG72" i="165"/>
  <c r="AF72" i="165"/>
  <c r="AE72" i="165"/>
  <c r="AD72" i="165"/>
  <c r="AC72" i="165"/>
  <c r="AB72" i="165"/>
  <c r="AA72" i="165"/>
  <c r="Z72" i="165"/>
  <c r="Y72" i="165"/>
  <c r="X72" i="165"/>
  <c r="W72" i="165"/>
  <c r="V72" i="165"/>
  <c r="U72" i="165"/>
  <c r="T72" i="165"/>
  <c r="S72" i="165"/>
  <c r="R72" i="165"/>
  <c r="Q72" i="165"/>
  <c r="P72" i="165"/>
  <c r="O72" i="165"/>
  <c r="N72" i="165"/>
  <c r="M72" i="165"/>
  <c r="L72" i="165"/>
  <c r="K72" i="165"/>
  <c r="J72" i="165"/>
  <c r="I72" i="165"/>
  <c r="H72" i="165"/>
  <c r="G72" i="165"/>
  <c r="F72" i="165"/>
  <c r="E72" i="165"/>
  <c r="D72" i="165"/>
  <c r="C72" i="165"/>
  <c r="B72" i="165"/>
  <c r="AK71" i="165"/>
  <c r="AJ71" i="165"/>
  <c r="AI71" i="165"/>
  <c r="AH71" i="165"/>
  <c r="AG71" i="165"/>
  <c r="AF71" i="165"/>
  <c r="AE71" i="165"/>
  <c r="AD71" i="165"/>
  <c r="AC71" i="165"/>
  <c r="AB71" i="165"/>
  <c r="AA71" i="165"/>
  <c r="Z71" i="165"/>
  <c r="Y71" i="165"/>
  <c r="X71" i="165"/>
  <c r="W71" i="165"/>
  <c r="V71" i="165"/>
  <c r="U71" i="165"/>
  <c r="T71" i="165"/>
  <c r="S71" i="165"/>
  <c r="R71" i="165"/>
  <c r="Q71" i="165"/>
  <c r="P71" i="165"/>
  <c r="O71" i="165"/>
  <c r="N71" i="165"/>
  <c r="M71" i="165"/>
  <c r="L71" i="165"/>
  <c r="K71" i="165"/>
  <c r="J71" i="165"/>
  <c r="I71" i="165"/>
  <c r="H71" i="165"/>
  <c r="G71" i="165"/>
  <c r="F71" i="165"/>
  <c r="E71" i="165"/>
  <c r="D71" i="165"/>
  <c r="C71" i="165"/>
  <c r="B71" i="165"/>
  <c r="AK70" i="165"/>
  <c r="AJ70" i="165"/>
  <c r="AI70" i="165"/>
  <c r="AH70" i="165"/>
  <c r="AG70" i="165"/>
  <c r="AF70" i="165"/>
  <c r="AE70" i="165"/>
  <c r="AD70" i="165"/>
  <c r="AC70" i="165"/>
  <c r="AB70" i="165"/>
  <c r="AA70" i="165"/>
  <c r="Z70" i="165"/>
  <c r="Y70" i="165"/>
  <c r="X70" i="165"/>
  <c r="W70" i="165"/>
  <c r="V70" i="165"/>
  <c r="U70" i="165"/>
  <c r="T70" i="165"/>
  <c r="S70" i="165"/>
  <c r="R70" i="165"/>
  <c r="Q70" i="165"/>
  <c r="P70" i="165"/>
  <c r="O70" i="165"/>
  <c r="N70" i="165"/>
  <c r="M70" i="165"/>
  <c r="L70" i="165"/>
  <c r="K70" i="165"/>
  <c r="J70" i="165"/>
  <c r="I70" i="165"/>
  <c r="H70" i="165"/>
  <c r="G70" i="165"/>
  <c r="F70" i="165"/>
  <c r="E70" i="165"/>
  <c r="D70" i="165"/>
  <c r="C70" i="165"/>
  <c r="B70" i="165"/>
  <c r="AK69" i="165"/>
  <c r="AJ69" i="165"/>
  <c r="AI69" i="165"/>
  <c r="AH69" i="165"/>
  <c r="AG69" i="165"/>
  <c r="AF69" i="165"/>
  <c r="AE69" i="165"/>
  <c r="AD69" i="165"/>
  <c r="AC69" i="165"/>
  <c r="AB69" i="165"/>
  <c r="AA69" i="165"/>
  <c r="Z69" i="165"/>
  <c r="Y69" i="165"/>
  <c r="X69" i="165"/>
  <c r="W69" i="165"/>
  <c r="V69" i="165"/>
  <c r="U69" i="165"/>
  <c r="T69" i="165"/>
  <c r="S69" i="165"/>
  <c r="R69" i="165"/>
  <c r="Q69" i="165"/>
  <c r="P69" i="165"/>
  <c r="O69" i="165"/>
  <c r="N69" i="165"/>
  <c r="M69" i="165"/>
  <c r="L69" i="165"/>
  <c r="K69" i="165"/>
  <c r="J69" i="165"/>
  <c r="I69" i="165"/>
  <c r="H69" i="165"/>
  <c r="G69" i="165"/>
  <c r="F69" i="165"/>
  <c r="E69" i="165"/>
  <c r="D69" i="165"/>
  <c r="C69" i="165"/>
  <c r="B69" i="165"/>
  <c r="AK47" i="165"/>
  <c r="AJ47" i="165"/>
  <c r="AI47" i="165"/>
  <c r="AH47" i="165"/>
  <c r="AG47" i="165"/>
  <c r="AF47" i="165"/>
  <c r="AE47" i="165"/>
  <c r="AD47" i="165"/>
  <c r="AC47" i="165"/>
  <c r="AB47" i="165"/>
  <c r="AA47" i="165"/>
  <c r="Z47" i="165"/>
  <c r="Y47" i="165"/>
  <c r="X47" i="165"/>
  <c r="W47" i="165"/>
  <c r="V47" i="165"/>
  <c r="U47" i="165"/>
  <c r="T47" i="165"/>
  <c r="S47" i="165"/>
  <c r="R47" i="165"/>
  <c r="Q47" i="165"/>
  <c r="P47" i="165"/>
  <c r="O47" i="165"/>
  <c r="N47" i="165"/>
  <c r="M47" i="165"/>
  <c r="L47" i="165"/>
  <c r="K47" i="165"/>
  <c r="J47" i="165"/>
  <c r="I47" i="165"/>
  <c r="H47" i="165"/>
  <c r="G47" i="165"/>
  <c r="F47" i="165"/>
  <c r="E47" i="165"/>
  <c r="D47" i="165"/>
  <c r="C47" i="165"/>
  <c r="B47" i="165"/>
  <c r="AK46" i="165"/>
  <c r="AJ46" i="165"/>
  <c r="AI46" i="165"/>
  <c r="AH46" i="165"/>
  <c r="AG46" i="165"/>
  <c r="AF46" i="165"/>
  <c r="AE46" i="165"/>
  <c r="AD46" i="165"/>
  <c r="AC46" i="165"/>
  <c r="AB46" i="165"/>
  <c r="AA46" i="165"/>
  <c r="Z46" i="165"/>
  <c r="Y46" i="165"/>
  <c r="X46" i="165"/>
  <c r="W46" i="165"/>
  <c r="V46" i="165"/>
  <c r="U46" i="165"/>
  <c r="T46" i="165"/>
  <c r="S46" i="165"/>
  <c r="R46" i="165"/>
  <c r="Q46" i="165"/>
  <c r="P46" i="165"/>
  <c r="O46" i="165"/>
  <c r="N46" i="165"/>
  <c r="M46" i="165"/>
  <c r="L46" i="165"/>
  <c r="K46" i="165"/>
  <c r="J46" i="165"/>
  <c r="I46" i="165"/>
  <c r="H46" i="165"/>
  <c r="G46" i="165"/>
  <c r="F46" i="165"/>
  <c r="E46" i="165"/>
  <c r="D46" i="165"/>
  <c r="C46" i="165"/>
  <c r="B46" i="165"/>
  <c r="AK45" i="165"/>
  <c r="AJ45" i="165"/>
  <c r="AI45" i="165"/>
  <c r="AH45" i="165"/>
  <c r="AG45" i="165"/>
  <c r="AF45" i="165"/>
  <c r="AE45" i="165"/>
  <c r="AD45" i="165"/>
  <c r="AC45" i="165"/>
  <c r="AB45" i="165"/>
  <c r="AA45" i="165"/>
  <c r="Z45" i="165"/>
  <c r="Y45" i="165"/>
  <c r="X45" i="165"/>
  <c r="W45" i="165"/>
  <c r="V45" i="165"/>
  <c r="U45" i="165"/>
  <c r="T45" i="165"/>
  <c r="S45" i="165"/>
  <c r="R45" i="165"/>
  <c r="Q45" i="165"/>
  <c r="P45" i="165"/>
  <c r="O45" i="165"/>
  <c r="N45" i="165"/>
  <c r="M45" i="165"/>
  <c r="L45" i="165"/>
  <c r="K45" i="165"/>
  <c r="J45" i="165"/>
  <c r="I45" i="165"/>
  <c r="H45" i="165"/>
  <c r="G45" i="165"/>
  <c r="F45" i="165"/>
  <c r="E45" i="165"/>
  <c r="D45" i="165"/>
  <c r="C45" i="165"/>
  <c r="B45" i="165"/>
  <c r="AK44" i="165"/>
  <c r="AJ44" i="165"/>
  <c r="AI44" i="165"/>
  <c r="AH44" i="165"/>
  <c r="AG44" i="165"/>
  <c r="AF44" i="165"/>
  <c r="AE44" i="165"/>
  <c r="AD44" i="165"/>
  <c r="AC44" i="165"/>
  <c r="AB44" i="165"/>
  <c r="AA44" i="165"/>
  <c r="Z44" i="165"/>
  <c r="Y44" i="165"/>
  <c r="X44" i="165"/>
  <c r="W44" i="165"/>
  <c r="V44" i="165"/>
  <c r="U44" i="165"/>
  <c r="T44" i="165"/>
  <c r="S44" i="165"/>
  <c r="R44" i="165"/>
  <c r="Q44" i="165"/>
  <c r="P44" i="165"/>
  <c r="O44" i="165"/>
  <c r="N44" i="165"/>
  <c r="M44" i="165"/>
  <c r="L44" i="165"/>
  <c r="K44" i="165"/>
  <c r="J44" i="165"/>
  <c r="I44" i="165"/>
  <c r="H44" i="165"/>
  <c r="G44" i="165"/>
  <c r="F44" i="165"/>
  <c r="E44" i="165"/>
  <c r="D44" i="165"/>
  <c r="C44" i="165"/>
  <c r="B44" i="165"/>
  <c r="AK43" i="165"/>
  <c r="AJ43" i="165"/>
  <c r="AI43" i="165"/>
  <c r="AH43" i="165"/>
  <c r="AG43" i="165"/>
  <c r="AF43" i="165"/>
  <c r="AE43" i="165"/>
  <c r="AD43" i="165"/>
  <c r="AC43" i="165"/>
  <c r="AB43" i="165"/>
  <c r="AA43" i="165"/>
  <c r="Z43" i="165"/>
  <c r="Y43" i="165"/>
  <c r="X43" i="165"/>
  <c r="W43" i="165"/>
  <c r="V43" i="165"/>
  <c r="U43" i="165"/>
  <c r="T43" i="165"/>
  <c r="S43" i="165"/>
  <c r="R43" i="165"/>
  <c r="Q43" i="165"/>
  <c r="P43" i="165"/>
  <c r="O43" i="165"/>
  <c r="N43" i="165"/>
  <c r="M43" i="165"/>
  <c r="L43" i="165"/>
  <c r="K43" i="165"/>
  <c r="J43" i="165"/>
  <c r="I43" i="165"/>
  <c r="H43" i="165"/>
  <c r="G43" i="165"/>
  <c r="F43" i="165"/>
  <c r="E43" i="165"/>
  <c r="D43" i="165"/>
  <c r="C43" i="165"/>
  <c r="B43" i="165"/>
  <c r="AK42" i="165"/>
  <c r="AJ42" i="165"/>
  <c r="AI42" i="165"/>
  <c r="AH42" i="165"/>
  <c r="AG42" i="165"/>
  <c r="AF42" i="165"/>
  <c r="AE42" i="165"/>
  <c r="AD42" i="165"/>
  <c r="AC42" i="165"/>
  <c r="AB42" i="165"/>
  <c r="AA42" i="165"/>
  <c r="Z42" i="165"/>
  <c r="Y42" i="165"/>
  <c r="X42" i="165"/>
  <c r="W42" i="165"/>
  <c r="V42" i="165"/>
  <c r="U42" i="165"/>
  <c r="T42" i="165"/>
  <c r="S42" i="165"/>
  <c r="R42" i="165"/>
  <c r="Q42" i="165"/>
  <c r="P42" i="165"/>
  <c r="O42" i="165"/>
  <c r="N42" i="165"/>
  <c r="M42" i="165"/>
  <c r="L42" i="165"/>
  <c r="K42" i="165"/>
  <c r="J42" i="165"/>
  <c r="I42" i="165"/>
  <c r="H42" i="165"/>
  <c r="G42" i="165"/>
  <c r="F42" i="165"/>
  <c r="E42" i="165"/>
  <c r="D42" i="165"/>
  <c r="C42" i="165"/>
  <c r="B42" i="165"/>
  <c r="AK41" i="165"/>
  <c r="AJ41" i="165"/>
  <c r="AI41" i="165"/>
  <c r="AH41" i="165"/>
  <c r="AG41" i="165"/>
  <c r="AF41" i="165"/>
  <c r="AE41" i="165"/>
  <c r="AD41" i="165"/>
  <c r="AC41" i="165"/>
  <c r="AB41" i="165"/>
  <c r="AA41" i="165"/>
  <c r="Z41" i="165"/>
  <c r="Y41" i="165"/>
  <c r="X41" i="165"/>
  <c r="W41" i="165"/>
  <c r="V41" i="165"/>
  <c r="U41" i="165"/>
  <c r="T41" i="165"/>
  <c r="S41" i="165"/>
  <c r="R41" i="165"/>
  <c r="Q41" i="165"/>
  <c r="P41" i="165"/>
  <c r="O41" i="165"/>
  <c r="N41" i="165"/>
  <c r="M41" i="165"/>
  <c r="L41" i="165"/>
  <c r="K41" i="165"/>
  <c r="J41" i="165"/>
  <c r="I41" i="165"/>
  <c r="H41" i="165"/>
  <c r="G41" i="165"/>
  <c r="F41" i="165"/>
  <c r="E41" i="165"/>
  <c r="D41" i="165"/>
  <c r="C41" i="165"/>
  <c r="B41" i="165"/>
  <c r="AK40" i="165"/>
  <c r="AJ40" i="165"/>
  <c r="AI40" i="165"/>
  <c r="AH40" i="165"/>
  <c r="AG40" i="165"/>
  <c r="AF40" i="165"/>
  <c r="AE40" i="165"/>
  <c r="AD40" i="165"/>
  <c r="AC40" i="165"/>
  <c r="AB40" i="165"/>
  <c r="AA40" i="165"/>
  <c r="Z40" i="165"/>
  <c r="Y40" i="165"/>
  <c r="X40" i="165"/>
  <c r="W40" i="165"/>
  <c r="V40" i="165"/>
  <c r="U40" i="165"/>
  <c r="T40" i="165"/>
  <c r="S40" i="165"/>
  <c r="R40" i="165"/>
  <c r="Q40" i="165"/>
  <c r="P40" i="165"/>
  <c r="O40" i="165"/>
  <c r="N40" i="165"/>
  <c r="M40" i="165"/>
  <c r="L40" i="165"/>
  <c r="K40" i="165"/>
  <c r="J40" i="165"/>
  <c r="I40" i="165"/>
  <c r="H40" i="165"/>
  <c r="G40" i="165"/>
  <c r="F40" i="165"/>
  <c r="E40" i="165"/>
  <c r="D40" i="165"/>
  <c r="C40" i="165"/>
  <c r="B40" i="165"/>
  <c r="F25" i="13"/>
  <c r="E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AK63" i="91"/>
  <c r="AJ63" i="91"/>
  <c r="AI63" i="91"/>
  <c r="AH63" i="91"/>
  <c r="AG63" i="91"/>
  <c r="AF63" i="91"/>
  <c r="AE63" i="91"/>
  <c r="AD63" i="91"/>
  <c r="AC63" i="91"/>
  <c r="AB63" i="91"/>
  <c r="AA63" i="91"/>
  <c r="Z63" i="91"/>
  <c r="Y63" i="91"/>
  <c r="X63" i="91"/>
  <c r="W63" i="91"/>
  <c r="V63" i="91"/>
  <c r="U63" i="91"/>
  <c r="T63" i="91"/>
  <c r="S63" i="91"/>
  <c r="R63" i="91"/>
  <c r="Q63" i="91"/>
  <c r="P63" i="91"/>
  <c r="O63" i="91"/>
  <c r="N63" i="91"/>
  <c r="M63" i="91"/>
  <c r="L63" i="91"/>
  <c r="K63" i="91"/>
  <c r="J63" i="91"/>
  <c r="I63" i="91"/>
  <c r="H63" i="91"/>
  <c r="G63" i="91"/>
  <c r="F63" i="91"/>
  <c r="E63" i="91"/>
  <c r="D63" i="91"/>
  <c r="C63" i="91"/>
  <c r="B63" i="91"/>
  <c r="AK60" i="91"/>
  <c r="AJ60" i="91"/>
  <c r="AI60" i="91"/>
  <c r="AH60" i="91"/>
  <c r="AG60" i="91"/>
  <c r="AF60" i="91"/>
  <c r="AE60" i="91"/>
  <c r="AD60" i="91"/>
  <c r="AC60" i="91"/>
  <c r="AB60" i="91"/>
  <c r="AA60" i="91"/>
  <c r="Z60" i="91"/>
  <c r="Y60" i="91"/>
  <c r="X60" i="91"/>
  <c r="W60" i="91"/>
  <c r="V60" i="91"/>
  <c r="U60" i="91"/>
  <c r="T60" i="91"/>
  <c r="S60" i="91"/>
  <c r="R60" i="91"/>
  <c r="Q60" i="91"/>
  <c r="P60" i="91"/>
  <c r="O60" i="91"/>
  <c r="N60" i="91"/>
  <c r="M60" i="91"/>
  <c r="L60" i="91"/>
  <c r="K60" i="91"/>
  <c r="J60" i="91"/>
  <c r="I60" i="91"/>
  <c r="H60" i="91"/>
  <c r="G60" i="91"/>
  <c r="F60" i="91"/>
  <c r="E60" i="91"/>
  <c r="D60" i="91"/>
  <c r="C60" i="91"/>
  <c r="B60" i="91"/>
  <c r="AK59" i="91"/>
  <c r="AJ59" i="91"/>
  <c r="AI59" i="91"/>
  <c r="AH59" i="91"/>
  <c r="AG59" i="91"/>
  <c r="AF59" i="91"/>
  <c r="AE59" i="91"/>
  <c r="AD59" i="91"/>
  <c r="AC59" i="91"/>
  <c r="AB59" i="91"/>
  <c r="AA59" i="91"/>
  <c r="Z59" i="91"/>
  <c r="Y59" i="91"/>
  <c r="X59" i="91"/>
  <c r="W59" i="91"/>
  <c r="V59" i="91"/>
  <c r="U59" i="91"/>
  <c r="T59" i="91"/>
  <c r="S59" i="91"/>
  <c r="R59" i="91"/>
  <c r="Q59" i="91"/>
  <c r="P59" i="91"/>
  <c r="O59" i="91"/>
  <c r="N59" i="91"/>
  <c r="M59" i="91"/>
  <c r="L59" i="91"/>
  <c r="K59" i="91"/>
  <c r="J59" i="91"/>
  <c r="I59" i="91"/>
  <c r="H59" i="91"/>
  <c r="G59" i="91"/>
  <c r="F59" i="91"/>
  <c r="E59" i="91"/>
  <c r="D59" i="91"/>
  <c r="C59" i="91"/>
  <c r="B59" i="91"/>
  <c r="AK58" i="91"/>
  <c r="AJ58" i="91"/>
  <c r="AI58" i="91"/>
  <c r="AH58" i="91"/>
  <c r="AG58" i="91"/>
  <c r="AF58" i="91"/>
  <c r="AE58" i="91"/>
  <c r="AD58" i="91"/>
  <c r="AC58" i="91"/>
  <c r="AB58" i="91"/>
  <c r="AA58" i="91"/>
  <c r="Z58" i="91"/>
  <c r="Y58" i="91"/>
  <c r="X58" i="91"/>
  <c r="W58" i="91"/>
  <c r="V58" i="91"/>
  <c r="U58" i="91"/>
  <c r="T58" i="91"/>
  <c r="S58" i="91"/>
  <c r="R58" i="91"/>
  <c r="Q58" i="91"/>
  <c r="P58" i="91"/>
  <c r="O58" i="91"/>
  <c r="N58" i="91"/>
  <c r="M58" i="91"/>
  <c r="L58" i="91"/>
  <c r="K58" i="91"/>
  <c r="J58" i="91"/>
  <c r="I58" i="91"/>
  <c r="H58" i="91"/>
  <c r="G58" i="91"/>
  <c r="F58" i="91"/>
  <c r="E58" i="91"/>
  <c r="D58" i="91"/>
  <c r="C58" i="91"/>
  <c r="B58" i="91"/>
  <c r="AK56" i="91"/>
  <c r="AJ56" i="91"/>
  <c r="AI56" i="91"/>
  <c r="AH56" i="91"/>
  <c r="AG56" i="91"/>
  <c r="AF56" i="91"/>
  <c r="AE56" i="91"/>
  <c r="AD56" i="91"/>
  <c r="AC56" i="91"/>
  <c r="AB56" i="91"/>
  <c r="AA56" i="91"/>
  <c r="Z56" i="91"/>
  <c r="Y56" i="91"/>
  <c r="X56" i="91"/>
  <c r="W56" i="91"/>
  <c r="V56" i="91"/>
  <c r="U56" i="91"/>
  <c r="T56" i="91"/>
  <c r="S56" i="91"/>
  <c r="R56" i="91"/>
  <c r="Q56" i="91"/>
  <c r="P56" i="91"/>
  <c r="O56" i="91"/>
  <c r="N56" i="91"/>
  <c r="M56" i="91"/>
  <c r="L56" i="91"/>
  <c r="K56" i="91"/>
  <c r="J56" i="91"/>
  <c r="I56" i="91"/>
  <c r="H56" i="91"/>
  <c r="G56" i="91"/>
  <c r="F56" i="91"/>
  <c r="E56" i="91"/>
  <c r="D56" i="91"/>
  <c r="C56" i="91"/>
  <c r="B56" i="91"/>
  <c r="AK55" i="91"/>
  <c r="AJ55" i="91"/>
  <c r="AI55" i="91"/>
  <c r="AH55" i="91"/>
  <c r="AG55" i="91"/>
  <c r="AF55" i="91"/>
  <c r="AE55" i="91"/>
  <c r="AD55" i="91"/>
  <c r="AC55" i="91"/>
  <c r="AB55" i="91"/>
  <c r="AA55" i="91"/>
  <c r="Z55" i="91"/>
  <c r="Y55" i="91"/>
  <c r="X55" i="91"/>
  <c r="W55" i="91"/>
  <c r="V55" i="91"/>
  <c r="U55" i="91"/>
  <c r="T55" i="91"/>
  <c r="S55" i="91"/>
  <c r="R55" i="91"/>
  <c r="Q55" i="91"/>
  <c r="P55" i="91"/>
  <c r="O55" i="91"/>
  <c r="N55" i="91"/>
  <c r="M55" i="91"/>
  <c r="L55" i="91"/>
  <c r="K55" i="91"/>
  <c r="J55" i="91"/>
  <c r="I55" i="91"/>
  <c r="H55" i="91"/>
  <c r="G55" i="91"/>
  <c r="F55" i="91"/>
  <c r="E55" i="91"/>
  <c r="D55" i="91"/>
  <c r="C55" i="91"/>
  <c r="B55" i="91"/>
  <c r="AK54" i="91"/>
  <c r="AJ54" i="91"/>
  <c r="AI54" i="91"/>
  <c r="AH54" i="91"/>
  <c r="AG54" i="91"/>
  <c r="AF54" i="91"/>
  <c r="AE54" i="91"/>
  <c r="AD54" i="91"/>
  <c r="AC54" i="91"/>
  <c r="AB54" i="91"/>
  <c r="AA54" i="91"/>
  <c r="Z54" i="91"/>
  <c r="Y54" i="91"/>
  <c r="X54" i="91"/>
  <c r="W54" i="91"/>
  <c r="V54" i="91"/>
  <c r="U54" i="91"/>
  <c r="T54" i="91"/>
  <c r="S54" i="91"/>
  <c r="R54" i="91"/>
  <c r="Q54" i="91"/>
  <c r="P54" i="91"/>
  <c r="O54" i="91"/>
  <c r="N54" i="91"/>
  <c r="M54" i="91"/>
  <c r="L54" i="91"/>
  <c r="K54" i="91"/>
  <c r="J54" i="91"/>
  <c r="I54" i="91"/>
  <c r="H54" i="91"/>
  <c r="G54" i="91"/>
  <c r="F54" i="91"/>
  <c r="E54" i="91"/>
  <c r="D54" i="91"/>
  <c r="C54" i="91"/>
  <c r="B54" i="91"/>
  <c r="AJ44" i="91"/>
  <c r="AD44" i="91"/>
  <c r="AD42" i="91" s="1"/>
  <c r="AB44" i="91"/>
  <c r="V44" i="91"/>
  <c r="V42" i="91" s="1"/>
  <c r="T44" i="91"/>
  <c r="N44" i="91"/>
  <c r="N42" i="91" s="1"/>
  <c r="L44" i="91"/>
  <c r="F44" i="91"/>
  <c r="F42" i="91" s="1"/>
  <c r="D44" i="91"/>
  <c r="AK43" i="91"/>
  <c r="AJ43" i="91"/>
  <c r="AI43" i="91"/>
  <c r="AH43" i="91"/>
  <c r="AG43" i="91"/>
  <c r="AF43" i="91"/>
  <c r="AE43" i="91"/>
  <c r="AD43" i="91"/>
  <c r="AC43" i="91"/>
  <c r="AB43" i="91"/>
  <c r="AA43" i="91"/>
  <c r="Z43" i="91"/>
  <c r="Y43" i="91"/>
  <c r="X43" i="91"/>
  <c r="W43" i="91"/>
  <c r="V43" i="91"/>
  <c r="U43" i="91"/>
  <c r="T43" i="91"/>
  <c r="S43" i="91"/>
  <c r="R43" i="91"/>
  <c r="Q43" i="91"/>
  <c r="P43" i="91"/>
  <c r="O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AB42" i="91"/>
  <c r="T42" i="91"/>
  <c r="L42" i="91"/>
  <c r="D42" i="91"/>
  <c r="AH40" i="91"/>
  <c r="AF40" i="91"/>
  <c r="Z40" i="91"/>
  <c r="X40" i="91"/>
  <c r="R40" i="91"/>
  <c r="P40" i="91"/>
  <c r="J40" i="91"/>
  <c r="H40" i="91"/>
  <c r="B40" i="91"/>
  <c r="AK39" i="91"/>
  <c r="AJ39" i="91"/>
  <c r="AI39" i="91"/>
  <c r="AH39" i="91"/>
  <c r="AG39" i="91"/>
  <c r="AF39" i="91"/>
  <c r="AE39" i="91"/>
  <c r="AD39" i="91"/>
  <c r="AC39" i="91"/>
  <c r="AB39" i="91"/>
  <c r="AA39" i="91"/>
  <c r="Z39" i="91"/>
  <c r="Y39" i="91"/>
  <c r="X39" i="91"/>
  <c r="W39" i="91"/>
  <c r="V39" i="91"/>
  <c r="U39" i="91"/>
  <c r="T39" i="91"/>
  <c r="S39" i="91"/>
  <c r="R39" i="91"/>
  <c r="Q39" i="91"/>
  <c r="P39" i="91"/>
  <c r="O39" i="91"/>
  <c r="N39" i="91"/>
  <c r="M39" i="91"/>
  <c r="L39" i="91"/>
  <c r="K39" i="91"/>
  <c r="J39" i="91"/>
  <c r="I39" i="91"/>
  <c r="H39" i="91"/>
  <c r="G39" i="91"/>
  <c r="F39" i="91"/>
  <c r="E39" i="91"/>
  <c r="D39" i="91"/>
  <c r="C39" i="91"/>
  <c r="B39" i="91"/>
  <c r="AH38" i="91"/>
  <c r="AF38" i="91"/>
  <c r="Z38" i="91"/>
  <c r="X38" i="91"/>
  <c r="R38" i="91"/>
  <c r="P38" i="91"/>
  <c r="J38" i="91"/>
  <c r="H38" i="91"/>
  <c r="B38" i="91"/>
  <c r="AK37" i="91"/>
  <c r="AJ37" i="91"/>
  <c r="AI37" i="91"/>
  <c r="AH37" i="91"/>
  <c r="AG37" i="91"/>
  <c r="AF37" i="91"/>
  <c r="AE37" i="91"/>
  <c r="AD37" i="91"/>
  <c r="AC37" i="91"/>
  <c r="AB37" i="91"/>
  <c r="AA37" i="91"/>
  <c r="Z37" i="91"/>
  <c r="Y37" i="91"/>
  <c r="X37" i="91"/>
  <c r="W37" i="91"/>
  <c r="V37" i="91"/>
  <c r="U37" i="91"/>
  <c r="T37" i="91"/>
  <c r="S37" i="91"/>
  <c r="R37" i="91"/>
  <c r="Q37" i="91"/>
  <c r="P37" i="91"/>
  <c r="O37" i="91"/>
  <c r="N37" i="91"/>
  <c r="M37" i="91"/>
  <c r="L37" i="91"/>
  <c r="K37" i="91"/>
  <c r="J37" i="91"/>
  <c r="I37" i="91"/>
  <c r="H37" i="91"/>
  <c r="G37" i="91"/>
  <c r="F37" i="91"/>
  <c r="E37" i="91"/>
  <c r="D37" i="91"/>
  <c r="C37" i="91"/>
  <c r="AK32" i="91"/>
  <c r="AK31" i="91" s="1"/>
  <c r="AJ32" i="91"/>
  <c r="AI32" i="91"/>
  <c r="AI31" i="91" s="1"/>
  <c r="AH32" i="91"/>
  <c r="AG32" i="91"/>
  <c r="AF32" i="91"/>
  <c r="AE32" i="91"/>
  <c r="AD32" i="91"/>
  <c r="AC32" i="91"/>
  <c r="AC31" i="91" s="1"/>
  <c r="AB32" i="91"/>
  <c r="AA32" i="91"/>
  <c r="AA31" i="91" s="1"/>
  <c r="Z32" i="91"/>
  <c r="Y32" i="91"/>
  <c r="X32" i="91"/>
  <c r="W32" i="91"/>
  <c r="V32" i="91"/>
  <c r="U32" i="91"/>
  <c r="U31" i="91" s="1"/>
  <c r="T32" i="91"/>
  <c r="S32" i="91"/>
  <c r="S31" i="91" s="1"/>
  <c r="R32" i="91"/>
  <c r="Q32" i="91"/>
  <c r="P32" i="91"/>
  <c r="O32" i="91"/>
  <c r="N32" i="91"/>
  <c r="M32" i="91"/>
  <c r="M31" i="91" s="1"/>
  <c r="L32" i="91"/>
  <c r="K32" i="91"/>
  <c r="K31" i="91" s="1"/>
  <c r="J32" i="91"/>
  <c r="I32" i="91"/>
  <c r="H32" i="91"/>
  <c r="G32" i="91"/>
  <c r="F32" i="91"/>
  <c r="E32" i="91"/>
  <c r="E31" i="91" s="1"/>
  <c r="D32" i="91"/>
  <c r="C32" i="91"/>
  <c r="C31" i="91" s="1"/>
  <c r="B32" i="91"/>
  <c r="AJ31" i="91"/>
  <c r="AH31" i="91"/>
  <c r="AG31" i="91"/>
  <c r="AF31" i="91"/>
  <c r="AE31" i="91"/>
  <c r="AD31" i="91"/>
  <c r="AB31" i="91"/>
  <c r="Z31" i="91"/>
  <c r="Y31" i="91"/>
  <c r="X31" i="91"/>
  <c r="W31" i="91"/>
  <c r="V31" i="91"/>
  <c r="T31" i="91"/>
  <c r="R31" i="91"/>
  <c r="Q31" i="91"/>
  <c r="P31" i="91"/>
  <c r="O31" i="91"/>
  <c r="N31" i="91"/>
  <c r="L31" i="91"/>
  <c r="J31" i="91"/>
  <c r="I31" i="91"/>
  <c r="H31" i="91"/>
  <c r="G31" i="91"/>
  <c r="F31" i="91"/>
  <c r="D31" i="91"/>
  <c r="B31" i="91"/>
  <c r="AK28" i="91"/>
  <c r="AJ28" i="91"/>
  <c r="AI28" i="91"/>
  <c r="AH28" i="91"/>
  <c r="AG28" i="91"/>
  <c r="AF28" i="91"/>
  <c r="AE28" i="91"/>
  <c r="AD28" i="91"/>
  <c r="AC28" i="91"/>
  <c r="AB28" i="91"/>
  <c r="AA28" i="91"/>
  <c r="Z28" i="91"/>
  <c r="Y28" i="91"/>
  <c r="X28" i="91"/>
  <c r="W28" i="91"/>
  <c r="V28" i="91"/>
  <c r="U28" i="91"/>
  <c r="T28" i="91"/>
  <c r="S28" i="91"/>
  <c r="R28" i="91"/>
  <c r="Q28" i="91"/>
  <c r="P28" i="91"/>
  <c r="O28" i="91"/>
  <c r="N28" i="91"/>
  <c r="M28" i="91"/>
  <c r="L28" i="91"/>
  <c r="K28" i="91"/>
  <c r="J28" i="91"/>
  <c r="I28" i="91"/>
  <c r="H28" i="91"/>
  <c r="G28" i="91"/>
  <c r="F28" i="91"/>
  <c r="E28" i="91"/>
  <c r="D28" i="91"/>
  <c r="C28" i="91"/>
  <c r="B28" i="91"/>
  <c r="AK27" i="91"/>
  <c r="AJ27" i="91"/>
  <c r="AI27" i="91"/>
  <c r="AH27" i="91"/>
  <c r="AG27" i="91"/>
  <c r="AF27" i="91"/>
  <c r="AE27" i="91"/>
  <c r="AD27" i="91"/>
  <c r="AC27" i="91"/>
  <c r="AB27" i="91"/>
  <c r="AA27" i="91"/>
  <c r="Z27" i="91"/>
  <c r="Y27" i="91"/>
  <c r="X27" i="91"/>
  <c r="W27" i="91"/>
  <c r="V27" i="91"/>
  <c r="U27" i="91"/>
  <c r="T27" i="91"/>
  <c r="S27" i="91"/>
  <c r="R27" i="91"/>
  <c r="Q27" i="91"/>
  <c r="P27" i="91"/>
  <c r="O27" i="91"/>
  <c r="N27" i="91"/>
  <c r="M27" i="91"/>
  <c r="L27" i="91"/>
  <c r="K27" i="91"/>
  <c r="J27" i="91"/>
  <c r="I27" i="91"/>
  <c r="H27" i="91"/>
  <c r="G27" i="91"/>
  <c r="F27" i="91"/>
  <c r="E27" i="91"/>
  <c r="D27" i="91"/>
  <c r="C27" i="91"/>
  <c r="B27" i="91"/>
  <c r="AK24" i="91"/>
  <c r="AJ24" i="91"/>
  <c r="AI24" i="91"/>
  <c r="AH24" i="91"/>
  <c r="AG24" i="91"/>
  <c r="AF24" i="91"/>
  <c r="AE24" i="91"/>
  <c r="AD24" i="91"/>
  <c r="AC24" i="91"/>
  <c r="AB24" i="91"/>
  <c r="AA24" i="91"/>
  <c r="Z24" i="91"/>
  <c r="Y24" i="91"/>
  <c r="X24" i="91"/>
  <c r="W24" i="91"/>
  <c r="V24" i="91"/>
  <c r="U24" i="91"/>
  <c r="T24" i="91"/>
  <c r="S24" i="91"/>
  <c r="R24" i="91"/>
  <c r="Q24" i="91"/>
  <c r="P24" i="91"/>
  <c r="O24" i="91"/>
  <c r="N24" i="91"/>
  <c r="M24" i="91"/>
  <c r="L24" i="91"/>
  <c r="K24" i="91"/>
  <c r="J24" i="91"/>
  <c r="I24" i="91"/>
  <c r="H24" i="91"/>
  <c r="G24" i="91"/>
  <c r="F24" i="91"/>
  <c r="E24" i="91"/>
  <c r="D24" i="91"/>
  <c r="C24" i="91"/>
  <c r="B24" i="91"/>
  <c r="AK23" i="91"/>
  <c r="AJ23" i="91"/>
  <c r="AI23" i="91"/>
  <c r="AH23" i="9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U23" i="91"/>
  <c r="T23" i="91"/>
  <c r="S23" i="91"/>
  <c r="R23" i="91"/>
  <c r="Q23" i="91"/>
  <c r="P23" i="91"/>
  <c r="O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K79" i="59"/>
  <c r="AJ79" i="59"/>
  <c r="AI79" i="59"/>
  <c r="AH79" i="59"/>
  <c r="AG79" i="59"/>
  <c r="AF79" i="59"/>
  <c r="AE79" i="59"/>
  <c r="AD79" i="59"/>
  <c r="AC79" i="59"/>
  <c r="AB79" i="59"/>
  <c r="AA79" i="59"/>
  <c r="Z79" i="59"/>
  <c r="Y79" i="59"/>
  <c r="X79" i="59"/>
  <c r="W79" i="59"/>
  <c r="V79" i="59"/>
  <c r="U79" i="59"/>
  <c r="T79" i="59"/>
  <c r="S79" i="59"/>
  <c r="R79" i="59"/>
  <c r="Q79" i="59"/>
  <c r="P79" i="59"/>
  <c r="O79" i="59"/>
  <c r="N79" i="59"/>
  <c r="M79" i="59"/>
  <c r="L79" i="59"/>
  <c r="K79" i="59"/>
  <c r="J79" i="59"/>
  <c r="I79" i="59"/>
  <c r="H79" i="59"/>
  <c r="G79" i="59"/>
  <c r="F79" i="59"/>
  <c r="E79" i="59"/>
  <c r="D79" i="59"/>
  <c r="C79" i="59"/>
  <c r="B79" i="59"/>
  <c r="AK78" i="59"/>
  <c r="AJ78" i="59"/>
  <c r="AI78" i="59"/>
  <c r="AH78" i="59"/>
  <c r="AG78" i="59"/>
  <c r="AF78" i="59"/>
  <c r="AE78" i="59"/>
  <c r="AD78" i="59"/>
  <c r="AC78" i="59"/>
  <c r="AB78" i="59"/>
  <c r="AA78" i="59"/>
  <c r="Z78" i="59"/>
  <c r="Y78" i="59"/>
  <c r="X78" i="59"/>
  <c r="W78" i="59"/>
  <c r="V78" i="59"/>
  <c r="U78" i="59"/>
  <c r="T78" i="59"/>
  <c r="S78" i="59"/>
  <c r="R78" i="59"/>
  <c r="Q78" i="59"/>
  <c r="P78" i="59"/>
  <c r="O78" i="59"/>
  <c r="N78" i="59"/>
  <c r="M78" i="59"/>
  <c r="L78" i="59"/>
  <c r="K78" i="59"/>
  <c r="J78" i="59"/>
  <c r="I78" i="59"/>
  <c r="H78" i="59"/>
  <c r="G78" i="59"/>
  <c r="F78" i="59"/>
  <c r="E78" i="59"/>
  <c r="D78" i="59"/>
  <c r="C78" i="59"/>
  <c r="B78" i="59"/>
  <c r="AK77" i="59"/>
  <c r="AJ77" i="59"/>
  <c r="AI77" i="59"/>
  <c r="AH77" i="59"/>
  <c r="AG77" i="59"/>
  <c r="AF77" i="59"/>
  <c r="AE77" i="59"/>
  <c r="AD77" i="59"/>
  <c r="AC77" i="59"/>
  <c r="AB77" i="59"/>
  <c r="AA77" i="59"/>
  <c r="Z77" i="59"/>
  <c r="Y77" i="59"/>
  <c r="X77" i="59"/>
  <c r="W77" i="59"/>
  <c r="V77" i="59"/>
  <c r="U77" i="59"/>
  <c r="T77" i="59"/>
  <c r="S77" i="59"/>
  <c r="R77" i="59"/>
  <c r="Q77" i="59"/>
  <c r="P77" i="59"/>
  <c r="O77" i="59"/>
  <c r="N77" i="59"/>
  <c r="M77" i="59"/>
  <c r="L77" i="59"/>
  <c r="K77" i="59"/>
  <c r="J77" i="59"/>
  <c r="I77" i="59"/>
  <c r="H77" i="59"/>
  <c r="G77" i="59"/>
  <c r="F77" i="59"/>
  <c r="E77" i="59"/>
  <c r="D77" i="59"/>
  <c r="C77" i="59"/>
  <c r="B77" i="59"/>
  <c r="AK76" i="59"/>
  <c r="AJ76" i="59"/>
  <c r="AI76" i="59"/>
  <c r="AH76" i="59"/>
  <c r="AH81" i="59" s="1"/>
  <c r="AG76" i="59"/>
  <c r="AF76" i="59"/>
  <c r="AE76" i="59"/>
  <c r="AD76" i="59"/>
  <c r="AC76" i="59"/>
  <c r="AB76" i="59"/>
  <c r="AA76" i="59"/>
  <c r="Z76" i="59"/>
  <c r="Z81" i="59" s="1"/>
  <c r="Y76" i="59"/>
  <c r="X76" i="59"/>
  <c r="W76" i="59"/>
  <c r="V76" i="59"/>
  <c r="U76" i="59"/>
  <c r="T76" i="59"/>
  <c r="S76" i="59"/>
  <c r="R76" i="59"/>
  <c r="R81" i="59" s="1"/>
  <c r="Q76" i="59"/>
  <c r="P76" i="59"/>
  <c r="O76" i="59"/>
  <c r="N76" i="59"/>
  <c r="M76" i="59"/>
  <c r="L76" i="59"/>
  <c r="K76" i="59"/>
  <c r="J76" i="59"/>
  <c r="J81" i="59" s="1"/>
  <c r="I76" i="59"/>
  <c r="H76" i="59"/>
  <c r="G76" i="59"/>
  <c r="F76" i="59"/>
  <c r="E76" i="59"/>
  <c r="D76" i="59"/>
  <c r="C76" i="59"/>
  <c r="B76" i="59"/>
  <c r="B81" i="59" s="1"/>
  <c r="AK75" i="59"/>
  <c r="AJ75" i="59"/>
  <c r="AI75" i="59"/>
  <c r="AH75" i="59"/>
  <c r="AG75" i="59"/>
  <c r="AF75" i="59"/>
  <c r="AE75" i="59"/>
  <c r="AD75" i="59"/>
  <c r="AC75" i="59"/>
  <c r="AB75" i="59"/>
  <c r="AA75" i="59"/>
  <c r="Z75" i="59"/>
  <c r="Y75" i="59"/>
  <c r="X75" i="59"/>
  <c r="W75" i="59"/>
  <c r="V75" i="59"/>
  <c r="U75" i="59"/>
  <c r="T75" i="59"/>
  <c r="S75" i="59"/>
  <c r="R75" i="59"/>
  <c r="Q75" i="59"/>
  <c r="P75" i="59"/>
  <c r="O75" i="59"/>
  <c r="N75" i="59"/>
  <c r="M75" i="59"/>
  <c r="L75" i="59"/>
  <c r="K75" i="59"/>
  <c r="J75" i="59"/>
  <c r="I75" i="59"/>
  <c r="H75" i="59"/>
  <c r="G75" i="59"/>
  <c r="F75" i="59"/>
  <c r="E75" i="59"/>
  <c r="D75" i="59"/>
  <c r="C75" i="59"/>
  <c r="B75" i="59"/>
  <c r="AK57" i="59"/>
  <c r="AJ57" i="59"/>
  <c r="AI57" i="59"/>
  <c r="AH57" i="59"/>
  <c r="AG57" i="59"/>
  <c r="AF57" i="59"/>
  <c r="AE57" i="59"/>
  <c r="AD57" i="59"/>
  <c r="AC57" i="59"/>
  <c r="AB57" i="59"/>
  <c r="AA57" i="59"/>
  <c r="Z57" i="59"/>
  <c r="Y57" i="59"/>
  <c r="X57" i="59"/>
  <c r="W57" i="59"/>
  <c r="V57" i="59"/>
  <c r="U57" i="59"/>
  <c r="T57" i="59"/>
  <c r="S57" i="59"/>
  <c r="R57" i="59"/>
  <c r="Q57" i="59"/>
  <c r="P57" i="59"/>
  <c r="O57" i="59"/>
  <c r="N57" i="59"/>
  <c r="M57" i="59"/>
  <c r="L57" i="59"/>
  <c r="K57" i="59"/>
  <c r="J57" i="59"/>
  <c r="I57" i="59"/>
  <c r="H57" i="59"/>
  <c r="G57" i="59"/>
  <c r="F57" i="59"/>
  <c r="E57" i="59"/>
  <c r="D57" i="59"/>
  <c r="C57" i="59"/>
  <c r="B57" i="59"/>
  <c r="AK56" i="59"/>
  <c r="AJ56" i="59"/>
  <c r="AI56" i="59"/>
  <c r="AH56" i="59"/>
  <c r="AG56" i="59"/>
  <c r="AF56" i="59"/>
  <c r="AE56" i="59"/>
  <c r="AD56" i="59"/>
  <c r="AC56" i="59"/>
  <c r="AB56" i="59"/>
  <c r="AA56" i="59"/>
  <c r="Z56" i="59"/>
  <c r="Y56" i="59"/>
  <c r="X56" i="59"/>
  <c r="W56" i="59"/>
  <c r="V56" i="59"/>
  <c r="U56" i="59"/>
  <c r="T56" i="59"/>
  <c r="S56" i="59"/>
  <c r="R56" i="59"/>
  <c r="Q56" i="59"/>
  <c r="P56" i="59"/>
  <c r="O56" i="59"/>
  <c r="N56" i="59"/>
  <c r="M56" i="59"/>
  <c r="L56" i="59"/>
  <c r="K56" i="59"/>
  <c r="J56" i="59"/>
  <c r="I56" i="59"/>
  <c r="H56" i="59"/>
  <c r="G56" i="59"/>
  <c r="F56" i="59"/>
  <c r="E56" i="59"/>
  <c r="D56" i="59"/>
  <c r="C56" i="59"/>
  <c r="B56" i="59"/>
  <c r="AK55" i="59"/>
  <c r="AJ55" i="59"/>
  <c r="AI55" i="59"/>
  <c r="AH55" i="59"/>
  <c r="AG55" i="59"/>
  <c r="AF55" i="59"/>
  <c r="AE55" i="59"/>
  <c r="AD55" i="59"/>
  <c r="AC55" i="59"/>
  <c r="AB55" i="59"/>
  <c r="AA55" i="59"/>
  <c r="Z55" i="59"/>
  <c r="Y55" i="59"/>
  <c r="X55" i="59"/>
  <c r="W55" i="59"/>
  <c r="V55" i="59"/>
  <c r="U55" i="59"/>
  <c r="T55" i="59"/>
  <c r="S55" i="59"/>
  <c r="R55" i="59"/>
  <c r="Q55" i="59"/>
  <c r="P55" i="59"/>
  <c r="O55" i="59"/>
  <c r="N55" i="59"/>
  <c r="M55" i="59"/>
  <c r="L55" i="59"/>
  <c r="K55" i="59"/>
  <c r="J55" i="59"/>
  <c r="I55" i="59"/>
  <c r="H55" i="59"/>
  <c r="G55" i="59"/>
  <c r="F55" i="59"/>
  <c r="E55" i="59"/>
  <c r="D55" i="59"/>
  <c r="C55" i="59"/>
  <c r="B55" i="59"/>
  <c r="AK54" i="59"/>
  <c r="AK44" i="91" s="1"/>
  <c r="AK42" i="91" s="1"/>
  <c r="AJ54" i="59"/>
  <c r="AI54" i="59"/>
  <c r="AI44" i="91" s="1"/>
  <c r="AI42" i="91" s="1"/>
  <c r="AH54" i="59"/>
  <c r="AH44" i="91" s="1"/>
  <c r="AH42" i="91" s="1"/>
  <c r="AG54" i="59"/>
  <c r="AG44" i="91" s="1"/>
  <c r="AG42" i="91" s="1"/>
  <c r="AF54" i="59"/>
  <c r="AF44" i="91" s="1"/>
  <c r="AF42" i="91" s="1"/>
  <c r="AE54" i="59"/>
  <c r="AE44" i="91" s="1"/>
  <c r="AE42" i="91" s="1"/>
  <c r="AD54" i="59"/>
  <c r="AC54" i="59"/>
  <c r="AC44" i="91" s="1"/>
  <c r="AC42" i="91" s="1"/>
  <c r="AB54" i="59"/>
  <c r="AA54" i="59"/>
  <c r="AA44" i="91" s="1"/>
  <c r="AA42" i="91" s="1"/>
  <c r="Z54" i="59"/>
  <c r="Z44" i="91" s="1"/>
  <c r="Z42" i="91" s="1"/>
  <c r="Y54" i="59"/>
  <c r="Y44" i="91" s="1"/>
  <c r="Y42" i="91" s="1"/>
  <c r="X54" i="59"/>
  <c r="X44" i="91" s="1"/>
  <c r="X42" i="91" s="1"/>
  <c r="W54" i="59"/>
  <c r="W44" i="91" s="1"/>
  <c r="W42" i="91" s="1"/>
  <c r="V54" i="59"/>
  <c r="U54" i="59"/>
  <c r="U44" i="91" s="1"/>
  <c r="U42" i="91" s="1"/>
  <c r="T54" i="59"/>
  <c r="S54" i="59"/>
  <c r="S44" i="91" s="1"/>
  <c r="S42" i="91" s="1"/>
  <c r="R54" i="59"/>
  <c r="R44" i="91" s="1"/>
  <c r="R42" i="91" s="1"/>
  <c r="Q54" i="59"/>
  <c r="Q44" i="91" s="1"/>
  <c r="Q42" i="91" s="1"/>
  <c r="P54" i="59"/>
  <c r="P44" i="91" s="1"/>
  <c r="P42" i="91" s="1"/>
  <c r="O54" i="59"/>
  <c r="O44" i="91" s="1"/>
  <c r="O42" i="91" s="1"/>
  <c r="N54" i="59"/>
  <c r="M54" i="59"/>
  <c r="M44" i="91" s="1"/>
  <c r="M42" i="91" s="1"/>
  <c r="L54" i="59"/>
  <c r="K54" i="59"/>
  <c r="K44" i="91" s="1"/>
  <c r="K42" i="91" s="1"/>
  <c r="J54" i="59"/>
  <c r="J44" i="91" s="1"/>
  <c r="J42" i="91" s="1"/>
  <c r="I54" i="59"/>
  <c r="I44" i="91" s="1"/>
  <c r="I42" i="91" s="1"/>
  <c r="H54" i="59"/>
  <c r="H44" i="91" s="1"/>
  <c r="H42" i="91" s="1"/>
  <c r="G54" i="59"/>
  <c r="G44" i="91" s="1"/>
  <c r="G42" i="91" s="1"/>
  <c r="F54" i="59"/>
  <c r="E54" i="59"/>
  <c r="E44" i="91" s="1"/>
  <c r="E42" i="91" s="1"/>
  <c r="D54" i="59"/>
  <c r="C54" i="59"/>
  <c r="C44" i="91" s="1"/>
  <c r="C42" i="91" s="1"/>
  <c r="B54" i="59"/>
  <c r="B44" i="91" s="1"/>
  <c r="B42" i="91" s="1"/>
  <c r="AK53" i="59"/>
  <c r="AJ53" i="59"/>
  <c r="AI53" i="59"/>
  <c r="AH53" i="59"/>
  <c r="AG53" i="59"/>
  <c r="AF53" i="59"/>
  <c r="AE53" i="59"/>
  <c r="AD53" i="59"/>
  <c r="AC53" i="59"/>
  <c r="AB53" i="59"/>
  <c r="AA53" i="59"/>
  <c r="Z53" i="59"/>
  <c r="Y53" i="59"/>
  <c r="X53" i="59"/>
  <c r="W53" i="59"/>
  <c r="V53" i="59"/>
  <c r="U53" i="59"/>
  <c r="T53" i="59"/>
  <c r="S53" i="59"/>
  <c r="R53" i="59"/>
  <c r="Q53" i="59"/>
  <c r="P53" i="59"/>
  <c r="O53" i="59"/>
  <c r="N53" i="59"/>
  <c r="M53" i="59"/>
  <c r="L53" i="59"/>
  <c r="K53" i="59"/>
  <c r="J53" i="59"/>
  <c r="I53" i="59"/>
  <c r="H53" i="59"/>
  <c r="G53" i="59"/>
  <c r="F53" i="59"/>
  <c r="E53" i="59"/>
  <c r="D53" i="59"/>
  <c r="C53" i="59"/>
  <c r="B53" i="59"/>
  <c r="AK37" i="59"/>
  <c r="AJ37" i="59"/>
  <c r="AI37" i="59"/>
  <c r="AH37" i="59"/>
  <c r="AG37" i="59"/>
  <c r="AF37" i="59"/>
  <c r="AE37" i="59"/>
  <c r="AD37" i="59"/>
  <c r="AC37" i="59"/>
  <c r="AB37" i="59"/>
  <c r="AA37" i="59"/>
  <c r="Z37" i="59"/>
  <c r="Y37" i="59"/>
  <c r="X37" i="59"/>
  <c r="W37" i="59"/>
  <c r="V37" i="59"/>
  <c r="U37" i="59"/>
  <c r="T37" i="59"/>
  <c r="S37" i="59"/>
  <c r="R37" i="59"/>
  <c r="Q37" i="59"/>
  <c r="P37" i="59"/>
  <c r="O37" i="59"/>
  <c r="N37" i="59"/>
  <c r="M37" i="59"/>
  <c r="L37" i="59"/>
  <c r="K37" i="59"/>
  <c r="J37" i="59"/>
  <c r="I37" i="59"/>
  <c r="H37" i="59"/>
  <c r="G37" i="59"/>
  <c r="F37" i="59"/>
  <c r="E37" i="59"/>
  <c r="D37" i="59"/>
  <c r="C37" i="59"/>
  <c r="B37" i="59"/>
  <c r="AK36" i="59"/>
  <c r="AJ36" i="59"/>
  <c r="AI36" i="59"/>
  <c r="AH36" i="59"/>
  <c r="AG36" i="59"/>
  <c r="AF36" i="59"/>
  <c r="AE36" i="59"/>
  <c r="AD36" i="59"/>
  <c r="AC36" i="59"/>
  <c r="AB36" i="59"/>
  <c r="AA36" i="59"/>
  <c r="Z36" i="59"/>
  <c r="Y36" i="59"/>
  <c r="X36" i="59"/>
  <c r="W36" i="59"/>
  <c r="V36" i="59"/>
  <c r="U36" i="59"/>
  <c r="T36" i="59"/>
  <c r="S36" i="59"/>
  <c r="R36" i="59"/>
  <c r="Q36" i="59"/>
  <c r="P36" i="59"/>
  <c r="O36" i="59"/>
  <c r="N36" i="59"/>
  <c r="M36" i="59"/>
  <c r="L36" i="59"/>
  <c r="K36" i="59"/>
  <c r="J36" i="59"/>
  <c r="I36" i="59"/>
  <c r="H36" i="59"/>
  <c r="G36" i="59"/>
  <c r="F36" i="59"/>
  <c r="E36" i="59"/>
  <c r="D36" i="59"/>
  <c r="C36" i="59"/>
  <c r="B36" i="59"/>
  <c r="AK35" i="59"/>
  <c r="AJ35" i="59"/>
  <c r="AI35" i="59"/>
  <c r="AH35" i="59"/>
  <c r="AG35" i="59"/>
  <c r="AF35" i="59"/>
  <c r="AE35" i="59"/>
  <c r="AD35" i="59"/>
  <c r="AC35" i="59"/>
  <c r="AB35" i="59"/>
  <c r="AA35" i="59"/>
  <c r="Z35" i="59"/>
  <c r="Y35" i="59"/>
  <c r="X35" i="59"/>
  <c r="W35" i="59"/>
  <c r="V35" i="59"/>
  <c r="U35" i="59"/>
  <c r="T35" i="59"/>
  <c r="S35" i="59"/>
  <c r="R35" i="59"/>
  <c r="Q35" i="59"/>
  <c r="P35" i="59"/>
  <c r="O35" i="59"/>
  <c r="N35" i="59"/>
  <c r="M35" i="59"/>
  <c r="L35" i="59"/>
  <c r="K35" i="59"/>
  <c r="J35" i="59"/>
  <c r="I35" i="59"/>
  <c r="H35" i="59"/>
  <c r="G35" i="59"/>
  <c r="F35" i="59"/>
  <c r="E35" i="59"/>
  <c r="D35" i="59"/>
  <c r="C35" i="59"/>
  <c r="B35" i="59"/>
  <c r="AK34" i="59"/>
  <c r="AK40" i="91" s="1"/>
  <c r="AK38" i="91" s="1"/>
  <c r="AJ34" i="59"/>
  <c r="AJ40" i="91" s="1"/>
  <c r="AJ38" i="91" s="1"/>
  <c r="AI34" i="59"/>
  <c r="AI40" i="91" s="1"/>
  <c r="AI38" i="91" s="1"/>
  <c r="AH34" i="59"/>
  <c r="AG34" i="59"/>
  <c r="AG40" i="91" s="1"/>
  <c r="AG38" i="91" s="1"/>
  <c r="AF34" i="59"/>
  <c r="AE34" i="59"/>
  <c r="AE40" i="91" s="1"/>
  <c r="AE38" i="91" s="1"/>
  <c r="AD34" i="59"/>
  <c r="AD40" i="91" s="1"/>
  <c r="AD38" i="91" s="1"/>
  <c r="AC34" i="59"/>
  <c r="AC40" i="91" s="1"/>
  <c r="AC38" i="91" s="1"/>
  <c r="AB34" i="59"/>
  <c r="AB40" i="91" s="1"/>
  <c r="AB38" i="91" s="1"/>
  <c r="AA34" i="59"/>
  <c r="AA40" i="91" s="1"/>
  <c r="AA38" i="91" s="1"/>
  <c r="Z34" i="59"/>
  <c r="Y34" i="59"/>
  <c r="Y40" i="91" s="1"/>
  <c r="Y38" i="91" s="1"/>
  <c r="X34" i="59"/>
  <c r="W34" i="59"/>
  <c r="W40" i="91" s="1"/>
  <c r="W38" i="91" s="1"/>
  <c r="V34" i="59"/>
  <c r="V40" i="91" s="1"/>
  <c r="V38" i="91" s="1"/>
  <c r="U34" i="59"/>
  <c r="U40" i="91" s="1"/>
  <c r="U38" i="91" s="1"/>
  <c r="T34" i="59"/>
  <c r="T40" i="91" s="1"/>
  <c r="T38" i="91" s="1"/>
  <c r="S34" i="59"/>
  <c r="S40" i="91" s="1"/>
  <c r="S38" i="91" s="1"/>
  <c r="R34" i="59"/>
  <c r="Q34" i="59"/>
  <c r="Q40" i="91" s="1"/>
  <c r="Q38" i="91" s="1"/>
  <c r="P34" i="59"/>
  <c r="O34" i="59"/>
  <c r="O40" i="91" s="1"/>
  <c r="O38" i="91" s="1"/>
  <c r="N34" i="59"/>
  <c r="N40" i="91" s="1"/>
  <c r="N38" i="91" s="1"/>
  <c r="M34" i="59"/>
  <c r="M40" i="91" s="1"/>
  <c r="M38" i="91" s="1"/>
  <c r="L34" i="59"/>
  <c r="L40" i="91" s="1"/>
  <c r="L38" i="91" s="1"/>
  <c r="K34" i="59"/>
  <c r="K40" i="91" s="1"/>
  <c r="K38" i="91" s="1"/>
  <c r="J34" i="59"/>
  <c r="I34" i="59"/>
  <c r="I40" i="91" s="1"/>
  <c r="I38" i="91" s="1"/>
  <c r="H34" i="59"/>
  <c r="G34" i="59"/>
  <c r="G40" i="91" s="1"/>
  <c r="G38" i="91" s="1"/>
  <c r="F34" i="59"/>
  <c r="F40" i="91" s="1"/>
  <c r="F38" i="91" s="1"/>
  <c r="E34" i="59"/>
  <c r="E40" i="91" s="1"/>
  <c r="E38" i="91" s="1"/>
  <c r="D34" i="59"/>
  <c r="D40" i="91" s="1"/>
  <c r="D38" i="91" s="1"/>
  <c r="C34" i="59"/>
  <c r="C40" i="91" s="1"/>
  <c r="C38" i="91" s="1"/>
  <c r="B34" i="59"/>
  <c r="AK33" i="59"/>
  <c r="AJ33" i="59"/>
  <c r="AI33" i="59"/>
  <c r="AH33" i="59"/>
  <c r="AG33" i="59"/>
  <c r="AF33" i="59"/>
  <c r="AE33" i="59"/>
  <c r="AD33" i="59"/>
  <c r="AC33" i="59"/>
  <c r="AB33" i="59"/>
  <c r="AA33" i="59"/>
  <c r="Z33" i="59"/>
  <c r="Y33" i="59"/>
  <c r="X33" i="59"/>
  <c r="W33" i="59"/>
  <c r="V33" i="59"/>
  <c r="U33" i="59"/>
  <c r="T33" i="59"/>
  <c r="S33" i="59"/>
  <c r="R33" i="59"/>
  <c r="Q33" i="59"/>
  <c r="P33" i="59"/>
  <c r="O33" i="59"/>
  <c r="N33" i="59"/>
  <c r="M33" i="59"/>
  <c r="L33" i="59"/>
  <c r="K33" i="59"/>
  <c r="J33" i="59"/>
  <c r="I33" i="59"/>
  <c r="H33" i="59"/>
  <c r="G33" i="59"/>
  <c r="F33" i="59"/>
  <c r="E33" i="59"/>
  <c r="D33" i="59"/>
  <c r="C33" i="59"/>
  <c r="B33" i="59"/>
  <c r="AK97" i="48"/>
  <c r="AJ97" i="48"/>
  <c r="AI97" i="48"/>
  <c r="AH97" i="48"/>
  <c r="AG97" i="48"/>
  <c r="AF97" i="48"/>
  <c r="AE97" i="48"/>
  <c r="AD97" i="48"/>
  <c r="AC97" i="48"/>
  <c r="AB97" i="48"/>
  <c r="AA97" i="48"/>
  <c r="Z97" i="48"/>
  <c r="Y97" i="48"/>
  <c r="X97" i="48"/>
  <c r="W97" i="48"/>
  <c r="V97" i="48"/>
  <c r="U97" i="48"/>
  <c r="T97" i="48"/>
  <c r="S97" i="48"/>
  <c r="R97" i="48"/>
  <c r="Q97" i="48"/>
  <c r="P97" i="48"/>
  <c r="O97" i="48"/>
  <c r="N97" i="48"/>
  <c r="M97" i="48"/>
  <c r="L97" i="48"/>
  <c r="K97" i="48"/>
  <c r="J97" i="48"/>
  <c r="I97" i="48"/>
  <c r="H97" i="48"/>
  <c r="G97" i="48"/>
  <c r="F97" i="48"/>
  <c r="E97" i="48"/>
  <c r="D97" i="48"/>
  <c r="C97" i="48"/>
  <c r="B97" i="48"/>
  <c r="AK96" i="48"/>
  <c r="AJ96" i="48"/>
  <c r="AI96" i="48"/>
  <c r="AH96" i="48"/>
  <c r="AG96" i="48"/>
  <c r="AF96" i="48"/>
  <c r="AE96" i="48"/>
  <c r="AD96" i="48"/>
  <c r="AC96" i="48"/>
  <c r="AB96" i="48"/>
  <c r="AA96" i="48"/>
  <c r="Z96" i="48"/>
  <c r="Y96" i="48"/>
  <c r="X96" i="48"/>
  <c r="W96" i="48"/>
  <c r="V96" i="48"/>
  <c r="U96" i="48"/>
  <c r="T96" i="48"/>
  <c r="S96" i="48"/>
  <c r="R96" i="48"/>
  <c r="Q96" i="48"/>
  <c r="P96" i="48"/>
  <c r="O96" i="48"/>
  <c r="N96" i="48"/>
  <c r="M96" i="48"/>
  <c r="L96" i="48"/>
  <c r="K96" i="48"/>
  <c r="J96" i="48"/>
  <c r="I96" i="48"/>
  <c r="H96" i="48"/>
  <c r="G96" i="48"/>
  <c r="F96" i="48"/>
  <c r="E96" i="48"/>
  <c r="D96" i="48"/>
  <c r="C96" i="48"/>
  <c r="B96" i="48"/>
  <c r="AK95" i="48"/>
  <c r="AJ95" i="48"/>
  <c r="AI95" i="48"/>
  <c r="AH95" i="48"/>
  <c r="AG95" i="48"/>
  <c r="AF95" i="48"/>
  <c r="AE95" i="48"/>
  <c r="AD95" i="48"/>
  <c r="AC95" i="48"/>
  <c r="AB95" i="48"/>
  <c r="AA95" i="48"/>
  <c r="Z95" i="48"/>
  <c r="Y95" i="48"/>
  <c r="X95" i="48"/>
  <c r="W95" i="48"/>
  <c r="V95" i="48"/>
  <c r="U95" i="48"/>
  <c r="T95" i="48"/>
  <c r="S95" i="48"/>
  <c r="R95" i="48"/>
  <c r="Q95" i="48"/>
  <c r="P95" i="48"/>
  <c r="O95" i="48"/>
  <c r="N95" i="48"/>
  <c r="M95" i="48"/>
  <c r="L95" i="48"/>
  <c r="K95" i="48"/>
  <c r="J95" i="48"/>
  <c r="I95" i="48"/>
  <c r="H95" i="48"/>
  <c r="G95" i="48"/>
  <c r="F95" i="48"/>
  <c r="E95" i="48"/>
  <c r="D95" i="48"/>
  <c r="C95" i="48"/>
  <c r="B95" i="48"/>
  <c r="AK94" i="48"/>
  <c r="AJ94" i="48"/>
  <c r="AI94" i="48"/>
  <c r="AH94" i="48"/>
  <c r="AG94" i="48"/>
  <c r="AF94" i="48"/>
  <c r="AE94" i="48"/>
  <c r="AD94" i="48"/>
  <c r="AC94" i="48"/>
  <c r="AB94" i="48"/>
  <c r="AA94" i="48"/>
  <c r="Z94" i="48"/>
  <c r="Y94" i="48"/>
  <c r="X94" i="48"/>
  <c r="W94" i="48"/>
  <c r="V94" i="48"/>
  <c r="U94" i="48"/>
  <c r="T94" i="48"/>
  <c r="S94" i="48"/>
  <c r="R94" i="48"/>
  <c r="Q94" i="48"/>
  <c r="P94" i="48"/>
  <c r="O94" i="48"/>
  <c r="N94" i="48"/>
  <c r="M94" i="48"/>
  <c r="L94" i="48"/>
  <c r="K94" i="48"/>
  <c r="J94" i="48"/>
  <c r="I94" i="48"/>
  <c r="H94" i="48"/>
  <c r="G94" i="48"/>
  <c r="F94" i="48"/>
  <c r="E94" i="48"/>
  <c r="D94" i="48"/>
  <c r="C94" i="48"/>
  <c r="B94" i="48"/>
  <c r="AK93" i="48"/>
  <c r="AJ93" i="48"/>
  <c r="AI93" i="48"/>
  <c r="AH93" i="48"/>
  <c r="AG93" i="48"/>
  <c r="AF93" i="48"/>
  <c r="AE93" i="48"/>
  <c r="AD93" i="48"/>
  <c r="AC93" i="48"/>
  <c r="AB93" i="48"/>
  <c r="AA93" i="48"/>
  <c r="Z93" i="48"/>
  <c r="Y93" i="48"/>
  <c r="X93" i="48"/>
  <c r="W93" i="48"/>
  <c r="V93" i="48"/>
  <c r="U93" i="48"/>
  <c r="T93" i="48"/>
  <c r="S93" i="48"/>
  <c r="R93" i="48"/>
  <c r="Q93" i="48"/>
  <c r="P93" i="48"/>
  <c r="O93" i="48"/>
  <c r="N93" i="48"/>
  <c r="M93" i="48"/>
  <c r="L93" i="48"/>
  <c r="K93" i="48"/>
  <c r="J93" i="48"/>
  <c r="I93" i="48"/>
  <c r="H93" i="48"/>
  <c r="G93" i="48"/>
  <c r="F93" i="48"/>
  <c r="E93" i="48"/>
  <c r="D93" i="48"/>
  <c r="C93" i="48"/>
  <c r="B93" i="48"/>
  <c r="AK92" i="48"/>
  <c r="AJ92" i="48"/>
  <c r="AI92" i="48"/>
  <c r="AH92" i="48"/>
  <c r="AG92" i="48"/>
  <c r="AF92" i="48"/>
  <c r="AE92" i="48"/>
  <c r="AD92" i="48"/>
  <c r="AC92" i="48"/>
  <c r="AB92" i="48"/>
  <c r="AA92" i="48"/>
  <c r="Z92" i="48"/>
  <c r="Y92" i="48"/>
  <c r="X92" i="48"/>
  <c r="W92" i="48"/>
  <c r="V92" i="48"/>
  <c r="U92" i="48"/>
  <c r="T92" i="48"/>
  <c r="S92" i="48"/>
  <c r="R92" i="48"/>
  <c r="Q92" i="48"/>
  <c r="P92" i="48"/>
  <c r="O92" i="48"/>
  <c r="N92" i="48"/>
  <c r="M92" i="48"/>
  <c r="L92" i="48"/>
  <c r="K92" i="48"/>
  <c r="J92" i="48"/>
  <c r="I92" i="48"/>
  <c r="H92" i="48"/>
  <c r="G92" i="48"/>
  <c r="F92" i="48"/>
  <c r="E92" i="48"/>
  <c r="D92" i="48"/>
  <c r="C92" i="48"/>
  <c r="B92" i="48"/>
  <c r="AK91" i="48"/>
  <c r="AJ91" i="48"/>
  <c r="AI91" i="48"/>
  <c r="AH91" i="48"/>
  <c r="AG91" i="48"/>
  <c r="AF91" i="48"/>
  <c r="AE91" i="48"/>
  <c r="AD91" i="48"/>
  <c r="AD64" i="91" s="1"/>
  <c r="AD62" i="91" s="1"/>
  <c r="AC91" i="48"/>
  <c r="AB91" i="48"/>
  <c r="AA91" i="48"/>
  <c r="Z91" i="48"/>
  <c r="Y91" i="48"/>
  <c r="X91" i="48"/>
  <c r="W91" i="48"/>
  <c r="V91" i="48"/>
  <c r="V64" i="91" s="1"/>
  <c r="V62" i="91" s="1"/>
  <c r="U91" i="48"/>
  <c r="T91" i="48"/>
  <c r="S91" i="48"/>
  <c r="R91" i="48"/>
  <c r="Q91" i="48"/>
  <c r="P91" i="48"/>
  <c r="O91" i="48"/>
  <c r="N91" i="48"/>
  <c r="N64" i="91" s="1"/>
  <c r="N62" i="91" s="1"/>
  <c r="M91" i="48"/>
  <c r="L91" i="48"/>
  <c r="K91" i="48"/>
  <c r="J91" i="48"/>
  <c r="I91" i="48"/>
  <c r="H91" i="48"/>
  <c r="G91" i="48"/>
  <c r="F91" i="48"/>
  <c r="E91" i="48"/>
  <c r="D91" i="48"/>
  <c r="C91" i="48"/>
  <c r="B91" i="48"/>
  <c r="AK90" i="48"/>
  <c r="AJ90" i="48"/>
  <c r="AI90" i="48"/>
  <c r="AH90" i="48"/>
  <c r="AG90" i="48"/>
  <c r="AF90" i="48"/>
  <c r="AE90" i="48"/>
  <c r="AD90" i="48"/>
  <c r="AC90" i="48"/>
  <c r="AB90" i="48"/>
  <c r="AB64" i="91" s="1"/>
  <c r="AB62" i="91" s="1"/>
  <c r="AA90" i="48"/>
  <c r="Z90" i="48"/>
  <c r="Y90" i="48"/>
  <c r="X90" i="48"/>
  <c r="W90" i="48"/>
  <c r="V90" i="48"/>
  <c r="U90" i="48"/>
  <c r="T90" i="48"/>
  <c r="S90" i="48"/>
  <c r="R90" i="48"/>
  <c r="Q90" i="48"/>
  <c r="P90" i="48"/>
  <c r="O90" i="48"/>
  <c r="N90" i="48"/>
  <c r="M90" i="48"/>
  <c r="L90" i="48"/>
  <c r="K90" i="48"/>
  <c r="J90" i="48"/>
  <c r="I90" i="48"/>
  <c r="H90" i="48"/>
  <c r="G90" i="48"/>
  <c r="F90" i="48"/>
  <c r="E90" i="48"/>
  <c r="D90" i="48"/>
  <c r="C90" i="48"/>
  <c r="B90" i="48"/>
  <c r="AK71" i="48"/>
  <c r="AJ71" i="48"/>
  <c r="AI71" i="48"/>
  <c r="AH71" i="48"/>
  <c r="AG71" i="48"/>
  <c r="AF71" i="48"/>
  <c r="AE71" i="48"/>
  <c r="AD71" i="48"/>
  <c r="AC71" i="48"/>
  <c r="AB71" i="48"/>
  <c r="AA71" i="48"/>
  <c r="Z71" i="48"/>
  <c r="Y71" i="48"/>
  <c r="X71" i="48"/>
  <c r="W71" i="48"/>
  <c r="V71" i="48"/>
  <c r="U71" i="48"/>
  <c r="T71" i="48"/>
  <c r="S71" i="48"/>
  <c r="R71" i="48"/>
  <c r="Q71" i="48"/>
  <c r="P71" i="48"/>
  <c r="O71" i="48"/>
  <c r="N71" i="48"/>
  <c r="M71" i="48"/>
  <c r="L71" i="48"/>
  <c r="K71" i="48"/>
  <c r="J71" i="48"/>
  <c r="I71" i="48"/>
  <c r="H71" i="48"/>
  <c r="G71" i="48"/>
  <c r="F71" i="48"/>
  <c r="E71" i="48"/>
  <c r="D71" i="48"/>
  <c r="C71" i="48"/>
  <c r="B71" i="48"/>
  <c r="AK70" i="48"/>
  <c r="AJ70" i="48"/>
  <c r="AI70" i="48"/>
  <c r="AH70" i="48"/>
  <c r="AG70" i="48"/>
  <c r="AF70" i="48"/>
  <c r="AE70" i="48"/>
  <c r="AD70" i="48"/>
  <c r="AC70" i="48"/>
  <c r="AB70" i="48"/>
  <c r="AA70" i="48"/>
  <c r="Z70" i="48"/>
  <c r="Y70" i="48"/>
  <c r="X70" i="48"/>
  <c r="W70" i="48"/>
  <c r="V70" i="48"/>
  <c r="U70" i="48"/>
  <c r="T70" i="48"/>
  <c r="S70" i="48"/>
  <c r="R70" i="48"/>
  <c r="Q70" i="48"/>
  <c r="P70" i="48"/>
  <c r="O70" i="48"/>
  <c r="N70" i="48"/>
  <c r="M70" i="48"/>
  <c r="L70" i="48"/>
  <c r="K70" i="48"/>
  <c r="J70" i="48"/>
  <c r="I70" i="48"/>
  <c r="H70" i="48"/>
  <c r="G70" i="48"/>
  <c r="F70" i="48"/>
  <c r="E70" i="48"/>
  <c r="D70" i="48"/>
  <c r="C70" i="48"/>
  <c r="B70" i="48"/>
  <c r="AK69" i="48"/>
  <c r="AJ69" i="48"/>
  <c r="AI69" i="48"/>
  <c r="AH69" i="48"/>
  <c r="AG69" i="48"/>
  <c r="AF69" i="48"/>
  <c r="AE69" i="48"/>
  <c r="AD69" i="48"/>
  <c r="AC69" i="48"/>
  <c r="AB69" i="48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M69" i="48"/>
  <c r="L69" i="48"/>
  <c r="K69" i="48"/>
  <c r="J69" i="48"/>
  <c r="I69" i="48"/>
  <c r="H69" i="48"/>
  <c r="G69" i="48"/>
  <c r="F69" i="48"/>
  <c r="E69" i="48"/>
  <c r="D69" i="48"/>
  <c r="C69" i="48"/>
  <c r="B69" i="48"/>
  <c r="AK68" i="48"/>
  <c r="AJ68" i="48"/>
  <c r="AI68" i="48"/>
  <c r="AH68" i="48"/>
  <c r="AG68" i="48"/>
  <c r="AF68" i="48"/>
  <c r="AE68" i="48"/>
  <c r="AD68" i="48"/>
  <c r="AC68" i="48"/>
  <c r="AB68" i="48"/>
  <c r="AA68" i="48"/>
  <c r="Z68" i="48"/>
  <c r="Y68" i="48"/>
  <c r="X68" i="48"/>
  <c r="W68" i="48"/>
  <c r="V68" i="48"/>
  <c r="U68" i="48"/>
  <c r="T68" i="48"/>
  <c r="S68" i="48"/>
  <c r="R68" i="48"/>
  <c r="Q68" i="48"/>
  <c r="P68" i="48"/>
  <c r="O68" i="48"/>
  <c r="N68" i="48"/>
  <c r="M68" i="48"/>
  <c r="L68" i="48"/>
  <c r="K68" i="48"/>
  <c r="J68" i="48"/>
  <c r="I68" i="48"/>
  <c r="H68" i="48"/>
  <c r="G68" i="48"/>
  <c r="F68" i="48"/>
  <c r="E68" i="48"/>
  <c r="D68" i="48"/>
  <c r="C68" i="48"/>
  <c r="B68" i="48"/>
  <c r="AK67" i="48"/>
  <c r="AJ67" i="48"/>
  <c r="AI67" i="48"/>
  <c r="AH67" i="48"/>
  <c r="AG67" i="48"/>
  <c r="AF67" i="48"/>
  <c r="AE67" i="48"/>
  <c r="AD67" i="48"/>
  <c r="AC67" i="48"/>
  <c r="AB67" i="48"/>
  <c r="AA67" i="48"/>
  <c r="Z67" i="48"/>
  <c r="Y67" i="48"/>
  <c r="X67" i="48"/>
  <c r="W67" i="48"/>
  <c r="V67" i="48"/>
  <c r="U67" i="48"/>
  <c r="T67" i="48"/>
  <c r="S67" i="48"/>
  <c r="R67" i="48"/>
  <c r="Q67" i="48"/>
  <c r="P67" i="48"/>
  <c r="O67" i="48"/>
  <c r="N67" i="48"/>
  <c r="M67" i="48"/>
  <c r="L67" i="48"/>
  <c r="K67" i="48"/>
  <c r="J67" i="48"/>
  <c r="I67" i="48"/>
  <c r="H67" i="48"/>
  <c r="G67" i="48"/>
  <c r="F67" i="48"/>
  <c r="E67" i="48"/>
  <c r="D67" i="48"/>
  <c r="C67" i="48"/>
  <c r="B67" i="48"/>
  <c r="AK66" i="48"/>
  <c r="AJ66" i="48"/>
  <c r="AI66" i="48"/>
  <c r="AH66" i="48"/>
  <c r="AG66" i="48"/>
  <c r="AF66" i="48"/>
  <c r="AE66" i="48"/>
  <c r="AD66" i="48"/>
  <c r="AC66" i="48"/>
  <c r="AB66" i="48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M66" i="48"/>
  <c r="L66" i="48"/>
  <c r="K66" i="48"/>
  <c r="J66" i="48"/>
  <c r="I66" i="48"/>
  <c r="H66" i="48"/>
  <c r="G66" i="48"/>
  <c r="F66" i="48"/>
  <c r="E66" i="48"/>
  <c r="D66" i="48"/>
  <c r="C66" i="48"/>
  <c r="B66" i="48"/>
  <c r="AK65" i="48"/>
  <c r="AJ65" i="48"/>
  <c r="AI65" i="48"/>
  <c r="AH65" i="48"/>
  <c r="AG65" i="48"/>
  <c r="AF65" i="48"/>
  <c r="AE65" i="48"/>
  <c r="AD65" i="48"/>
  <c r="AC65" i="48"/>
  <c r="AB65" i="48"/>
  <c r="AA65" i="48"/>
  <c r="Z65" i="48"/>
  <c r="Y65" i="48"/>
  <c r="X65" i="48"/>
  <c r="W65" i="48"/>
  <c r="V65" i="48"/>
  <c r="U65" i="48"/>
  <c r="T65" i="48"/>
  <c r="S65" i="48"/>
  <c r="R65" i="48"/>
  <c r="Q65" i="48"/>
  <c r="P65" i="48"/>
  <c r="O65" i="48"/>
  <c r="N65" i="48"/>
  <c r="M65" i="48"/>
  <c r="L65" i="48"/>
  <c r="K65" i="48"/>
  <c r="J65" i="48"/>
  <c r="I65" i="48"/>
  <c r="H65" i="48"/>
  <c r="G65" i="48"/>
  <c r="F65" i="48"/>
  <c r="E65" i="48"/>
  <c r="D65" i="48"/>
  <c r="C65" i="48"/>
  <c r="B65" i="48"/>
  <c r="AK64" i="48"/>
  <c r="AJ64" i="48"/>
  <c r="AI64" i="48"/>
  <c r="AH64" i="48"/>
  <c r="AG64" i="48"/>
  <c r="AF64" i="48"/>
  <c r="AE64" i="48"/>
  <c r="AD64" i="48"/>
  <c r="AC64" i="48"/>
  <c r="AB64" i="48"/>
  <c r="AA64" i="48"/>
  <c r="Z64" i="48"/>
  <c r="Y64" i="48"/>
  <c r="X64" i="48"/>
  <c r="W64" i="48"/>
  <c r="V64" i="48"/>
  <c r="U64" i="48"/>
  <c r="T64" i="48"/>
  <c r="S64" i="48"/>
  <c r="R64" i="48"/>
  <c r="Q64" i="48"/>
  <c r="P64" i="48"/>
  <c r="O64" i="48"/>
  <c r="N64" i="48"/>
  <c r="M64" i="48"/>
  <c r="L64" i="48"/>
  <c r="K64" i="48"/>
  <c r="J64" i="48"/>
  <c r="I64" i="48"/>
  <c r="H64" i="48"/>
  <c r="G64" i="48"/>
  <c r="F64" i="48"/>
  <c r="E64" i="48"/>
  <c r="D64" i="48"/>
  <c r="C64" i="48"/>
  <c r="B64" i="48"/>
  <c r="AK45" i="48"/>
  <c r="AJ45" i="48"/>
  <c r="AI45" i="48"/>
  <c r="AH45" i="48"/>
  <c r="AG45" i="48"/>
  <c r="AF45" i="48"/>
  <c r="AE45" i="48"/>
  <c r="AD45" i="48"/>
  <c r="AC45" i="48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M45" i="48"/>
  <c r="L45" i="48"/>
  <c r="K45" i="48"/>
  <c r="J45" i="48"/>
  <c r="I45" i="48"/>
  <c r="H45" i="48"/>
  <c r="G45" i="48"/>
  <c r="F45" i="48"/>
  <c r="E45" i="48"/>
  <c r="D45" i="48"/>
  <c r="C45" i="48"/>
  <c r="B45" i="48"/>
  <c r="AK44" i="48"/>
  <c r="AJ44" i="48"/>
  <c r="AI44" i="48"/>
  <c r="AH44" i="48"/>
  <c r="AG44" i="48"/>
  <c r="AF44" i="48"/>
  <c r="AE44" i="48"/>
  <c r="AD44" i="48"/>
  <c r="AC44" i="48"/>
  <c r="AB44" i="48"/>
  <c r="AA44" i="48"/>
  <c r="Z44" i="48"/>
  <c r="Y44" i="48"/>
  <c r="X44" i="48"/>
  <c r="W44" i="48"/>
  <c r="V44" i="48"/>
  <c r="U44" i="48"/>
  <c r="T44" i="48"/>
  <c r="S44" i="48"/>
  <c r="R44" i="48"/>
  <c r="Q44" i="48"/>
  <c r="P44" i="48"/>
  <c r="O44" i="48"/>
  <c r="N44" i="48"/>
  <c r="M44" i="48"/>
  <c r="L44" i="48"/>
  <c r="K44" i="48"/>
  <c r="J44" i="48"/>
  <c r="I44" i="48"/>
  <c r="H44" i="48"/>
  <c r="G44" i="48"/>
  <c r="F44" i="48"/>
  <c r="E44" i="48"/>
  <c r="D44" i="48"/>
  <c r="C44" i="48"/>
  <c r="B44" i="48"/>
  <c r="AK43" i="48"/>
  <c r="AJ43" i="48"/>
  <c r="AI43" i="48"/>
  <c r="AH43" i="48"/>
  <c r="AG43" i="48"/>
  <c r="AF43" i="48"/>
  <c r="AE43" i="48"/>
  <c r="AD43" i="48"/>
  <c r="AC43" i="48"/>
  <c r="AB43" i="48"/>
  <c r="AA43" i="48"/>
  <c r="Z43" i="48"/>
  <c r="Y43" i="48"/>
  <c r="X43" i="48"/>
  <c r="W43" i="48"/>
  <c r="V43" i="48"/>
  <c r="U43" i="48"/>
  <c r="T43" i="48"/>
  <c r="S43" i="48"/>
  <c r="R43" i="48"/>
  <c r="Q43" i="48"/>
  <c r="P43" i="48"/>
  <c r="O43" i="48"/>
  <c r="N43" i="48"/>
  <c r="M43" i="48"/>
  <c r="L43" i="48"/>
  <c r="K43" i="48"/>
  <c r="J43" i="48"/>
  <c r="I43" i="48"/>
  <c r="H43" i="48"/>
  <c r="G43" i="48"/>
  <c r="F43" i="48"/>
  <c r="E43" i="48"/>
  <c r="D43" i="48"/>
  <c r="C43" i="48"/>
  <c r="B43" i="48"/>
  <c r="AK42" i="48"/>
  <c r="AJ42" i="48"/>
  <c r="AI42" i="48"/>
  <c r="AH42" i="48"/>
  <c r="AG42" i="48"/>
  <c r="AF42" i="48"/>
  <c r="AE42" i="48"/>
  <c r="AD42" i="48"/>
  <c r="AC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M42" i="48"/>
  <c r="L42" i="48"/>
  <c r="K42" i="48"/>
  <c r="J42" i="48"/>
  <c r="I42" i="48"/>
  <c r="H42" i="48"/>
  <c r="G42" i="48"/>
  <c r="F42" i="48"/>
  <c r="E42" i="48"/>
  <c r="D42" i="48"/>
  <c r="C42" i="48"/>
  <c r="B42" i="48"/>
  <c r="AK41" i="48"/>
  <c r="AJ41" i="48"/>
  <c r="AI41" i="48"/>
  <c r="AH41" i="48"/>
  <c r="AG41" i="48"/>
  <c r="AF41" i="48"/>
  <c r="AE41" i="48"/>
  <c r="AD41" i="48"/>
  <c r="AC41" i="48"/>
  <c r="AB41" i="48"/>
  <c r="AA41" i="48"/>
  <c r="Z41" i="48"/>
  <c r="Y41" i="48"/>
  <c r="X41" i="48"/>
  <c r="W41" i="48"/>
  <c r="V41" i="48"/>
  <c r="U41" i="48"/>
  <c r="T41" i="48"/>
  <c r="S41" i="48"/>
  <c r="R41" i="48"/>
  <c r="Q41" i="48"/>
  <c r="P41" i="48"/>
  <c r="O41" i="48"/>
  <c r="N41" i="48"/>
  <c r="M41" i="48"/>
  <c r="L41" i="48"/>
  <c r="K41" i="48"/>
  <c r="J41" i="48"/>
  <c r="I41" i="48"/>
  <c r="H41" i="48"/>
  <c r="G41" i="48"/>
  <c r="F41" i="48"/>
  <c r="E41" i="48"/>
  <c r="D41" i="48"/>
  <c r="C41" i="48"/>
  <c r="B41" i="48"/>
  <c r="AK40" i="48"/>
  <c r="AJ40" i="48"/>
  <c r="AI40" i="48"/>
  <c r="AH40" i="48"/>
  <c r="AG40" i="48"/>
  <c r="AF40" i="48"/>
  <c r="AE40" i="48"/>
  <c r="AD40" i="48"/>
  <c r="AC40" i="48"/>
  <c r="AB40" i="48"/>
  <c r="AA40" i="48"/>
  <c r="Z40" i="48"/>
  <c r="Y40" i="48"/>
  <c r="X40" i="48"/>
  <c r="W40" i="48"/>
  <c r="V40" i="48"/>
  <c r="U40" i="48"/>
  <c r="T40" i="48"/>
  <c r="S40" i="48"/>
  <c r="R40" i="48"/>
  <c r="Q40" i="48"/>
  <c r="P40" i="48"/>
  <c r="O40" i="48"/>
  <c r="N40" i="48"/>
  <c r="M40" i="48"/>
  <c r="L40" i="48"/>
  <c r="K40" i="48"/>
  <c r="J40" i="48"/>
  <c r="I40" i="48"/>
  <c r="H40" i="48"/>
  <c r="G40" i="48"/>
  <c r="F40" i="48"/>
  <c r="E40" i="48"/>
  <c r="D40" i="48"/>
  <c r="C40" i="48"/>
  <c r="B40" i="48"/>
  <c r="AK39" i="48"/>
  <c r="AJ39" i="48"/>
  <c r="AI39" i="48"/>
  <c r="AH39" i="48"/>
  <c r="AG39" i="48"/>
  <c r="AF39" i="48"/>
  <c r="AE39" i="48"/>
  <c r="AD39" i="48"/>
  <c r="AC39" i="48"/>
  <c r="AB39" i="48"/>
  <c r="AA39" i="48"/>
  <c r="Z39" i="48"/>
  <c r="Y39" i="48"/>
  <c r="X39" i="48"/>
  <c r="W39" i="48"/>
  <c r="V39" i="48"/>
  <c r="U39" i="48"/>
  <c r="T39" i="48"/>
  <c r="S39" i="48"/>
  <c r="R39" i="48"/>
  <c r="Q39" i="48"/>
  <c r="P39" i="48"/>
  <c r="O39" i="48"/>
  <c r="N39" i="48"/>
  <c r="M39" i="48"/>
  <c r="L39" i="48"/>
  <c r="K39" i="48"/>
  <c r="J39" i="48"/>
  <c r="I39" i="48"/>
  <c r="H39" i="48"/>
  <c r="G39" i="48"/>
  <c r="F39" i="48"/>
  <c r="E39" i="48"/>
  <c r="D39" i="48"/>
  <c r="C39" i="48"/>
  <c r="B39" i="48"/>
  <c r="AK38" i="48"/>
  <c r="AJ38" i="48"/>
  <c r="AI38" i="48"/>
  <c r="AH38" i="48"/>
  <c r="AG38" i="48"/>
  <c r="AF38" i="48"/>
  <c r="AE38" i="48"/>
  <c r="AD38" i="48"/>
  <c r="AC38" i="48"/>
  <c r="AB38" i="48"/>
  <c r="AA38" i="48"/>
  <c r="Z38" i="48"/>
  <c r="Y38" i="48"/>
  <c r="X38" i="48"/>
  <c r="W38" i="48"/>
  <c r="V38" i="48"/>
  <c r="U38" i="48"/>
  <c r="T38" i="48"/>
  <c r="S38" i="48"/>
  <c r="R38" i="48"/>
  <c r="Q38" i="48"/>
  <c r="P38" i="48"/>
  <c r="O38" i="48"/>
  <c r="N38" i="48"/>
  <c r="M38" i="48"/>
  <c r="L38" i="48"/>
  <c r="K38" i="48"/>
  <c r="J38" i="48"/>
  <c r="I38" i="48"/>
  <c r="H38" i="48"/>
  <c r="G38" i="48"/>
  <c r="F38" i="48"/>
  <c r="E38" i="48"/>
  <c r="D38" i="48"/>
  <c r="C38" i="48"/>
  <c r="B38" i="48"/>
  <c r="C24" i="57"/>
  <c r="G23" i="57"/>
  <c r="C23" i="57"/>
  <c r="G22" i="57"/>
  <c r="C22" i="57"/>
  <c r="G21" i="57"/>
  <c r="C21" i="57"/>
  <c r="G20" i="57"/>
  <c r="C20" i="57"/>
  <c r="G19" i="57"/>
  <c r="C19" i="57"/>
  <c r="G17" i="57"/>
  <c r="C16" i="57"/>
  <c r="G14" i="57"/>
  <c r="G11" i="57"/>
  <c r="G10" i="57"/>
  <c r="G9" i="57"/>
  <c r="G8" i="57"/>
  <c r="G7" i="57"/>
  <c r="C123" i="252"/>
  <c r="B123" i="252"/>
  <c r="C122" i="252"/>
  <c r="B122" i="252"/>
  <c r="C121" i="252"/>
  <c r="B121" i="252"/>
  <c r="C120" i="252"/>
  <c r="B120" i="252"/>
  <c r="C119" i="252"/>
  <c r="B119" i="252"/>
  <c r="C118" i="252"/>
  <c r="B118" i="252"/>
  <c r="C117" i="252"/>
  <c r="B117" i="252"/>
  <c r="AL115" i="252"/>
  <c r="AK115" i="252"/>
  <c r="AJ115" i="252"/>
  <c r="AI115" i="252"/>
  <c r="AH115" i="252"/>
  <c r="AG115" i="252"/>
  <c r="AF115" i="252"/>
  <c r="AE115" i="252"/>
  <c r="AD115" i="252"/>
  <c r="AC115" i="252"/>
  <c r="AB115" i="252"/>
  <c r="AA115" i="252"/>
  <c r="Z115" i="252"/>
  <c r="Y115" i="252"/>
  <c r="X115" i="252"/>
  <c r="W115" i="252"/>
  <c r="V115" i="252"/>
  <c r="U115" i="252"/>
  <c r="T115" i="252"/>
  <c r="S115" i="252"/>
  <c r="R115" i="252"/>
  <c r="Q115" i="252"/>
  <c r="P115" i="252"/>
  <c r="O115" i="252"/>
  <c r="N115" i="252"/>
  <c r="M115" i="252"/>
  <c r="L115" i="252"/>
  <c r="K115" i="252"/>
  <c r="J115" i="252"/>
  <c r="I115" i="252"/>
  <c r="H115" i="252"/>
  <c r="G115" i="252"/>
  <c r="F115" i="252"/>
  <c r="E115" i="252"/>
  <c r="D115" i="252"/>
  <c r="C115" i="252"/>
  <c r="B115" i="252"/>
  <c r="AL98" i="252"/>
  <c r="AK98" i="252"/>
  <c r="AJ98" i="252"/>
  <c r="AI98" i="252"/>
  <c r="AH98" i="252"/>
  <c r="AG98" i="252"/>
  <c r="AF98" i="252"/>
  <c r="AE98" i="252"/>
  <c r="AD98" i="252"/>
  <c r="AC98" i="252"/>
  <c r="AB98" i="252"/>
  <c r="AA98" i="252"/>
  <c r="Z98" i="252"/>
  <c r="Y98" i="252"/>
  <c r="X98" i="252"/>
  <c r="W98" i="252"/>
  <c r="V98" i="252"/>
  <c r="U98" i="252"/>
  <c r="T98" i="252"/>
  <c r="S98" i="252"/>
  <c r="R98" i="252"/>
  <c r="Q98" i="252"/>
  <c r="P98" i="252"/>
  <c r="O98" i="252"/>
  <c r="N98" i="252"/>
  <c r="M98" i="252"/>
  <c r="L98" i="252"/>
  <c r="K98" i="252"/>
  <c r="J98" i="252"/>
  <c r="I98" i="252"/>
  <c r="H98" i="252"/>
  <c r="G98" i="252"/>
  <c r="F98" i="252"/>
  <c r="E98" i="252"/>
  <c r="D98" i="252"/>
  <c r="C98" i="252"/>
  <c r="B98" i="252"/>
  <c r="AL97" i="252"/>
  <c r="AK97" i="252"/>
  <c r="AJ97" i="252"/>
  <c r="AI97" i="252"/>
  <c r="AH97" i="252"/>
  <c r="AG97" i="252"/>
  <c r="AF97" i="252"/>
  <c r="AE97" i="252"/>
  <c r="AD97" i="252"/>
  <c r="AC97" i="252"/>
  <c r="AB97" i="252"/>
  <c r="AA97" i="252"/>
  <c r="Z97" i="252"/>
  <c r="Y97" i="252"/>
  <c r="X97" i="252"/>
  <c r="W97" i="252"/>
  <c r="V97" i="252"/>
  <c r="U97" i="252"/>
  <c r="T97" i="252"/>
  <c r="S97" i="252"/>
  <c r="R97" i="252"/>
  <c r="Q97" i="252"/>
  <c r="P97" i="252"/>
  <c r="O97" i="252"/>
  <c r="N97" i="252"/>
  <c r="M97" i="252"/>
  <c r="L97" i="252"/>
  <c r="K97" i="252"/>
  <c r="J97" i="252"/>
  <c r="I97" i="252"/>
  <c r="H97" i="252"/>
  <c r="G97" i="252"/>
  <c r="F97" i="252"/>
  <c r="E97" i="252"/>
  <c r="D97" i="252"/>
  <c r="C97" i="252"/>
  <c r="B97" i="252"/>
  <c r="AL96" i="252"/>
  <c r="AK96" i="252"/>
  <c r="AJ96" i="252"/>
  <c r="AI96" i="252"/>
  <c r="AH96" i="252"/>
  <c r="AG96" i="252"/>
  <c r="AF96" i="252"/>
  <c r="AE96" i="252"/>
  <c r="AD96" i="252"/>
  <c r="AC96" i="252"/>
  <c r="AB96" i="252"/>
  <c r="AA96" i="252"/>
  <c r="Z96" i="252"/>
  <c r="Y96" i="252"/>
  <c r="X96" i="252"/>
  <c r="W96" i="252"/>
  <c r="V96" i="252"/>
  <c r="U96" i="252"/>
  <c r="T96" i="252"/>
  <c r="S96" i="252"/>
  <c r="R96" i="252"/>
  <c r="Q96" i="252"/>
  <c r="P96" i="252"/>
  <c r="O96" i="252"/>
  <c r="N96" i="252"/>
  <c r="M96" i="252"/>
  <c r="L96" i="252"/>
  <c r="K96" i="252"/>
  <c r="J96" i="252"/>
  <c r="I96" i="252"/>
  <c r="H96" i="252"/>
  <c r="G96" i="252"/>
  <c r="F96" i="252"/>
  <c r="E96" i="252"/>
  <c r="D96" i="252"/>
  <c r="C96" i="252"/>
  <c r="B96" i="252"/>
  <c r="AL95" i="252"/>
  <c r="AK95" i="252"/>
  <c r="AJ95" i="252"/>
  <c r="AI95" i="252"/>
  <c r="AH95" i="252"/>
  <c r="AG95" i="252"/>
  <c r="AF95" i="252"/>
  <c r="AE95" i="252"/>
  <c r="AD95" i="252"/>
  <c r="AC95" i="252"/>
  <c r="AB95" i="252"/>
  <c r="AA95" i="252"/>
  <c r="Z95" i="252"/>
  <c r="Y95" i="252"/>
  <c r="X95" i="252"/>
  <c r="W95" i="252"/>
  <c r="V95" i="252"/>
  <c r="U95" i="252"/>
  <c r="T95" i="252"/>
  <c r="S95" i="252"/>
  <c r="R95" i="252"/>
  <c r="Q95" i="252"/>
  <c r="P95" i="252"/>
  <c r="O95" i="252"/>
  <c r="N95" i="252"/>
  <c r="M95" i="252"/>
  <c r="L95" i="252"/>
  <c r="K95" i="252"/>
  <c r="J95" i="252"/>
  <c r="I95" i="252"/>
  <c r="H95" i="252"/>
  <c r="G95" i="252"/>
  <c r="F95" i="252"/>
  <c r="E95" i="252"/>
  <c r="D95" i="252"/>
  <c r="C95" i="252"/>
  <c r="B95" i="252"/>
  <c r="AL94" i="252"/>
  <c r="AK47" i="91" s="1"/>
  <c r="AK94" i="252"/>
  <c r="AJ47" i="91" s="1"/>
  <c r="AJ94" i="252"/>
  <c r="AI47" i="91" s="1"/>
  <c r="AI94" i="252"/>
  <c r="AH47" i="91" s="1"/>
  <c r="AH94" i="252"/>
  <c r="AG47" i="91" s="1"/>
  <c r="AG94" i="252"/>
  <c r="AF47" i="91" s="1"/>
  <c r="AF94" i="252"/>
  <c r="AE47" i="91" s="1"/>
  <c r="AE94" i="252"/>
  <c r="AD47" i="91" s="1"/>
  <c r="AD94" i="252"/>
  <c r="AC47" i="91" s="1"/>
  <c r="AC94" i="252"/>
  <c r="AB47" i="91" s="1"/>
  <c r="AB94" i="252"/>
  <c r="AA47" i="91" s="1"/>
  <c r="AA94" i="252"/>
  <c r="Z47" i="91" s="1"/>
  <c r="Z94" i="252"/>
  <c r="Y47" i="91" s="1"/>
  <c r="Y94" i="252"/>
  <c r="X47" i="91" s="1"/>
  <c r="X94" i="252"/>
  <c r="W47" i="91" s="1"/>
  <c r="W94" i="252"/>
  <c r="V47" i="91" s="1"/>
  <c r="V94" i="252"/>
  <c r="U47" i="91" s="1"/>
  <c r="U94" i="252"/>
  <c r="T47" i="91" s="1"/>
  <c r="T94" i="252"/>
  <c r="S47" i="91" s="1"/>
  <c r="S94" i="252"/>
  <c r="R47" i="91" s="1"/>
  <c r="R94" i="252"/>
  <c r="Q47" i="91" s="1"/>
  <c r="Q94" i="252"/>
  <c r="P47" i="91" s="1"/>
  <c r="P94" i="252"/>
  <c r="O47" i="91" s="1"/>
  <c r="O94" i="252"/>
  <c r="N47" i="91" s="1"/>
  <c r="N94" i="252"/>
  <c r="M47" i="91" s="1"/>
  <c r="M94" i="252"/>
  <c r="L47" i="91" s="1"/>
  <c r="L94" i="252"/>
  <c r="K47" i="91" s="1"/>
  <c r="K94" i="252"/>
  <c r="J47" i="91" s="1"/>
  <c r="J94" i="252"/>
  <c r="I47" i="91" s="1"/>
  <c r="I94" i="252"/>
  <c r="H47" i="91" s="1"/>
  <c r="H94" i="252"/>
  <c r="G47" i="91" s="1"/>
  <c r="G94" i="252"/>
  <c r="F47" i="91" s="1"/>
  <c r="F94" i="252"/>
  <c r="E47" i="91" s="1"/>
  <c r="E94" i="252"/>
  <c r="D47" i="91" s="1"/>
  <c r="D94" i="252"/>
  <c r="C47" i="91" s="1"/>
  <c r="C94" i="252"/>
  <c r="B47" i="91" s="1"/>
  <c r="B94" i="252"/>
  <c r="AL93" i="252"/>
  <c r="AK93" i="252"/>
  <c r="AJ93" i="252"/>
  <c r="AI93" i="252"/>
  <c r="AH93" i="252"/>
  <c r="AG93" i="252"/>
  <c r="AF93" i="252"/>
  <c r="AE93" i="252"/>
  <c r="AD93" i="252"/>
  <c r="AC93" i="252"/>
  <c r="AB93" i="252"/>
  <c r="AA93" i="252"/>
  <c r="Z93" i="252"/>
  <c r="Y93" i="252"/>
  <c r="X93" i="252"/>
  <c r="W93" i="252"/>
  <c r="V93" i="252"/>
  <c r="U93" i="252"/>
  <c r="T93" i="252"/>
  <c r="S93" i="252"/>
  <c r="R93" i="252"/>
  <c r="Q93" i="252"/>
  <c r="P93" i="252"/>
  <c r="O93" i="252"/>
  <c r="N93" i="252"/>
  <c r="M93" i="252"/>
  <c r="L93" i="252"/>
  <c r="K93" i="252"/>
  <c r="J93" i="252"/>
  <c r="I93" i="252"/>
  <c r="H93" i="252"/>
  <c r="G93" i="252"/>
  <c r="F93" i="252"/>
  <c r="E93" i="252"/>
  <c r="D93" i="252"/>
  <c r="C93" i="252"/>
  <c r="B93" i="252"/>
  <c r="AL92" i="252"/>
  <c r="AK92" i="252"/>
  <c r="AJ92" i="252"/>
  <c r="AI92" i="252"/>
  <c r="AH92" i="252"/>
  <c r="AG92" i="252"/>
  <c r="AF92" i="252"/>
  <c r="AE92" i="252"/>
  <c r="AD92" i="252"/>
  <c r="AC92" i="252"/>
  <c r="AB92" i="252"/>
  <c r="AA92" i="252"/>
  <c r="Z92" i="252"/>
  <c r="Y92" i="252"/>
  <c r="X92" i="252"/>
  <c r="W92" i="252"/>
  <c r="V92" i="252"/>
  <c r="U92" i="252"/>
  <c r="T92" i="252"/>
  <c r="S92" i="252"/>
  <c r="R92" i="252"/>
  <c r="Q92" i="252"/>
  <c r="P92" i="252"/>
  <c r="O92" i="252"/>
  <c r="N92" i="252"/>
  <c r="M92" i="252"/>
  <c r="L92" i="252"/>
  <c r="K92" i="252"/>
  <c r="J92" i="252"/>
  <c r="I92" i="252"/>
  <c r="H92" i="252"/>
  <c r="G92" i="252"/>
  <c r="F92" i="252"/>
  <c r="E92" i="252"/>
  <c r="D92" i="252"/>
  <c r="C92" i="252"/>
  <c r="B92" i="252"/>
  <c r="AL83" i="252"/>
  <c r="AK83" i="252"/>
  <c r="AJ83" i="252"/>
  <c r="AI83" i="252"/>
  <c r="AH83" i="252"/>
  <c r="AG83" i="252"/>
  <c r="AF83" i="252"/>
  <c r="AE83" i="252"/>
  <c r="AD83" i="252"/>
  <c r="AC83" i="252"/>
  <c r="AB83" i="252"/>
  <c r="AA83" i="252"/>
  <c r="Z83" i="252"/>
  <c r="Y83" i="252"/>
  <c r="X83" i="252"/>
  <c r="W83" i="252"/>
  <c r="V83" i="252"/>
  <c r="U83" i="252"/>
  <c r="T83" i="252"/>
  <c r="S83" i="252"/>
  <c r="R83" i="252"/>
  <c r="Q83" i="252"/>
  <c r="P83" i="252"/>
  <c r="O83" i="252"/>
  <c r="N83" i="252"/>
  <c r="M83" i="252"/>
  <c r="L83" i="252"/>
  <c r="K83" i="252"/>
  <c r="J83" i="252"/>
  <c r="I83" i="252"/>
  <c r="H83" i="252"/>
  <c r="G83" i="252"/>
  <c r="F83" i="252"/>
  <c r="E83" i="252"/>
  <c r="D83" i="252"/>
  <c r="C83" i="252"/>
  <c r="B83" i="252"/>
  <c r="AL66" i="252"/>
  <c r="AK66" i="252"/>
  <c r="AJ66" i="252"/>
  <c r="AI66" i="252"/>
  <c r="AH66" i="252"/>
  <c r="AG66" i="252"/>
  <c r="AF66" i="252"/>
  <c r="AE66" i="252"/>
  <c r="AD66" i="252"/>
  <c r="AC66" i="252"/>
  <c r="AB66" i="252"/>
  <c r="AA66" i="252"/>
  <c r="Z66" i="252"/>
  <c r="Y66" i="252"/>
  <c r="X66" i="252"/>
  <c r="W66" i="252"/>
  <c r="V66" i="252"/>
  <c r="U66" i="252"/>
  <c r="T66" i="252"/>
  <c r="S66" i="252"/>
  <c r="R66" i="252"/>
  <c r="Q66" i="252"/>
  <c r="P66" i="252"/>
  <c r="O66" i="252"/>
  <c r="N66" i="252"/>
  <c r="M66" i="252"/>
  <c r="L66" i="252"/>
  <c r="K66" i="252"/>
  <c r="J66" i="252"/>
  <c r="I66" i="252"/>
  <c r="H66" i="252"/>
  <c r="G66" i="252"/>
  <c r="F66" i="252"/>
  <c r="E66" i="252"/>
  <c r="D66" i="252"/>
  <c r="C66" i="252"/>
  <c r="B66" i="252"/>
  <c r="AL65" i="252"/>
  <c r="AK65" i="252"/>
  <c r="AJ65" i="252"/>
  <c r="AI65" i="252"/>
  <c r="AH65" i="252"/>
  <c r="AG65" i="252"/>
  <c r="AF65" i="252"/>
  <c r="AE65" i="252"/>
  <c r="AD65" i="252"/>
  <c r="AC65" i="252"/>
  <c r="AB65" i="252"/>
  <c r="AA65" i="252"/>
  <c r="Z65" i="252"/>
  <c r="Y65" i="252"/>
  <c r="X65" i="252"/>
  <c r="W65" i="252"/>
  <c r="V65" i="252"/>
  <c r="U65" i="252"/>
  <c r="T65" i="252"/>
  <c r="S65" i="252"/>
  <c r="R65" i="252"/>
  <c r="Q65" i="252"/>
  <c r="P65" i="252"/>
  <c r="O65" i="252"/>
  <c r="N65" i="252"/>
  <c r="M65" i="252"/>
  <c r="L65" i="252"/>
  <c r="K65" i="252"/>
  <c r="J65" i="252"/>
  <c r="I65" i="252"/>
  <c r="H65" i="252"/>
  <c r="G65" i="252"/>
  <c r="F65" i="252"/>
  <c r="E65" i="252"/>
  <c r="D65" i="252"/>
  <c r="C65" i="252"/>
  <c r="B65" i="252"/>
  <c r="AL64" i="252"/>
  <c r="AK64" i="252"/>
  <c r="AJ64" i="252"/>
  <c r="AI64" i="252"/>
  <c r="AH64" i="252"/>
  <c r="AG64" i="252"/>
  <c r="AF64" i="252"/>
  <c r="AE64" i="252"/>
  <c r="AD64" i="252"/>
  <c r="AC64" i="252"/>
  <c r="AB64" i="252"/>
  <c r="AA64" i="252"/>
  <c r="Z64" i="252"/>
  <c r="Y64" i="252"/>
  <c r="X64" i="252"/>
  <c r="W64" i="252"/>
  <c r="V64" i="252"/>
  <c r="U64" i="252"/>
  <c r="T64" i="252"/>
  <c r="S64" i="252"/>
  <c r="R64" i="252"/>
  <c r="Q64" i="252"/>
  <c r="P64" i="252"/>
  <c r="O64" i="252"/>
  <c r="N64" i="252"/>
  <c r="M64" i="252"/>
  <c r="L64" i="252"/>
  <c r="K64" i="252"/>
  <c r="J64" i="252"/>
  <c r="I64" i="252"/>
  <c r="H64" i="252"/>
  <c r="G64" i="252"/>
  <c r="F64" i="252"/>
  <c r="E64" i="252"/>
  <c r="D64" i="252"/>
  <c r="C64" i="252"/>
  <c r="B64" i="252"/>
  <c r="AL63" i="252"/>
  <c r="AK63" i="252"/>
  <c r="AJ63" i="252"/>
  <c r="AI63" i="252"/>
  <c r="AH63" i="252"/>
  <c r="AG63" i="252"/>
  <c r="AF63" i="252"/>
  <c r="AE63" i="252"/>
  <c r="AD63" i="252"/>
  <c r="AC63" i="252"/>
  <c r="AB63" i="252"/>
  <c r="AA63" i="252"/>
  <c r="Z63" i="252"/>
  <c r="Y63" i="252"/>
  <c r="X63" i="252"/>
  <c r="W63" i="252"/>
  <c r="V63" i="252"/>
  <c r="U63" i="252"/>
  <c r="T63" i="252"/>
  <c r="S63" i="252"/>
  <c r="R63" i="252"/>
  <c r="Q63" i="252"/>
  <c r="P63" i="252"/>
  <c r="O63" i="252"/>
  <c r="N63" i="252"/>
  <c r="M63" i="252"/>
  <c r="L63" i="252"/>
  <c r="K63" i="252"/>
  <c r="J63" i="252"/>
  <c r="I63" i="252"/>
  <c r="H63" i="252"/>
  <c r="G63" i="252"/>
  <c r="F63" i="252"/>
  <c r="E63" i="252"/>
  <c r="D63" i="252"/>
  <c r="C63" i="252"/>
  <c r="B63" i="252"/>
  <c r="AL62" i="252"/>
  <c r="AK62" i="252"/>
  <c r="AJ62" i="252"/>
  <c r="AI62" i="252"/>
  <c r="AH62" i="252"/>
  <c r="AG62" i="252"/>
  <c r="AF62" i="252"/>
  <c r="AE62" i="252"/>
  <c r="AD62" i="252"/>
  <c r="AC62" i="252"/>
  <c r="AB62" i="252"/>
  <c r="AA62" i="252"/>
  <c r="Z62" i="252"/>
  <c r="Y62" i="252"/>
  <c r="X62" i="252"/>
  <c r="W62" i="252"/>
  <c r="V62" i="252"/>
  <c r="U62" i="252"/>
  <c r="T62" i="252"/>
  <c r="S62" i="252"/>
  <c r="R62" i="252"/>
  <c r="Q62" i="252"/>
  <c r="P62" i="252"/>
  <c r="O62" i="252"/>
  <c r="N62" i="252"/>
  <c r="M62" i="252"/>
  <c r="L62" i="252"/>
  <c r="K62" i="252"/>
  <c r="J62" i="252"/>
  <c r="I62" i="252"/>
  <c r="H62" i="252"/>
  <c r="G62" i="252"/>
  <c r="F62" i="252"/>
  <c r="E62" i="252"/>
  <c r="D62" i="252"/>
  <c r="C62" i="252"/>
  <c r="B62" i="252"/>
  <c r="AL61" i="252"/>
  <c r="AK61" i="252"/>
  <c r="AJ61" i="252"/>
  <c r="AI61" i="252"/>
  <c r="AH61" i="252"/>
  <c r="AG61" i="252"/>
  <c r="AF61" i="252"/>
  <c r="AE61" i="252"/>
  <c r="AD61" i="252"/>
  <c r="AC61" i="252"/>
  <c r="AB61" i="252"/>
  <c r="AA61" i="252"/>
  <c r="Z61" i="252"/>
  <c r="Y61" i="252"/>
  <c r="X61" i="252"/>
  <c r="W61" i="252"/>
  <c r="V61" i="252"/>
  <c r="U61" i="252"/>
  <c r="T61" i="252"/>
  <c r="S61" i="252"/>
  <c r="R61" i="252"/>
  <c r="Q61" i="252"/>
  <c r="P61" i="252"/>
  <c r="O61" i="252"/>
  <c r="N61" i="252"/>
  <c r="M61" i="252"/>
  <c r="L61" i="252"/>
  <c r="K61" i="252"/>
  <c r="J61" i="252"/>
  <c r="I61" i="252"/>
  <c r="H61" i="252"/>
  <c r="G61" i="252"/>
  <c r="F61" i="252"/>
  <c r="E61" i="252"/>
  <c r="D61" i="252"/>
  <c r="C61" i="252"/>
  <c r="B61" i="252"/>
  <c r="AL60" i="252"/>
  <c r="AK60" i="252"/>
  <c r="AJ60" i="252"/>
  <c r="AI60" i="252"/>
  <c r="AH60" i="252"/>
  <c r="AG60" i="252"/>
  <c r="AF60" i="252"/>
  <c r="AE60" i="252"/>
  <c r="AD60" i="252"/>
  <c r="AC60" i="252"/>
  <c r="AB60" i="252"/>
  <c r="AA60" i="252"/>
  <c r="Z60" i="252"/>
  <c r="Y60" i="252"/>
  <c r="X60" i="252"/>
  <c r="W60" i="252"/>
  <c r="V60" i="252"/>
  <c r="U60" i="252"/>
  <c r="T60" i="252"/>
  <c r="S60" i="252"/>
  <c r="R60" i="252"/>
  <c r="Q60" i="252"/>
  <c r="P60" i="252"/>
  <c r="O60" i="252"/>
  <c r="N60" i="252"/>
  <c r="M60" i="252"/>
  <c r="L60" i="252"/>
  <c r="K60" i="252"/>
  <c r="J60" i="252"/>
  <c r="I60" i="252"/>
  <c r="H60" i="252"/>
  <c r="G60" i="252"/>
  <c r="F60" i="252"/>
  <c r="E60" i="252"/>
  <c r="D60" i="252"/>
  <c r="C60" i="252"/>
  <c r="B60" i="252"/>
  <c r="AL51" i="252"/>
  <c r="AK51" i="252"/>
  <c r="AJ51" i="252"/>
  <c r="AI51" i="252"/>
  <c r="AH51" i="252"/>
  <c r="AG51" i="252"/>
  <c r="AF51" i="252"/>
  <c r="AE51" i="252"/>
  <c r="AD51" i="252"/>
  <c r="AC51" i="252"/>
  <c r="AB51" i="252"/>
  <c r="AA51" i="252"/>
  <c r="Z51" i="252"/>
  <c r="Y51" i="252"/>
  <c r="X51" i="252"/>
  <c r="W51" i="252"/>
  <c r="V51" i="252"/>
  <c r="U51" i="252"/>
  <c r="T51" i="252"/>
  <c r="S51" i="252"/>
  <c r="R51" i="252"/>
  <c r="Q51" i="252"/>
  <c r="P51" i="252"/>
  <c r="O51" i="252"/>
  <c r="N51" i="252"/>
  <c r="M51" i="252"/>
  <c r="L51" i="252"/>
  <c r="K51" i="252"/>
  <c r="J51" i="252"/>
  <c r="I51" i="252"/>
  <c r="H51" i="252"/>
  <c r="G51" i="252"/>
  <c r="F51" i="252"/>
  <c r="E51" i="252"/>
  <c r="D51" i="252"/>
  <c r="C51" i="252"/>
  <c r="B51" i="252"/>
  <c r="AL34" i="252"/>
  <c r="AK34" i="252"/>
  <c r="AJ34" i="252"/>
  <c r="AI34" i="252"/>
  <c r="AH34" i="252"/>
  <c r="AG34" i="252"/>
  <c r="AF34" i="252"/>
  <c r="AE34" i="252"/>
  <c r="AD34" i="252"/>
  <c r="AC34" i="252"/>
  <c r="AB34" i="252"/>
  <c r="AA34" i="252"/>
  <c r="Z34" i="252"/>
  <c r="Y34" i="252"/>
  <c r="X34" i="252"/>
  <c r="W34" i="252"/>
  <c r="V34" i="252"/>
  <c r="U34" i="252"/>
  <c r="T34" i="252"/>
  <c r="S34" i="252"/>
  <c r="R34" i="252"/>
  <c r="Q34" i="252"/>
  <c r="P34" i="252"/>
  <c r="O34" i="252"/>
  <c r="N34" i="252"/>
  <c r="M34" i="252"/>
  <c r="L34" i="252"/>
  <c r="K34" i="252"/>
  <c r="J34" i="252"/>
  <c r="I34" i="252"/>
  <c r="H34" i="252"/>
  <c r="G34" i="252"/>
  <c r="F34" i="252"/>
  <c r="E34" i="252"/>
  <c r="D34" i="252"/>
  <c r="C34" i="252"/>
  <c r="B34" i="252"/>
  <c r="AL33" i="252"/>
  <c r="AK33" i="252"/>
  <c r="AJ33" i="252"/>
  <c r="AI33" i="252"/>
  <c r="AH33" i="252"/>
  <c r="AG33" i="252"/>
  <c r="AF33" i="252"/>
  <c r="AE33" i="252"/>
  <c r="AD33" i="252"/>
  <c r="AC33" i="252"/>
  <c r="AB33" i="252"/>
  <c r="AA33" i="252"/>
  <c r="Z33" i="252"/>
  <c r="Y33" i="252"/>
  <c r="X33" i="252"/>
  <c r="W33" i="252"/>
  <c r="V33" i="252"/>
  <c r="U33" i="252"/>
  <c r="T33" i="252"/>
  <c r="S33" i="252"/>
  <c r="R33" i="252"/>
  <c r="Q33" i="252"/>
  <c r="P33" i="252"/>
  <c r="O33" i="252"/>
  <c r="N33" i="252"/>
  <c r="M33" i="252"/>
  <c r="L33" i="252"/>
  <c r="K33" i="252"/>
  <c r="J33" i="252"/>
  <c r="I33" i="252"/>
  <c r="H33" i="252"/>
  <c r="G33" i="252"/>
  <c r="F33" i="252"/>
  <c r="E33" i="252"/>
  <c r="D33" i="252"/>
  <c r="C33" i="252"/>
  <c r="B33" i="252"/>
  <c r="AL32" i="252"/>
  <c r="AK32" i="252"/>
  <c r="AJ32" i="252"/>
  <c r="AI32" i="252"/>
  <c r="AH32" i="252"/>
  <c r="AG32" i="252"/>
  <c r="AF32" i="252"/>
  <c r="AE32" i="252"/>
  <c r="AD32" i="252"/>
  <c r="AC32" i="252"/>
  <c r="AB32" i="252"/>
  <c r="AA32" i="252"/>
  <c r="Z32" i="252"/>
  <c r="Y32" i="252"/>
  <c r="X32" i="252"/>
  <c r="W32" i="252"/>
  <c r="V32" i="252"/>
  <c r="U32" i="252"/>
  <c r="T32" i="252"/>
  <c r="S32" i="252"/>
  <c r="R32" i="252"/>
  <c r="Q32" i="252"/>
  <c r="P32" i="252"/>
  <c r="O32" i="252"/>
  <c r="N32" i="252"/>
  <c r="M32" i="252"/>
  <c r="L32" i="252"/>
  <c r="K32" i="252"/>
  <c r="J32" i="252"/>
  <c r="I32" i="252"/>
  <c r="H32" i="252"/>
  <c r="G32" i="252"/>
  <c r="F32" i="252"/>
  <c r="E32" i="252"/>
  <c r="D32" i="252"/>
  <c r="C32" i="252"/>
  <c r="B32" i="252"/>
  <c r="AL31" i="252"/>
  <c r="AK31" i="252"/>
  <c r="AJ31" i="252"/>
  <c r="AI31" i="252"/>
  <c r="AH31" i="252"/>
  <c r="AG31" i="252"/>
  <c r="AF31" i="252"/>
  <c r="AE31" i="252"/>
  <c r="AD31" i="252"/>
  <c r="AC31" i="252"/>
  <c r="AB31" i="252"/>
  <c r="AA31" i="252"/>
  <c r="Z31" i="252"/>
  <c r="Y31" i="252"/>
  <c r="X31" i="252"/>
  <c r="W31" i="252"/>
  <c r="V31" i="252"/>
  <c r="U31" i="252"/>
  <c r="T31" i="252"/>
  <c r="S31" i="252"/>
  <c r="R31" i="252"/>
  <c r="Q31" i="252"/>
  <c r="P31" i="252"/>
  <c r="O31" i="252"/>
  <c r="N31" i="252"/>
  <c r="M31" i="252"/>
  <c r="L31" i="252"/>
  <c r="K31" i="252"/>
  <c r="J31" i="252"/>
  <c r="I31" i="252"/>
  <c r="H31" i="252"/>
  <c r="G31" i="252"/>
  <c r="F31" i="252"/>
  <c r="E31" i="252"/>
  <c r="D31" i="252"/>
  <c r="C31" i="252"/>
  <c r="B31" i="252"/>
  <c r="AL30" i="252"/>
  <c r="AK30" i="252"/>
  <c r="AJ30" i="252"/>
  <c r="AI30" i="252"/>
  <c r="AH30" i="252"/>
  <c r="AG30" i="252"/>
  <c r="AF30" i="252"/>
  <c r="AE30" i="252"/>
  <c r="AD30" i="252"/>
  <c r="AC30" i="252"/>
  <c r="AB30" i="252"/>
  <c r="AA30" i="252"/>
  <c r="Z30" i="252"/>
  <c r="Y30" i="252"/>
  <c r="X30" i="252"/>
  <c r="W30" i="252"/>
  <c r="V30" i="252"/>
  <c r="U30" i="252"/>
  <c r="T30" i="252"/>
  <c r="S30" i="252"/>
  <c r="R30" i="252"/>
  <c r="Q30" i="252"/>
  <c r="P30" i="252"/>
  <c r="O30" i="252"/>
  <c r="N30" i="252"/>
  <c r="M30" i="252"/>
  <c r="L30" i="252"/>
  <c r="K30" i="252"/>
  <c r="J30" i="252"/>
  <c r="I30" i="252"/>
  <c r="H30" i="252"/>
  <c r="G30" i="252"/>
  <c r="F30" i="252"/>
  <c r="E30" i="252"/>
  <c r="D30" i="252"/>
  <c r="C30" i="252"/>
  <c r="B30" i="252"/>
  <c r="AL29" i="252"/>
  <c r="AK29" i="252"/>
  <c r="AJ29" i="252"/>
  <c r="AI29" i="252"/>
  <c r="AH29" i="252"/>
  <c r="AG29" i="252"/>
  <c r="AF29" i="252"/>
  <c r="AE29" i="252"/>
  <c r="AD29" i="252"/>
  <c r="AC29" i="252"/>
  <c r="AB29" i="252"/>
  <c r="AA29" i="252"/>
  <c r="Z29" i="252"/>
  <c r="Y29" i="252"/>
  <c r="X29" i="252"/>
  <c r="W29" i="252"/>
  <c r="V29" i="252"/>
  <c r="U29" i="252"/>
  <c r="T29" i="252"/>
  <c r="S29" i="252"/>
  <c r="R29" i="252"/>
  <c r="Q29" i="252"/>
  <c r="P29" i="252"/>
  <c r="O29" i="252"/>
  <c r="N29" i="252"/>
  <c r="M29" i="252"/>
  <c r="L29" i="252"/>
  <c r="K29" i="252"/>
  <c r="J29" i="252"/>
  <c r="I29" i="252"/>
  <c r="H29" i="252"/>
  <c r="G29" i="252"/>
  <c r="F29" i="252"/>
  <c r="E29" i="252"/>
  <c r="D29" i="252"/>
  <c r="C29" i="252"/>
  <c r="B29" i="252"/>
  <c r="D39" i="251"/>
  <c r="AL6" i="251" s="1"/>
  <c r="C33" i="251"/>
  <c r="D33" i="251" s="1"/>
  <c r="E33" i="251" s="1"/>
  <c r="F33" i="251" s="1"/>
  <c r="G33" i="251" s="1"/>
  <c r="C35" i="251" s="1"/>
  <c r="D35" i="251" s="1"/>
  <c r="E35" i="251" s="1"/>
  <c r="F35" i="251" s="1"/>
  <c r="D2" i="251"/>
  <c r="E2" i="251" s="1"/>
  <c r="AM16" i="247" l="1"/>
  <c r="AN16" i="247" s="1"/>
  <c r="AM8" i="247"/>
  <c r="AN8" i="247" s="1"/>
  <c r="AM20" i="247"/>
  <c r="AN20" i="247" s="1"/>
  <c r="AE7" i="250"/>
  <c r="AD8" i="250"/>
  <c r="AJ7" i="250"/>
  <c r="AF7" i="250"/>
  <c r="AM7" i="250" s="1"/>
  <c r="AN7" i="250" s="1"/>
  <c r="AG7" i="250"/>
  <c r="AH7" i="250"/>
  <c r="AI7" i="250"/>
  <c r="AM24" i="247"/>
  <c r="AN24" i="247" s="1"/>
  <c r="B81" i="249"/>
  <c r="B82" i="249" s="1"/>
  <c r="C37" i="224"/>
  <c r="C51" i="224" s="1"/>
  <c r="B92" i="249" s="1"/>
  <c r="C36" i="224"/>
  <c r="C40" i="224" s="1"/>
  <c r="C58" i="224" s="1"/>
  <c r="B87" i="249" s="1"/>
  <c r="H81" i="249"/>
  <c r="H82" i="249" s="1"/>
  <c r="I36" i="224"/>
  <c r="I40" i="224" s="1"/>
  <c r="I37" i="224"/>
  <c r="I51" i="224" s="1"/>
  <c r="H92" i="249" s="1"/>
  <c r="N81" i="249"/>
  <c r="N82" i="249" s="1"/>
  <c r="O37" i="224"/>
  <c r="O51" i="224" s="1"/>
  <c r="N92" i="249" s="1"/>
  <c r="O36" i="224"/>
  <c r="O40" i="224" s="1"/>
  <c r="O58" i="224" s="1"/>
  <c r="N87" i="249" s="1"/>
  <c r="T81" i="249"/>
  <c r="T82" i="249" s="1"/>
  <c r="U37" i="224"/>
  <c r="U51" i="224" s="1"/>
  <c r="T92" i="249" s="1"/>
  <c r="U36" i="224"/>
  <c r="U40" i="224" s="1"/>
  <c r="U58" i="224" s="1"/>
  <c r="T87" i="249" s="1"/>
  <c r="C81" i="249"/>
  <c r="C82" i="249" s="1"/>
  <c r="D36" i="224"/>
  <c r="D40" i="224" s="1"/>
  <c r="D37" i="224"/>
  <c r="D51" i="224" s="1"/>
  <c r="C92" i="249" s="1"/>
  <c r="I81" i="249"/>
  <c r="I82" i="249" s="1"/>
  <c r="J37" i="224"/>
  <c r="J51" i="224" s="1"/>
  <c r="I92" i="249" s="1"/>
  <c r="J36" i="224"/>
  <c r="J40" i="224" s="1"/>
  <c r="J58" i="224" s="1"/>
  <c r="I87" i="249" s="1"/>
  <c r="O81" i="249"/>
  <c r="O82" i="249" s="1"/>
  <c r="P36" i="224"/>
  <c r="P40" i="224" s="1"/>
  <c r="P37" i="224"/>
  <c r="P51" i="224" s="1"/>
  <c r="O92" i="249" s="1"/>
  <c r="U81" i="249"/>
  <c r="U82" i="249" s="1"/>
  <c r="V36" i="224"/>
  <c r="V40" i="224" s="1"/>
  <c r="V37" i="224"/>
  <c r="V51" i="224" s="1"/>
  <c r="U92" i="249" s="1"/>
  <c r="D81" i="249"/>
  <c r="D82" i="249" s="1"/>
  <c r="E36" i="224"/>
  <c r="E40" i="224" s="1"/>
  <c r="E37" i="224"/>
  <c r="E51" i="224" s="1"/>
  <c r="D92" i="249" s="1"/>
  <c r="J81" i="249"/>
  <c r="J82" i="249" s="1"/>
  <c r="K36" i="224"/>
  <c r="K40" i="224" s="1"/>
  <c r="K37" i="224"/>
  <c r="K51" i="224" s="1"/>
  <c r="J92" i="249" s="1"/>
  <c r="P81" i="249"/>
  <c r="P82" i="249" s="1"/>
  <c r="Q36" i="224"/>
  <c r="Q40" i="224" s="1"/>
  <c r="Q37" i="224"/>
  <c r="Q51" i="224" s="1"/>
  <c r="P92" i="249" s="1"/>
  <c r="V81" i="249"/>
  <c r="V82" i="249" s="1"/>
  <c r="W36" i="224"/>
  <c r="W40" i="224" s="1"/>
  <c r="W37" i="224"/>
  <c r="W51" i="224" s="1"/>
  <c r="V92" i="249" s="1"/>
  <c r="E81" i="249"/>
  <c r="E82" i="249" s="1"/>
  <c r="F36" i="224"/>
  <c r="F40" i="224" s="1"/>
  <c r="F37" i="224"/>
  <c r="F51" i="224" s="1"/>
  <c r="E92" i="249" s="1"/>
  <c r="K81" i="249"/>
  <c r="K82" i="249" s="1"/>
  <c r="L36" i="224"/>
  <c r="L40" i="224" s="1"/>
  <c r="L37" i="224"/>
  <c r="L51" i="224" s="1"/>
  <c r="K92" i="249" s="1"/>
  <c r="Q81" i="249"/>
  <c r="Q82" i="249" s="1"/>
  <c r="R36" i="224"/>
  <c r="R40" i="224" s="1"/>
  <c r="R37" i="224"/>
  <c r="R51" i="224" s="1"/>
  <c r="Q92" i="249" s="1"/>
  <c r="F81" i="249"/>
  <c r="F82" i="249" s="1"/>
  <c r="G36" i="224"/>
  <c r="G40" i="224" s="1"/>
  <c r="G37" i="224"/>
  <c r="G51" i="224" s="1"/>
  <c r="F92" i="249" s="1"/>
  <c r="L81" i="249"/>
  <c r="L82" i="249" s="1"/>
  <c r="M37" i="224"/>
  <c r="M51" i="224" s="1"/>
  <c r="L92" i="249" s="1"/>
  <c r="M36" i="224"/>
  <c r="M40" i="224" s="1"/>
  <c r="M58" i="224" s="1"/>
  <c r="L87" i="249" s="1"/>
  <c r="R81" i="249"/>
  <c r="R82" i="249" s="1"/>
  <c r="S37" i="224"/>
  <c r="S51" i="224" s="1"/>
  <c r="R92" i="249" s="1"/>
  <c r="S36" i="224"/>
  <c r="S40" i="224" s="1"/>
  <c r="S58" i="224" s="1"/>
  <c r="R87" i="249" s="1"/>
  <c r="G81" i="249"/>
  <c r="G82" i="249" s="1"/>
  <c r="H36" i="224"/>
  <c r="H40" i="224" s="1"/>
  <c r="H37" i="224"/>
  <c r="H51" i="224" s="1"/>
  <c r="G92" i="249" s="1"/>
  <c r="M81" i="249"/>
  <c r="M82" i="249" s="1"/>
  <c r="N36" i="224"/>
  <c r="N40" i="224" s="1"/>
  <c r="N37" i="224"/>
  <c r="N51" i="224" s="1"/>
  <c r="M92" i="249" s="1"/>
  <c r="S81" i="249"/>
  <c r="S82" i="249" s="1"/>
  <c r="T37" i="224"/>
  <c r="T51" i="224" s="1"/>
  <c r="S92" i="249" s="1"/>
  <c r="T36" i="224"/>
  <c r="T40" i="224" s="1"/>
  <c r="T58" i="224" s="1"/>
  <c r="S87" i="249" s="1"/>
  <c r="X35" i="224"/>
  <c r="Y35" i="224"/>
  <c r="Z35" i="224"/>
  <c r="I48" i="91"/>
  <c r="I81" i="59"/>
  <c r="Q48" i="91"/>
  <c r="Q81" i="59"/>
  <c r="Y48" i="91"/>
  <c r="Y81" i="59"/>
  <c r="AG48" i="91"/>
  <c r="AG81" i="59"/>
  <c r="C48" i="91"/>
  <c r="C81" i="59"/>
  <c r="AA48" i="91"/>
  <c r="AA81" i="59"/>
  <c r="D48" i="91"/>
  <c r="D81" i="59"/>
  <c r="L48" i="91"/>
  <c r="L81" i="59"/>
  <c r="T48" i="91"/>
  <c r="T81" i="59"/>
  <c r="AB48" i="91"/>
  <c r="AB81" i="59"/>
  <c r="AJ48" i="91"/>
  <c r="AJ81" i="59"/>
  <c r="AI48" i="91"/>
  <c r="AI81" i="59"/>
  <c r="E48" i="91"/>
  <c r="E81" i="59"/>
  <c r="M48" i="91"/>
  <c r="M81" i="59"/>
  <c r="U48" i="91"/>
  <c r="U81" i="59"/>
  <c r="AC48" i="91"/>
  <c r="AC81" i="59"/>
  <c r="AK48" i="91"/>
  <c r="AK81" i="59"/>
  <c r="S48" i="91"/>
  <c r="S81" i="59"/>
  <c r="F48" i="91"/>
  <c r="F81" i="59"/>
  <c r="N48" i="91"/>
  <c r="N81" i="59"/>
  <c r="V48" i="91"/>
  <c r="V81" i="59"/>
  <c r="AD48" i="91"/>
  <c r="AD81" i="59"/>
  <c r="K48" i="91"/>
  <c r="K81" i="59"/>
  <c r="G48" i="91"/>
  <c r="G81" i="59"/>
  <c r="O48" i="91"/>
  <c r="O81" i="59"/>
  <c r="W48" i="91"/>
  <c r="W81" i="59"/>
  <c r="AE48" i="91"/>
  <c r="AE81" i="59"/>
  <c r="H48" i="91"/>
  <c r="H81" i="59"/>
  <c r="P48" i="91"/>
  <c r="P81" i="59"/>
  <c r="X48" i="91"/>
  <c r="X81" i="59"/>
  <c r="AF48" i="91"/>
  <c r="AF81" i="59"/>
  <c r="AM17" i="247"/>
  <c r="AN17" i="247" s="1"/>
  <c r="AM18" i="247"/>
  <c r="AN18" i="247" s="1"/>
  <c r="AM21" i="247"/>
  <c r="AN21" i="247" s="1"/>
  <c r="AM22" i="247"/>
  <c r="AN22" i="247" s="1"/>
  <c r="AM25" i="247"/>
  <c r="AN25" i="247" s="1"/>
  <c r="AM26" i="247"/>
  <c r="AN26" i="247" s="1"/>
  <c r="AM27" i="247"/>
  <c r="AN27" i="247" s="1"/>
  <c r="AM28" i="247"/>
  <c r="AN28" i="247" s="1"/>
  <c r="AM29" i="247"/>
  <c r="AN29" i="247" s="1"/>
  <c r="AM30" i="247"/>
  <c r="AN30" i="247" s="1"/>
  <c r="AM31" i="247"/>
  <c r="AN31" i="247" s="1"/>
  <c r="AM32" i="247"/>
  <c r="AN32" i="247" s="1"/>
  <c r="AM33" i="247"/>
  <c r="AN33" i="247" s="1"/>
  <c r="AM34" i="247"/>
  <c r="AN34" i="247" s="1"/>
  <c r="AM35" i="247"/>
  <c r="AN35" i="247" s="1"/>
  <c r="AM36" i="247"/>
  <c r="AN36" i="247" s="1"/>
  <c r="AM37" i="247"/>
  <c r="AN37" i="247" s="1"/>
  <c r="AM38" i="247"/>
  <c r="AN38" i="247" s="1"/>
  <c r="AM39" i="247"/>
  <c r="AN39" i="247" s="1"/>
  <c r="AM40" i="247"/>
  <c r="AN40" i="247" s="1"/>
  <c r="AM6" i="247"/>
  <c r="AN6" i="247" s="1"/>
  <c r="AM7" i="247"/>
  <c r="AN7" i="247" s="1"/>
  <c r="AM9" i="247"/>
  <c r="AN9" i="247" s="1"/>
  <c r="AM10" i="247"/>
  <c r="AN10" i="247" s="1"/>
  <c r="AM11" i="247"/>
  <c r="AN11" i="247" s="1"/>
  <c r="AM12" i="247"/>
  <c r="AN12" i="247" s="1"/>
  <c r="AM13" i="247"/>
  <c r="AN13" i="247" s="1"/>
  <c r="AM14" i="247"/>
  <c r="AN14" i="247" s="1"/>
  <c r="AM15" i="247"/>
  <c r="AN15" i="247" s="1"/>
  <c r="AM19" i="247"/>
  <c r="AN19" i="247" s="1"/>
  <c r="AM23" i="247"/>
  <c r="AN23" i="247" s="1"/>
  <c r="AM41" i="247"/>
  <c r="AN41" i="247" s="1"/>
  <c r="F2" i="251"/>
  <c r="G2" i="251" s="1"/>
  <c r="H2" i="251" s="1"/>
  <c r="I2" i="251" s="1"/>
  <c r="J2" i="251" s="1"/>
  <c r="K2" i="251" s="1"/>
  <c r="L2" i="251" s="1"/>
  <c r="M2" i="251" s="1"/>
  <c r="N2" i="251" s="1"/>
  <c r="O2" i="251" s="1"/>
  <c r="P2" i="251" s="1"/>
  <c r="Q2" i="251" s="1"/>
  <c r="R2" i="251" s="1"/>
  <c r="S2" i="251" s="1"/>
  <c r="T2" i="251" s="1"/>
  <c r="U2" i="251" s="1"/>
  <c r="V2" i="251" s="1"/>
  <c r="W2" i="251" s="1"/>
  <c r="X2" i="251" s="1"/>
  <c r="Y2" i="251" s="1"/>
  <c r="Z2" i="251" s="1"/>
  <c r="AA2" i="251" s="1"/>
  <c r="AB2" i="251" s="1"/>
  <c r="AC2" i="251" s="1"/>
  <c r="AD2" i="251" s="1"/>
  <c r="AE2" i="251" s="1"/>
  <c r="AF2" i="251" s="1"/>
  <c r="AG2" i="251" s="1"/>
  <c r="AH2" i="251" s="1"/>
  <c r="AI2" i="251" s="1"/>
  <c r="AJ2" i="251" s="1"/>
  <c r="AK2" i="251" s="1"/>
  <c r="AL2" i="251" s="1"/>
  <c r="C5" i="251"/>
  <c r="D4" i="251"/>
  <c r="C4" i="251"/>
  <c r="D3" i="251"/>
  <c r="C3" i="251"/>
  <c r="H33" i="251"/>
  <c r="I33" i="251" s="1"/>
  <c r="J33" i="251" s="1"/>
  <c r="H35" i="251" s="1"/>
  <c r="I35" i="251" s="1"/>
  <c r="C34" i="251"/>
  <c r="C36" i="251" s="1"/>
  <c r="D5" i="251"/>
  <c r="B39" i="251"/>
  <c r="X64" i="91"/>
  <c r="P64" i="91"/>
  <c r="L64" i="91"/>
  <c r="L62" i="91" s="1"/>
  <c r="H64" i="91"/>
  <c r="D64" i="91"/>
  <c r="D62" i="91" s="1"/>
  <c r="T64" i="91"/>
  <c r="T62" i="91" s="1"/>
  <c r="AJ64" i="91"/>
  <c r="AJ62" i="91" s="1"/>
  <c r="F64" i="91"/>
  <c r="F62" i="91" s="1"/>
  <c r="J25" i="193"/>
  <c r="J26" i="193"/>
  <c r="G26" i="192"/>
  <c r="G26" i="332"/>
  <c r="D26" i="192"/>
  <c r="D26" i="332"/>
  <c r="I26" i="192"/>
  <c r="I26" i="332"/>
  <c r="F26" i="192"/>
  <c r="F26" i="332"/>
  <c r="C26" i="192"/>
  <c r="C26" i="332"/>
  <c r="H26" i="192"/>
  <c r="H26" i="332"/>
  <c r="E26" i="192"/>
  <c r="J26" i="192" s="1"/>
  <c r="E26" i="332"/>
  <c r="J26" i="332" s="1"/>
  <c r="J25" i="192"/>
  <c r="B26" i="192"/>
  <c r="B26" i="332"/>
  <c r="AM6" i="249"/>
  <c r="AN6" i="249" s="1"/>
  <c r="AM7" i="249"/>
  <c r="AN7" i="249" s="1"/>
  <c r="AM8" i="249"/>
  <c r="AN8" i="249" s="1"/>
  <c r="AM9" i="249"/>
  <c r="AN9" i="249" s="1"/>
  <c r="AM10" i="249"/>
  <c r="AN10" i="249" s="1"/>
  <c r="AM11" i="249"/>
  <c r="AN11" i="249" s="1"/>
  <c r="AM12" i="249"/>
  <c r="AN12" i="249" s="1"/>
  <c r="AM13" i="249"/>
  <c r="AN13" i="249" s="1"/>
  <c r="AM14" i="249"/>
  <c r="AN14" i="249" s="1"/>
  <c r="AM15" i="249"/>
  <c r="AN15" i="249" s="1"/>
  <c r="AM16" i="249"/>
  <c r="AN16" i="249" s="1"/>
  <c r="AM17" i="249"/>
  <c r="AN17" i="249" s="1"/>
  <c r="AM18" i="249"/>
  <c r="AN18" i="249" s="1"/>
  <c r="AM19" i="249"/>
  <c r="AN19" i="249" s="1"/>
  <c r="AM20" i="249"/>
  <c r="AN20" i="249" s="1"/>
  <c r="AM21" i="249"/>
  <c r="AN21" i="249" s="1"/>
  <c r="AM22" i="249"/>
  <c r="AN22" i="249" s="1"/>
  <c r="AM23" i="249"/>
  <c r="AN23" i="249" s="1"/>
  <c r="AM24" i="249"/>
  <c r="AN24" i="249" s="1"/>
  <c r="AM25" i="249"/>
  <c r="AN25" i="249" s="1"/>
  <c r="AM26" i="249"/>
  <c r="AN26" i="249" s="1"/>
  <c r="AM27" i="249"/>
  <c r="AN27" i="249" s="1"/>
  <c r="AM28" i="249"/>
  <c r="AN28" i="249" s="1"/>
  <c r="AM29" i="249"/>
  <c r="AN29" i="249" s="1"/>
  <c r="AM30" i="249"/>
  <c r="AN30" i="249" s="1"/>
  <c r="AM31" i="249"/>
  <c r="AN31" i="249" s="1"/>
  <c r="AM32" i="249"/>
  <c r="AN32" i="249" s="1"/>
  <c r="AM33" i="249"/>
  <c r="AN33" i="249" s="1"/>
  <c r="AM34" i="249"/>
  <c r="AN34" i="249" s="1"/>
  <c r="AM35" i="249"/>
  <c r="AN35" i="249" s="1"/>
  <c r="AM36" i="249"/>
  <c r="AN36" i="249" s="1"/>
  <c r="AM37" i="249"/>
  <c r="AN37" i="249" s="1"/>
  <c r="AM38" i="249"/>
  <c r="AN38" i="249" s="1"/>
  <c r="AM39" i="249"/>
  <c r="AN39" i="249" s="1"/>
  <c r="AM40" i="249"/>
  <c r="AN40" i="249" s="1"/>
  <c r="AM41" i="249"/>
  <c r="AN41" i="249" s="1"/>
  <c r="I80" i="158"/>
  <c r="Q75" i="158"/>
  <c r="Y75" i="158"/>
  <c r="C80" i="158"/>
  <c r="H80" i="158"/>
  <c r="B69" i="158"/>
  <c r="B75" i="158" s="1"/>
  <c r="J69" i="158"/>
  <c r="J75" i="158" s="1"/>
  <c r="R69" i="158"/>
  <c r="R75" i="158" s="1"/>
  <c r="Z69" i="158"/>
  <c r="Z75" i="158" s="1"/>
  <c r="AH69" i="158"/>
  <c r="AH75" i="158" s="1"/>
  <c r="AJ46" i="158"/>
  <c r="P69" i="158"/>
  <c r="AF69" i="158"/>
  <c r="AF75" i="158" s="1"/>
  <c r="M46" i="158"/>
  <c r="I69" i="158"/>
  <c r="AG69" i="158"/>
  <c r="AG75" i="158" s="1"/>
  <c r="U73" i="158"/>
  <c r="C69" i="158"/>
  <c r="C75" i="158" s="1"/>
  <c r="K69" i="158"/>
  <c r="K75" i="158" s="1"/>
  <c r="S69" i="158"/>
  <c r="S75" i="158" s="1"/>
  <c r="AA69" i="158"/>
  <c r="AA75" i="158" s="1"/>
  <c r="AI69" i="158"/>
  <c r="AI75" i="158" s="1"/>
  <c r="D46" i="158"/>
  <c r="E73" i="158"/>
  <c r="Q76" i="158"/>
  <c r="Y76" i="158"/>
  <c r="AG76" i="158"/>
  <c r="H46" i="158"/>
  <c r="H75" i="158" s="1"/>
  <c r="P46" i="158"/>
  <c r="X46" i="158"/>
  <c r="X75" i="158" s="1"/>
  <c r="AF46" i="158"/>
  <c r="D69" i="158"/>
  <c r="D75" i="158" s="1"/>
  <c r="L69" i="158"/>
  <c r="L75" i="158" s="1"/>
  <c r="T69" i="158"/>
  <c r="AB69" i="158"/>
  <c r="AJ69" i="158"/>
  <c r="AJ75" i="158" s="1"/>
  <c r="H73" i="158"/>
  <c r="X73" i="158"/>
  <c r="I46" i="158"/>
  <c r="E69" i="158"/>
  <c r="E75" i="158" s="1"/>
  <c r="M69" i="158"/>
  <c r="U69" i="158"/>
  <c r="U75" i="158" s="1"/>
  <c r="AC69" i="158"/>
  <c r="AC75" i="158" s="1"/>
  <c r="AK69" i="158"/>
  <c r="AK75" i="158" s="1"/>
  <c r="Q73" i="158"/>
  <c r="F78" i="158" s="1"/>
  <c r="F80" i="158" s="1"/>
  <c r="Y73" i="158"/>
  <c r="T46" i="158"/>
  <c r="AK73" i="158"/>
  <c r="J78" i="158" s="1"/>
  <c r="J80" i="158" s="1"/>
  <c r="F69" i="158"/>
  <c r="F75" i="158" s="1"/>
  <c r="N69" i="158"/>
  <c r="N75" i="158" s="1"/>
  <c r="V69" i="158"/>
  <c r="V75" i="158" s="1"/>
  <c r="AD69" i="158"/>
  <c r="AD75" i="158" s="1"/>
  <c r="AB46" i="158"/>
  <c r="G69" i="158"/>
  <c r="G75" i="158" s="1"/>
  <c r="O69" i="158"/>
  <c r="O75" i="158" s="1"/>
  <c r="W69" i="158"/>
  <c r="W75" i="158" s="1"/>
  <c r="AE69" i="158"/>
  <c r="AE75" i="158" s="1"/>
  <c r="N48" i="154"/>
  <c r="AK48" i="154"/>
  <c r="Q48" i="154"/>
  <c r="Y48" i="154"/>
  <c r="AG48" i="154"/>
  <c r="AK46" i="154"/>
  <c r="N46" i="154"/>
  <c r="AD46" i="154"/>
  <c r="AD48" i="154" s="1"/>
  <c r="Q70" i="154"/>
  <c r="M46" i="154"/>
  <c r="M48" i="154" s="1"/>
  <c r="S48" i="154"/>
  <c r="AA48" i="154"/>
  <c r="AI48" i="154"/>
  <c r="V46" i="154"/>
  <c r="V48" i="154" s="1"/>
  <c r="B48" i="91"/>
  <c r="B46" i="91" s="1"/>
  <c r="J48" i="91"/>
  <c r="J46" i="91" s="1"/>
  <c r="R48" i="91"/>
  <c r="Z48" i="91"/>
  <c r="Z46" i="91" s="1"/>
  <c r="AH48" i="91"/>
  <c r="D46" i="91"/>
  <c r="L46" i="91"/>
  <c r="T46" i="91"/>
  <c r="AB46" i="91"/>
  <c r="AJ46" i="91"/>
  <c r="E46" i="91"/>
  <c r="M46" i="91"/>
  <c r="U46" i="91"/>
  <c r="AC46" i="91"/>
  <c r="AK46" i="91"/>
  <c r="F46" i="91"/>
  <c r="N46" i="91"/>
  <c r="V46" i="91"/>
  <c r="AD46" i="91"/>
  <c r="G46" i="91"/>
  <c r="O46" i="91"/>
  <c r="W46" i="91"/>
  <c r="AE46" i="91"/>
  <c r="H46" i="91"/>
  <c r="P46" i="91"/>
  <c r="X46" i="91"/>
  <c r="AF46" i="91"/>
  <c r="I46" i="91"/>
  <c r="Q46" i="91"/>
  <c r="Y46" i="91"/>
  <c r="AG46" i="91"/>
  <c r="R46" i="91"/>
  <c r="AH46" i="91"/>
  <c r="C46" i="91"/>
  <c r="K46" i="91"/>
  <c r="S46" i="91"/>
  <c r="AA46" i="91"/>
  <c r="AI46" i="91"/>
  <c r="G64" i="91"/>
  <c r="G62" i="91" s="1"/>
  <c r="O64" i="91"/>
  <c r="O62" i="91" s="1"/>
  <c r="W64" i="91"/>
  <c r="W62" i="91" s="1"/>
  <c r="AE64" i="91"/>
  <c r="AF64" i="91"/>
  <c r="AF62" i="91" s="1"/>
  <c r="I64" i="91"/>
  <c r="I62" i="91" s="1"/>
  <c r="Q64" i="91"/>
  <c r="Q62" i="91" s="1"/>
  <c r="Y64" i="91"/>
  <c r="Y62" i="91" s="1"/>
  <c r="AG64" i="91"/>
  <c r="AG62" i="91" s="1"/>
  <c r="B64" i="91"/>
  <c r="B62" i="91" s="1"/>
  <c r="J64" i="91"/>
  <c r="J62" i="91" s="1"/>
  <c r="R64" i="91"/>
  <c r="R62" i="91" s="1"/>
  <c r="Z64" i="91"/>
  <c r="Z62" i="91" s="1"/>
  <c r="AH64" i="91"/>
  <c r="AH62" i="91" s="1"/>
  <c r="C64" i="91"/>
  <c r="C62" i="91" s="1"/>
  <c r="K64" i="91"/>
  <c r="K62" i="91" s="1"/>
  <c r="S64" i="91"/>
  <c r="S62" i="91" s="1"/>
  <c r="AA64" i="91"/>
  <c r="AA62" i="91" s="1"/>
  <c r="AI64" i="91"/>
  <c r="AI62" i="91" s="1"/>
  <c r="E64" i="91"/>
  <c r="E62" i="91" s="1"/>
  <c r="M64" i="91"/>
  <c r="M62" i="91" s="1"/>
  <c r="U64" i="91"/>
  <c r="U62" i="91" s="1"/>
  <c r="AC64" i="91"/>
  <c r="AC62" i="91" s="1"/>
  <c r="AK64" i="91"/>
  <c r="AK62" i="91" s="1"/>
  <c r="H62" i="91"/>
  <c r="P62" i="91"/>
  <c r="X62" i="91"/>
  <c r="AE62" i="91"/>
  <c r="AL9" i="251"/>
  <c r="AL8" i="251"/>
  <c r="E39" i="251"/>
  <c r="C39" i="251"/>
  <c r="R6" i="251" s="1"/>
  <c r="AL8" i="250" l="1"/>
  <c r="AH8" i="250"/>
  <c r="AG8" i="250"/>
  <c r="AF8" i="250"/>
  <c r="AM8" i="250" s="1"/>
  <c r="AN8" i="250" s="1"/>
  <c r="AI8" i="250"/>
  <c r="AD9" i="250"/>
  <c r="AE8" i="250"/>
  <c r="AJ8" i="250"/>
  <c r="W81" i="249"/>
  <c r="W82" i="249" s="1"/>
  <c r="X36" i="224"/>
  <c r="X40" i="224" s="1"/>
  <c r="X37" i="224"/>
  <c r="X51" i="224" s="1"/>
  <c r="W92" i="249" s="1"/>
  <c r="M93" i="249"/>
  <c r="M83" i="249"/>
  <c r="F93" i="249"/>
  <c r="F83" i="249"/>
  <c r="J93" i="249"/>
  <c r="J83" i="249"/>
  <c r="J88" i="249" s="1"/>
  <c r="I93" i="249"/>
  <c r="I83" i="249"/>
  <c r="I88" i="249" s="1"/>
  <c r="Y81" i="249"/>
  <c r="Y82" i="249" s="1"/>
  <c r="Z36" i="224"/>
  <c r="Z40" i="224" s="1"/>
  <c r="Z37" i="224"/>
  <c r="Z51" i="224" s="1"/>
  <c r="Y92" i="249" s="1"/>
  <c r="T88" i="249"/>
  <c r="X81" i="249"/>
  <c r="X82" i="249" s="1"/>
  <c r="Y36" i="224"/>
  <c r="Y40" i="224" s="1"/>
  <c r="Y37" i="224"/>
  <c r="Y51" i="224" s="1"/>
  <c r="X92" i="249" s="1"/>
  <c r="N58" i="224"/>
  <c r="M87" i="249" s="1"/>
  <c r="G58" i="224"/>
  <c r="F87" i="249" s="1"/>
  <c r="L58" i="224"/>
  <c r="K87" i="249" s="1"/>
  <c r="W58" i="224"/>
  <c r="V87" i="249" s="1"/>
  <c r="K58" i="224"/>
  <c r="J87" i="249" s="1"/>
  <c r="V58" i="224"/>
  <c r="U87" i="249" s="1"/>
  <c r="I58" i="224"/>
  <c r="H87" i="249" s="1"/>
  <c r="H93" i="249"/>
  <c r="H83" i="249"/>
  <c r="R93" i="249"/>
  <c r="R83" i="249"/>
  <c r="R88" i="249" s="1"/>
  <c r="K93" i="249"/>
  <c r="K83" i="249"/>
  <c r="V93" i="249"/>
  <c r="V83" i="249"/>
  <c r="U93" i="249"/>
  <c r="U83" i="249"/>
  <c r="T93" i="249"/>
  <c r="T83" i="249"/>
  <c r="S88" i="249"/>
  <c r="N88" i="249"/>
  <c r="B88" i="249"/>
  <c r="H58" i="224"/>
  <c r="G87" i="249" s="1"/>
  <c r="R58" i="224"/>
  <c r="Q87" i="249" s="1"/>
  <c r="F58" i="224"/>
  <c r="E87" i="249" s="1"/>
  <c r="Q58" i="224"/>
  <c r="P87" i="249" s="1"/>
  <c r="E58" i="224"/>
  <c r="D87" i="249" s="1"/>
  <c r="P58" i="224"/>
  <c r="O87" i="249" s="1"/>
  <c r="D58" i="224"/>
  <c r="C87" i="249" s="1"/>
  <c r="S93" i="249"/>
  <c r="S83" i="249"/>
  <c r="G93" i="249"/>
  <c r="G83" i="249"/>
  <c r="L93" i="249"/>
  <c r="L83" i="249"/>
  <c r="L88" i="249" s="1"/>
  <c r="Q93" i="249"/>
  <c r="Q83" i="249"/>
  <c r="E93" i="249"/>
  <c r="E83" i="249"/>
  <c r="E88" i="249" s="1"/>
  <c r="P93" i="249"/>
  <c r="P83" i="249"/>
  <c r="D93" i="249"/>
  <c r="D83" i="249"/>
  <c r="O93" i="249"/>
  <c r="O83" i="249"/>
  <c r="C93" i="249"/>
  <c r="C83" i="249"/>
  <c r="C88" i="249" s="1"/>
  <c r="N93" i="249"/>
  <c r="N83" i="249"/>
  <c r="B93" i="249"/>
  <c r="B83" i="249"/>
  <c r="H34" i="251"/>
  <c r="D34" i="251"/>
  <c r="D36" i="251" s="1"/>
  <c r="H6" i="251"/>
  <c r="P75" i="158"/>
  <c r="AB75" i="158"/>
  <c r="T75" i="158"/>
  <c r="M75" i="158"/>
  <c r="I75" i="158"/>
  <c r="R9" i="251"/>
  <c r="R8" i="251"/>
  <c r="S6" i="251"/>
  <c r="T6" i="251" s="1"/>
  <c r="U6" i="251" s="1"/>
  <c r="V6" i="251" s="1"/>
  <c r="W6" i="251" s="1"/>
  <c r="X6" i="251" s="1"/>
  <c r="Y6" i="251" s="1"/>
  <c r="Z6" i="251" s="1"/>
  <c r="AA6" i="251" s="1"/>
  <c r="AB6" i="251" s="1"/>
  <c r="AC6" i="251" s="1"/>
  <c r="AD6" i="251" s="1"/>
  <c r="AE6" i="251" s="1"/>
  <c r="AF6" i="251" s="1"/>
  <c r="AG6" i="251" s="1"/>
  <c r="AH6" i="251" s="1"/>
  <c r="AI6" i="251" s="1"/>
  <c r="AJ6" i="251" s="1"/>
  <c r="AK6" i="251" s="1"/>
  <c r="AG22" i="224"/>
  <c r="AG29" i="224" s="1"/>
  <c r="AG30" i="224" s="1"/>
  <c r="AH22" i="224"/>
  <c r="AH29" i="224" s="1"/>
  <c r="AH30" i="224" s="1"/>
  <c r="AA22" i="224"/>
  <c r="AA29" i="224" s="1"/>
  <c r="AA30" i="224" s="1"/>
  <c r="AI22" i="224"/>
  <c r="AI29" i="224" s="1"/>
  <c r="AI30" i="224" s="1"/>
  <c r="AF22" i="224"/>
  <c r="AF29" i="224" s="1"/>
  <c r="AF30" i="224" s="1"/>
  <c r="AB22" i="224"/>
  <c r="AB29" i="224" s="1"/>
  <c r="AB30" i="224" s="1"/>
  <c r="AJ22" i="224"/>
  <c r="AJ29" i="224" s="1"/>
  <c r="AJ30" i="224" s="1"/>
  <c r="AC22" i="224"/>
  <c r="AC29" i="224" s="1"/>
  <c r="AC30" i="224" s="1"/>
  <c r="AK22" i="224"/>
  <c r="AK29" i="224" s="1"/>
  <c r="AK30" i="224" s="1"/>
  <c r="AE22" i="224"/>
  <c r="AE29" i="224" s="1"/>
  <c r="AE30" i="224" s="1"/>
  <c r="AD22" i="224"/>
  <c r="AD29" i="224" s="1"/>
  <c r="AD30" i="224" s="1"/>
  <c r="AL22" i="224"/>
  <c r="AL29" i="224" s="1"/>
  <c r="AL30" i="224" s="1"/>
  <c r="AL9" i="250" l="1"/>
  <c r="AG9" i="250"/>
  <c r="AF9" i="250"/>
  <c r="AM9" i="250" s="1"/>
  <c r="AN9" i="250" s="1"/>
  <c r="AH9" i="250"/>
  <c r="AD10" i="250"/>
  <c r="AE9" i="250"/>
  <c r="AJ9" i="250"/>
  <c r="AI9" i="250"/>
  <c r="M94" i="249"/>
  <c r="M95" i="249"/>
  <c r="E90" i="249"/>
  <c r="E89" i="249"/>
  <c r="N94" i="249"/>
  <c r="N95" i="249"/>
  <c r="D94" i="249"/>
  <c r="D95" i="249"/>
  <c r="Q94" i="249"/>
  <c r="Q95" i="249"/>
  <c r="S95" i="249"/>
  <c r="S94" i="249"/>
  <c r="T94" i="249"/>
  <c r="T95" i="249"/>
  <c r="K94" i="249"/>
  <c r="K95" i="249"/>
  <c r="Y93" i="249"/>
  <c r="Y83" i="249"/>
  <c r="F95" i="249"/>
  <c r="F94" i="249"/>
  <c r="C89" i="249"/>
  <c r="C90" i="249"/>
  <c r="P88" i="249"/>
  <c r="L90" i="249"/>
  <c r="L89" i="249"/>
  <c r="G88" i="249"/>
  <c r="U88" i="249"/>
  <c r="R89" i="249"/>
  <c r="R90" i="249"/>
  <c r="Y58" i="224"/>
  <c r="X87" i="249" s="1"/>
  <c r="I89" i="249"/>
  <c r="I90" i="249"/>
  <c r="C95" i="249"/>
  <c r="C94" i="249"/>
  <c r="P95" i="249"/>
  <c r="P94" i="249"/>
  <c r="L95" i="249"/>
  <c r="L94" i="249"/>
  <c r="B90" i="249"/>
  <c r="B89" i="249"/>
  <c r="U95" i="249"/>
  <c r="U94" i="249"/>
  <c r="R95" i="249"/>
  <c r="R94" i="249"/>
  <c r="X93" i="249"/>
  <c r="X83" i="249"/>
  <c r="X88" i="249" s="1"/>
  <c r="I95" i="249"/>
  <c r="I94" i="249"/>
  <c r="O88" i="249"/>
  <c r="N89" i="249"/>
  <c r="N90" i="249"/>
  <c r="V88" i="249"/>
  <c r="T89" i="249"/>
  <c r="T90" i="249"/>
  <c r="J90" i="249"/>
  <c r="J89" i="249"/>
  <c r="B95" i="249"/>
  <c r="B94" i="249"/>
  <c r="O95" i="249"/>
  <c r="O94" i="249"/>
  <c r="E94" i="249"/>
  <c r="E95" i="249"/>
  <c r="G94" i="249"/>
  <c r="G95" i="249"/>
  <c r="S89" i="249"/>
  <c r="S90" i="249"/>
  <c r="V94" i="249"/>
  <c r="V95" i="249"/>
  <c r="H94" i="249"/>
  <c r="H95" i="249"/>
  <c r="J94" i="249"/>
  <c r="J95" i="249"/>
  <c r="X58" i="224"/>
  <c r="W87" i="249" s="1"/>
  <c r="D88" i="249"/>
  <c r="Q88" i="249"/>
  <c r="K88" i="249"/>
  <c r="H88" i="249"/>
  <c r="M88" i="249"/>
  <c r="Z58" i="224"/>
  <c r="Y87" i="249" s="1"/>
  <c r="F88" i="249"/>
  <c r="W93" i="249"/>
  <c r="W83" i="249"/>
  <c r="W88" i="249" s="1"/>
  <c r="AB35" i="224"/>
  <c r="AL35" i="224"/>
  <c r="AF35" i="224"/>
  <c r="AJ35" i="224"/>
  <c r="AD35" i="224"/>
  <c r="AE35" i="224"/>
  <c r="AA35" i="224"/>
  <c r="AG35" i="224"/>
  <c r="AI35" i="224"/>
  <c r="AK35" i="224"/>
  <c r="AC35" i="224"/>
  <c r="AH35" i="224"/>
  <c r="I6" i="251"/>
  <c r="J6" i="251" s="1"/>
  <c r="K6" i="251" s="1"/>
  <c r="L6" i="251" s="1"/>
  <c r="M6" i="251" s="1"/>
  <c r="N6" i="251" s="1"/>
  <c r="O6" i="251" s="1"/>
  <c r="P6" i="251" s="1"/>
  <c r="Q6" i="251" s="1"/>
  <c r="C6" i="251"/>
  <c r="D6" i="251" s="1"/>
  <c r="E6" i="251" s="1"/>
  <c r="F6" i="251" s="1"/>
  <c r="G6" i="251" s="1"/>
  <c r="I34" i="251"/>
  <c r="I36" i="251" s="1"/>
  <c r="H36" i="251"/>
  <c r="H8" i="251"/>
  <c r="H9" i="251"/>
  <c r="E34" i="251"/>
  <c r="E36" i="251" s="1"/>
  <c r="AL10" i="250" l="1"/>
  <c r="AF10" i="250"/>
  <c r="AM10" i="250" s="1"/>
  <c r="AN10" i="250" s="1"/>
  <c r="AD11" i="250"/>
  <c r="AE10" i="250"/>
  <c r="AJ10" i="250"/>
  <c r="AI10" i="250"/>
  <c r="AG10" i="250"/>
  <c r="AH10" i="250"/>
  <c r="W90" i="249"/>
  <c r="W89" i="249"/>
  <c r="AF81" i="249"/>
  <c r="AF82" i="249" s="1"/>
  <c r="AG36" i="224"/>
  <c r="AG40" i="224" s="1"/>
  <c r="AG37" i="224"/>
  <c r="AG51" i="224" s="1"/>
  <c r="AF92" i="249" s="1"/>
  <c r="AK81" i="249"/>
  <c r="AK82" i="249" s="1"/>
  <c r="AL37" i="224"/>
  <c r="AL51" i="224" s="1"/>
  <c r="AK92" i="249" s="1"/>
  <c r="AL36" i="224"/>
  <c r="AL40" i="224" s="1"/>
  <c r="AL58" i="224" s="1"/>
  <c r="AK87" i="249" s="1"/>
  <c r="M89" i="249"/>
  <c r="M90" i="249"/>
  <c r="Z81" i="249"/>
  <c r="Z82" i="249" s="1"/>
  <c r="AA37" i="224"/>
  <c r="AA51" i="224" s="1"/>
  <c r="Z92" i="249" s="1"/>
  <c r="AA36" i="224"/>
  <c r="AA40" i="224" s="1"/>
  <c r="AA58" i="224" s="1"/>
  <c r="Z87" i="249" s="1"/>
  <c r="AA81" i="249"/>
  <c r="AA82" i="249" s="1"/>
  <c r="AB36" i="224"/>
  <c r="AB40" i="224" s="1"/>
  <c r="AB58" i="224" s="1"/>
  <c r="AA87" i="249" s="1"/>
  <c r="AB37" i="224"/>
  <c r="AB51" i="224" s="1"/>
  <c r="AA92" i="249" s="1"/>
  <c r="H89" i="249"/>
  <c r="H90" i="249"/>
  <c r="P90" i="249"/>
  <c r="P89" i="249"/>
  <c r="Y94" i="249"/>
  <c r="Y95" i="249"/>
  <c r="AG81" i="249"/>
  <c r="AG82" i="249" s="1"/>
  <c r="AH36" i="224"/>
  <c r="AH40" i="224" s="1"/>
  <c r="AH37" i="224"/>
  <c r="AH51" i="224" s="1"/>
  <c r="AG92" i="249" s="1"/>
  <c r="AD81" i="249"/>
  <c r="AD82" i="249" s="1"/>
  <c r="AE37" i="224"/>
  <c r="AE51" i="224" s="1"/>
  <c r="AD92" i="249" s="1"/>
  <c r="AE36" i="224"/>
  <c r="AE40" i="224" s="1"/>
  <c r="K90" i="249"/>
  <c r="K89" i="249"/>
  <c r="V90" i="249"/>
  <c r="V89" i="249"/>
  <c r="X90" i="249"/>
  <c r="X89" i="249"/>
  <c r="AB81" i="249"/>
  <c r="AB82" i="249" s="1"/>
  <c r="AC36" i="224"/>
  <c r="AC40" i="224" s="1"/>
  <c r="AC37" i="224"/>
  <c r="AC51" i="224" s="1"/>
  <c r="AB92" i="249" s="1"/>
  <c r="AC81" i="249"/>
  <c r="AC82" i="249" s="1"/>
  <c r="AD36" i="224"/>
  <c r="AD40" i="224" s="1"/>
  <c r="AD58" i="224" s="1"/>
  <c r="AC87" i="249" s="1"/>
  <c r="AD37" i="224"/>
  <c r="AD51" i="224" s="1"/>
  <c r="AC92" i="249" s="1"/>
  <c r="W94" i="249"/>
  <c r="W95" i="249"/>
  <c r="Q90" i="249"/>
  <c r="Q89" i="249"/>
  <c r="X95" i="249"/>
  <c r="X94" i="249"/>
  <c r="U89" i="249"/>
  <c r="U90" i="249"/>
  <c r="AJ81" i="249"/>
  <c r="AJ82" i="249" s="1"/>
  <c r="AK36" i="224"/>
  <c r="AK40" i="224" s="1"/>
  <c r="AK37" i="224"/>
  <c r="AK51" i="224" s="1"/>
  <c r="AJ92" i="249" s="1"/>
  <c r="AI81" i="249"/>
  <c r="AI82" i="249" s="1"/>
  <c r="AJ36" i="224"/>
  <c r="AJ40" i="224" s="1"/>
  <c r="AJ37" i="224"/>
  <c r="AJ51" i="224" s="1"/>
  <c r="AI92" i="249" s="1"/>
  <c r="F89" i="249"/>
  <c r="F90" i="249"/>
  <c r="D90" i="249"/>
  <c r="D89" i="249"/>
  <c r="G89" i="249"/>
  <c r="G90" i="249"/>
  <c r="AH81" i="249"/>
  <c r="AH82" i="249" s="1"/>
  <c r="AI36" i="224"/>
  <c r="AI40" i="224" s="1"/>
  <c r="AI37" i="224"/>
  <c r="AI51" i="224" s="1"/>
  <c r="AH92" i="249" s="1"/>
  <c r="AE81" i="249"/>
  <c r="AE82" i="249" s="1"/>
  <c r="AF36" i="224"/>
  <c r="AF40" i="224" s="1"/>
  <c r="AF37" i="224"/>
  <c r="AF51" i="224" s="1"/>
  <c r="AE92" i="249" s="1"/>
  <c r="Y88" i="249"/>
  <c r="O89" i="249"/>
  <c r="O90" i="249"/>
  <c r="F34" i="251"/>
  <c r="F36" i="251" s="1"/>
  <c r="AL11" i="250" l="1"/>
  <c r="AD12" i="250"/>
  <c r="AE11" i="250"/>
  <c r="AJ11" i="250"/>
  <c r="AI11" i="250"/>
  <c r="AF11" i="250"/>
  <c r="AH11" i="250"/>
  <c r="AG11" i="250"/>
  <c r="AF93" i="249"/>
  <c r="AF83" i="249"/>
  <c r="AK58" i="224"/>
  <c r="AJ87" i="249" s="1"/>
  <c r="Y89" i="249"/>
  <c r="Y90" i="249"/>
  <c r="AH58" i="224"/>
  <c r="AG87" i="249" s="1"/>
  <c r="AK93" i="249"/>
  <c r="AK83" i="249"/>
  <c r="AK88" i="249" s="1"/>
  <c r="AF58" i="224"/>
  <c r="AE87" i="249" s="1"/>
  <c r="AE88" i="249" s="1"/>
  <c r="AJ58" i="224"/>
  <c r="AI87" i="249" s="1"/>
  <c r="AB93" i="249"/>
  <c r="AB83" i="249"/>
  <c r="AG93" i="249"/>
  <c r="AG83" i="249"/>
  <c r="AG88" i="249" s="1"/>
  <c r="Z93" i="249"/>
  <c r="Z83" i="249"/>
  <c r="Z88" i="249" s="1"/>
  <c r="AI58" i="224"/>
  <c r="AH87" i="249" s="1"/>
  <c r="AC93" i="249"/>
  <c r="AC83" i="249"/>
  <c r="AC88" i="249" s="1"/>
  <c r="AD93" i="249"/>
  <c r="AD83" i="249"/>
  <c r="AA93" i="249"/>
  <c r="AA83" i="249"/>
  <c r="AA88" i="249" s="1"/>
  <c r="AH93" i="249"/>
  <c r="AH83" i="249"/>
  <c r="AH88" i="249" s="1"/>
  <c r="AJ93" i="249"/>
  <c r="AJ83" i="249"/>
  <c r="AJ88" i="249" s="1"/>
  <c r="AC58" i="224"/>
  <c r="AB87" i="249" s="1"/>
  <c r="AE93" i="249"/>
  <c r="AE83" i="249"/>
  <c r="AI93" i="249"/>
  <c r="AI83" i="249"/>
  <c r="AE58" i="224"/>
  <c r="AD87" i="249" s="1"/>
  <c r="AG58" i="224"/>
  <c r="AF87" i="249" s="1"/>
  <c r="AF88" i="249" s="1"/>
  <c r="AL12" i="250" l="1"/>
  <c r="AJ12" i="250"/>
  <c r="AI12" i="250"/>
  <c r="AD13" i="250"/>
  <c r="AH12" i="250"/>
  <c r="AG12" i="250"/>
  <c r="AE12" i="250"/>
  <c r="AF12" i="250"/>
  <c r="AM12" i="250" s="1"/>
  <c r="AN12" i="250" s="1"/>
  <c r="AM11" i="250"/>
  <c r="AN11" i="250" s="1"/>
  <c r="Z89" i="249"/>
  <c r="Z90" i="249"/>
  <c r="AK89" i="249"/>
  <c r="AK90" i="249"/>
  <c r="Z94" i="249"/>
  <c r="Z95" i="249"/>
  <c r="AA95" i="249"/>
  <c r="AA94" i="249"/>
  <c r="AJ90" i="249"/>
  <c r="AJ89" i="249"/>
  <c r="AI88" i="249"/>
  <c r="AH90" i="249"/>
  <c r="AH89" i="249"/>
  <c r="AG95" i="249"/>
  <c r="AG94" i="249"/>
  <c r="AK95" i="249"/>
  <c r="AK94" i="249"/>
  <c r="AF89" i="249"/>
  <c r="AF90" i="249"/>
  <c r="AD88" i="249"/>
  <c r="AJ95" i="249"/>
  <c r="AJ94" i="249"/>
  <c r="AE89" i="249"/>
  <c r="AE90" i="249"/>
  <c r="AD95" i="249"/>
  <c r="AD94" i="249"/>
  <c r="AG89" i="249"/>
  <c r="AG90" i="249"/>
  <c r="AI94" i="249"/>
  <c r="AI95" i="249"/>
  <c r="AC90" i="249"/>
  <c r="AC89" i="249"/>
  <c r="AH95" i="249"/>
  <c r="AH94" i="249"/>
  <c r="AC94" i="249"/>
  <c r="AC95" i="249"/>
  <c r="AB88" i="249"/>
  <c r="AE94" i="249"/>
  <c r="AE95" i="249"/>
  <c r="AA89" i="249"/>
  <c r="AA90" i="249"/>
  <c r="AB94" i="249"/>
  <c r="AB95" i="249"/>
  <c r="AF94" i="249"/>
  <c r="AF95" i="249"/>
  <c r="AL13" i="250" l="1"/>
  <c r="AI13" i="250"/>
  <c r="AH13" i="250"/>
  <c r="AG13" i="250"/>
  <c r="AJ13" i="250"/>
  <c r="AF13" i="250"/>
  <c r="AM13" i="250" s="1"/>
  <c r="AN13" i="250" s="1"/>
  <c r="AD14" i="250"/>
  <c r="AE13" i="250"/>
  <c r="AB90" i="249"/>
  <c r="AB89" i="249"/>
  <c r="AI90" i="249"/>
  <c r="AI89" i="249"/>
  <c r="AD89" i="249"/>
  <c r="AD90" i="249"/>
  <c r="AL14" i="250" l="1"/>
  <c r="AH14" i="250"/>
  <c r="AG14" i="250"/>
  <c r="AF14" i="250"/>
  <c r="AM14" i="250" s="1"/>
  <c r="AN14" i="250" s="1"/>
  <c r="AD15" i="250"/>
  <c r="AE14" i="250"/>
  <c r="AI14" i="250"/>
  <c r="AJ14" i="250"/>
  <c r="AL15" i="250" l="1"/>
  <c r="AG15" i="250"/>
  <c r="AF15" i="250"/>
  <c r="AH15" i="250"/>
  <c r="AD16" i="250"/>
  <c r="AE15" i="250"/>
  <c r="AJ15" i="250"/>
  <c r="AI15" i="250"/>
  <c r="AM15" i="250" l="1"/>
  <c r="AN15" i="250" s="1"/>
  <c r="AL16" i="250"/>
  <c r="AF16" i="250"/>
  <c r="AM16" i="250" s="1"/>
  <c r="AN16" i="250" s="1"/>
  <c r="AD17" i="250"/>
  <c r="AE16" i="250"/>
  <c r="AJ16" i="250"/>
  <c r="AG16" i="250"/>
  <c r="AI16" i="250"/>
  <c r="AH16" i="250"/>
  <c r="AL17" i="250" l="1"/>
  <c r="AD18" i="250"/>
  <c r="AE17" i="250"/>
  <c r="AJ17" i="250"/>
  <c r="AI17" i="250"/>
  <c r="AH17" i="250"/>
  <c r="AF17" i="250"/>
  <c r="AM17" i="250" s="1"/>
  <c r="AN17" i="250" s="1"/>
  <c r="AG17" i="250"/>
  <c r="AL18" i="250" l="1"/>
  <c r="AJ18" i="250"/>
  <c r="AI18" i="250"/>
  <c r="AE18" i="250"/>
  <c r="AH18" i="250"/>
  <c r="AD19" i="250"/>
  <c r="AG18" i="250"/>
  <c r="AF18" i="250"/>
  <c r="AL19" i="250" l="1"/>
  <c r="AI19" i="250"/>
  <c r="AH19" i="250"/>
  <c r="AG19" i="250"/>
  <c r="AF19" i="250"/>
  <c r="AM19" i="250" s="1"/>
  <c r="AN19" i="250" s="1"/>
  <c r="AJ19" i="250"/>
  <c r="AD20" i="250"/>
  <c r="AE19" i="250"/>
  <c r="AM18" i="250"/>
  <c r="AN18" i="250" s="1"/>
  <c r="AL20" i="250" l="1"/>
  <c r="AH20" i="250"/>
  <c r="AG20" i="250"/>
  <c r="AI20" i="250"/>
  <c r="AF20" i="250"/>
  <c r="AM20" i="250" s="1"/>
  <c r="AN20" i="250" s="1"/>
  <c r="AD21" i="250"/>
  <c r="AE20" i="250"/>
  <c r="AJ20" i="250"/>
  <c r="AL21" i="250" l="1"/>
  <c r="AG21" i="250"/>
  <c r="AF21" i="250"/>
  <c r="AM21" i="250" s="1"/>
  <c r="AN21" i="250" s="1"/>
  <c r="AD22" i="250"/>
  <c r="AE21" i="250"/>
  <c r="AJ21" i="250"/>
  <c r="AH21" i="250"/>
  <c r="AI21" i="250"/>
  <c r="AL22" i="250" l="1"/>
  <c r="AF22" i="250"/>
  <c r="AM22" i="250" s="1"/>
  <c r="AN22" i="250" s="1"/>
  <c r="AD23" i="250"/>
  <c r="AE22" i="250"/>
  <c r="AJ22" i="250"/>
  <c r="AG22" i="250"/>
  <c r="AI22" i="250"/>
  <c r="AH22" i="250"/>
  <c r="AL23" i="250" l="1"/>
  <c r="AD24" i="250"/>
  <c r="AE23" i="250"/>
  <c r="AJ23" i="250"/>
  <c r="AF23" i="250"/>
  <c r="AM23" i="250" s="1"/>
  <c r="AN23" i="250" s="1"/>
  <c r="AI23" i="250"/>
  <c r="AH23" i="250"/>
  <c r="AG23" i="250"/>
  <c r="AL24" i="250" l="1"/>
  <c r="AJ24" i="250"/>
  <c r="AI24" i="250"/>
  <c r="AH24" i="250"/>
  <c r="AE24" i="250"/>
  <c r="AG24" i="250"/>
  <c r="AD25" i="250"/>
  <c r="AF24" i="250"/>
  <c r="AM24" i="250" s="1"/>
  <c r="AN24" i="250" s="1"/>
  <c r="AL25" i="250" l="1"/>
  <c r="AI25" i="250"/>
  <c r="AH25" i="250"/>
  <c r="AG25" i="250"/>
  <c r="AJ25" i="250"/>
  <c r="AF25" i="250"/>
  <c r="AM25" i="250" s="1"/>
  <c r="AN25" i="250" s="1"/>
  <c r="AD26" i="250"/>
  <c r="AE25" i="250"/>
  <c r="AL26" i="250" l="1"/>
  <c r="AH26" i="250"/>
  <c r="AG26" i="250"/>
  <c r="AI26" i="250"/>
  <c r="AF26" i="250"/>
  <c r="AM26" i="250" s="1"/>
  <c r="AN26" i="250" s="1"/>
  <c r="AD27" i="250"/>
  <c r="AE26" i="250"/>
  <c r="AJ26" i="250"/>
  <c r="AL27" i="250" l="1"/>
  <c r="AG27" i="250"/>
  <c r="AF27" i="250"/>
  <c r="AM27" i="250" s="1"/>
  <c r="AN27" i="250" s="1"/>
  <c r="AD28" i="250"/>
  <c r="AE27" i="250"/>
  <c r="AH27" i="250"/>
  <c r="AJ27" i="250"/>
  <c r="AI27" i="250"/>
  <c r="AL28" i="250" l="1"/>
  <c r="AF28" i="250"/>
  <c r="AD29" i="250"/>
  <c r="AE28" i="250"/>
  <c r="AJ28" i="250"/>
  <c r="AI28" i="250"/>
  <c r="AG28" i="250"/>
  <c r="AH28" i="250"/>
  <c r="AL29" i="250" l="1"/>
  <c r="AD30" i="250"/>
  <c r="AE29" i="250"/>
  <c r="AJ29" i="250"/>
  <c r="AF29" i="250"/>
  <c r="AM29" i="250" s="1"/>
  <c r="AN29" i="250" s="1"/>
  <c r="AI29" i="250"/>
  <c r="AH29" i="250"/>
  <c r="AG29" i="250"/>
  <c r="AM28" i="250"/>
  <c r="AN28" i="250" s="1"/>
  <c r="AL30" i="250" l="1"/>
  <c r="AJ30" i="250"/>
  <c r="AI30" i="250"/>
  <c r="AH30" i="250"/>
  <c r="AE30" i="250"/>
  <c r="AG30" i="250"/>
  <c r="AD31" i="250"/>
  <c r="AF30" i="250"/>
  <c r="AM30" i="250" s="1"/>
  <c r="AN30" i="250" s="1"/>
  <c r="AL31" i="250" l="1"/>
  <c r="AI31" i="250"/>
  <c r="AH31" i="250"/>
  <c r="AJ31" i="250"/>
  <c r="AG31" i="250"/>
  <c r="AF31" i="250"/>
  <c r="AM31" i="250" s="1"/>
  <c r="AN31" i="250" s="1"/>
  <c r="AD32" i="250"/>
  <c r="AE31" i="250"/>
  <c r="AL32" i="250" l="1"/>
  <c r="AH32" i="250"/>
  <c r="AG32" i="250"/>
  <c r="AF32" i="250"/>
  <c r="AM32" i="250" s="1"/>
  <c r="AN32" i="250" s="1"/>
  <c r="AI32" i="250"/>
  <c r="AD33" i="250"/>
  <c r="AE32" i="250"/>
  <c r="AJ32" i="250"/>
  <c r="AL33" i="250" l="1"/>
  <c r="AG33" i="250"/>
  <c r="AF33" i="250"/>
  <c r="AM33" i="250" s="1"/>
  <c r="AN33" i="250" s="1"/>
  <c r="AD34" i="250"/>
  <c r="AE33" i="250"/>
  <c r="AJ33" i="250"/>
  <c r="AH33" i="250"/>
  <c r="AI33" i="250"/>
  <c r="AL34" i="250" l="1"/>
  <c r="AF34" i="250"/>
  <c r="AM34" i="250" s="1"/>
  <c r="AN34" i="250" s="1"/>
  <c r="AD35" i="250"/>
  <c r="AE34" i="250"/>
  <c r="AG34" i="250"/>
  <c r="AJ34" i="250"/>
  <c r="AI34" i="250"/>
  <c r="AH34" i="250"/>
  <c r="AL35" i="250" l="1"/>
  <c r="AD36" i="250"/>
  <c r="AE35" i="250"/>
  <c r="AJ35" i="250"/>
  <c r="AI35" i="250"/>
  <c r="AF35" i="250"/>
  <c r="AM35" i="250" s="1"/>
  <c r="AN35" i="250" s="1"/>
  <c r="AH35" i="250"/>
  <c r="AG35" i="250"/>
  <c r="AL36" i="250" l="1"/>
  <c r="AJ36" i="250"/>
  <c r="AI36" i="250"/>
  <c r="AD37" i="250"/>
  <c r="AH36" i="250"/>
  <c r="AG36" i="250"/>
  <c r="AE36" i="250"/>
  <c r="AF36" i="250"/>
  <c r="AM36" i="250" s="1"/>
  <c r="AN36" i="250" s="1"/>
  <c r="AL37" i="250" l="1"/>
  <c r="AI37" i="250"/>
  <c r="AH37" i="250"/>
  <c r="AG37" i="250"/>
  <c r="AJ37" i="250"/>
  <c r="AF37" i="250"/>
  <c r="AD38" i="250"/>
  <c r="AE37" i="250"/>
  <c r="AL38" i="250" l="1"/>
  <c r="AH38" i="250"/>
  <c r="AG38" i="250"/>
  <c r="AF38" i="250"/>
  <c r="AD39" i="250"/>
  <c r="AE38" i="250"/>
  <c r="AI38" i="250"/>
  <c r="AJ38" i="250"/>
  <c r="AM37" i="250"/>
  <c r="AN37" i="250" s="1"/>
  <c r="AL39" i="250" l="1"/>
  <c r="AG39" i="250"/>
  <c r="AF39" i="250"/>
  <c r="AH39" i="250"/>
  <c r="AD40" i="250"/>
  <c r="AE39" i="250"/>
  <c r="AJ39" i="250"/>
  <c r="AI39" i="250"/>
  <c r="AM38" i="250"/>
  <c r="AN38" i="250" s="1"/>
  <c r="AL40" i="250" l="1"/>
  <c r="AF40" i="250"/>
  <c r="AM40" i="250" s="1"/>
  <c r="AN40" i="250" s="1"/>
  <c r="AD41" i="250"/>
  <c r="AE40" i="250"/>
  <c r="AJ40" i="250"/>
  <c r="AG40" i="250"/>
  <c r="AI40" i="250"/>
  <c r="AH40" i="250"/>
  <c r="AM39" i="250"/>
  <c r="AN39" i="250" s="1"/>
  <c r="AL41" i="250" l="1"/>
  <c r="AE41" i="250"/>
  <c r="AJ41" i="250"/>
  <c r="AI41" i="250"/>
  <c r="AH41" i="250"/>
  <c r="AF41" i="250"/>
  <c r="AM41" i="250" s="1"/>
  <c r="AN41" i="250" s="1"/>
  <c r="AG41" i="2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tc={C24E6E59-9C1F-4868-B720-D10313205958}</author>
  </authors>
  <commentList>
    <comment ref="B33" authorId="0" shapeId="0" xr:uid="{C24E6E59-9C1F-4868-B720-D10313205958}">
      <text>
        <t>[Threaded comment]
Your version of Excel allows you to read this threaded comment; however, any edits to it will get removed if the file is opened in a newer version of Excel. Learn more: https://go.microsoft.com/fwlink/?linkid=870924
Comment:
    2006 baseline emissions updated from SAR to AR5</t>
      </text>
    </comment>
  </commentList>
</comments>
</file>

<file path=xl/sharedStrings.xml><?xml version="1.0" encoding="utf-8"?>
<sst xmlns="http://schemas.openxmlformats.org/spreadsheetml/2006/main" count="3204" uniqueCount="644">
  <si>
    <t>Transportation</t>
  </si>
  <si>
    <t>Buildings</t>
  </si>
  <si>
    <t>Industry</t>
  </si>
  <si>
    <t>Electricity Generation</t>
  </si>
  <si>
    <t>Sector</t>
  </si>
  <si>
    <t>Contents</t>
  </si>
  <si>
    <t>Tab Name</t>
  </si>
  <si>
    <t>Residential Other</t>
  </si>
  <si>
    <t>Commercial Other</t>
  </si>
  <si>
    <t>Transportation Other</t>
  </si>
  <si>
    <t>Other</t>
  </si>
  <si>
    <t>Aviation</t>
  </si>
  <si>
    <t>N/A</t>
  </si>
  <si>
    <t>Refrigeration</t>
  </si>
  <si>
    <t>Water Heating</t>
  </si>
  <si>
    <t>Cooking</t>
  </si>
  <si>
    <t>Air conditioning</t>
  </si>
  <si>
    <t>Building Shell</t>
  </si>
  <si>
    <t>Clothes drying</t>
  </si>
  <si>
    <t>Clothes washing</t>
  </si>
  <si>
    <t>Dishwashing</t>
  </si>
  <si>
    <t>Freezing</t>
  </si>
  <si>
    <t>Space heating</t>
  </si>
  <si>
    <t>Water heating</t>
  </si>
  <si>
    <t>Residential</t>
  </si>
  <si>
    <t>Commercial</t>
  </si>
  <si>
    <t>General service lighting</t>
  </si>
  <si>
    <t>High intensity discharge lighting</t>
  </si>
  <si>
    <t>Linear fluorescent lighting</t>
  </si>
  <si>
    <t>Ventilation</t>
  </si>
  <si>
    <t>Subsector</t>
  </si>
  <si>
    <t>Modeling Approach</t>
  </si>
  <si>
    <t>Stock Rollover</t>
  </si>
  <si>
    <t>Notes</t>
  </si>
  <si>
    <t>No energy is consumed at this branch, but penetration of efficient building shells impacts space heating and cooling service demands</t>
  </si>
  <si>
    <t>Total Energy by Fuel</t>
  </si>
  <si>
    <t>Includes secondary heating, furnace fans, entertainment equipment, assorted electronics and plug loads</t>
  </si>
  <si>
    <t>Includes secondary heating, furnace fans, office equipment, and other assorted end uses</t>
  </si>
  <si>
    <t>Light duty vehicles</t>
  </si>
  <si>
    <t>Light Duty Autos</t>
  </si>
  <si>
    <t>Light Duty Trucks</t>
  </si>
  <si>
    <t>Heavy Duty Trucks</t>
  </si>
  <si>
    <t>Bus</t>
  </si>
  <si>
    <t>Heavy Duty Vehicles</t>
  </si>
  <si>
    <t>Rail</t>
  </si>
  <si>
    <t>Construction</t>
  </si>
  <si>
    <t>All Sectors</t>
  </si>
  <si>
    <t>Building Sector Coverage</t>
  </si>
  <si>
    <t>Transportation Sector Coverage</t>
  </si>
  <si>
    <t>Industry Sector Coverage</t>
  </si>
  <si>
    <t>Included subsectors and modeling methodology</t>
  </si>
  <si>
    <t>Renewable Diesel</t>
  </si>
  <si>
    <t>Total</t>
  </si>
  <si>
    <t>Agriculture</t>
  </si>
  <si>
    <t>Technology</t>
  </si>
  <si>
    <t>Fuel Consumed</t>
  </si>
  <si>
    <t>Residential Central Air Conditioning</t>
  </si>
  <si>
    <t>Residential Building Shell</t>
  </si>
  <si>
    <t>Residential Clothes Drying</t>
  </si>
  <si>
    <t>Residential Clothes Washing</t>
  </si>
  <si>
    <t>Residential Cooking</t>
  </si>
  <si>
    <t>Residential Dishwashing</t>
  </si>
  <si>
    <t>Residential Freezing</t>
  </si>
  <si>
    <t>Residential Refrigeration</t>
  </si>
  <si>
    <t>Residential Space Heating</t>
  </si>
  <si>
    <t>Residential Water Heating</t>
  </si>
  <si>
    <t>Commercial Air Conditioning</t>
  </si>
  <si>
    <t>Commercial Cooking</t>
  </si>
  <si>
    <t>Commercial General Service Lighting</t>
  </si>
  <si>
    <t>Commercial High Intensity Discharge Lighting</t>
  </si>
  <si>
    <t>Commercial Linear Fluorescent Lighting</t>
  </si>
  <si>
    <t>Commercial Refrigeration</t>
  </si>
  <si>
    <t>Commercial Space Heating</t>
  </si>
  <si>
    <t>Commercial Ventilation</t>
  </si>
  <si>
    <t>Commercial Water Heating</t>
  </si>
  <si>
    <t>Transportation Light Duty Autos</t>
  </si>
  <si>
    <t>Transportation Light Duty Trucks</t>
  </si>
  <si>
    <t>Transportation Heavy Duty Trucks</t>
  </si>
  <si>
    <t>Lubricants</t>
  </si>
  <si>
    <t>Coal</t>
  </si>
  <si>
    <t>Diesel</t>
  </si>
  <si>
    <t>Electricity</t>
  </si>
  <si>
    <t>Natural Gas</t>
  </si>
  <si>
    <t>Biogas</t>
  </si>
  <si>
    <t>Gasoline</t>
  </si>
  <si>
    <t>LPG</t>
  </si>
  <si>
    <t>Residual Fuel Oil</t>
  </si>
  <si>
    <t>Air Source Heat Pump</t>
  </si>
  <si>
    <t>Ground Source Heat Pump</t>
  </si>
  <si>
    <t>Natural Gas Heat Pump</t>
  </si>
  <si>
    <t>Reference AC Central</t>
  </si>
  <si>
    <t>Efficient AC Central</t>
  </si>
  <si>
    <t>Reference AC Room</t>
  </si>
  <si>
    <t>Efficient AC Room</t>
  </si>
  <si>
    <t>Reference Building Shell</t>
  </si>
  <si>
    <t>Efficient Building Shell</t>
  </si>
  <si>
    <t>Electric Stoves</t>
  </si>
  <si>
    <t>Reference Gas Stoves</t>
  </si>
  <si>
    <t>Reference LPG Stoves</t>
  </si>
  <si>
    <t>Efficient Gas Stove</t>
  </si>
  <si>
    <t>Reference Electric Dishwashers</t>
  </si>
  <si>
    <t>Efficient Electric Dishwashers</t>
  </si>
  <si>
    <t>CFL Reflector</t>
  </si>
  <si>
    <t>Halogen Reflector</t>
  </si>
  <si>
    <t>Incandescent Reflector</t>
  </si>
  <si>
    <t>LED Reflector</t>
  </si>
  <si>
    <t>Incandescent GSL</t>
  </si>
  <si>
    <t>CFL GSL</t>
  </si>
  <si>
    <t>LED GSL</t>
  </si>
  <si>
    <t>Incandescent Exterior</t>
  </si>
  <si>
    <t>CFL Exterior</t>
  </si>
  <si>
    <t>HID Exterior</t>
  </si>
  <si>
    <t>LED Exterior</t>
  </si>
  <si>
    <t>T08 Linear Fluorescent</t>
  </si>
  <si>
    <t>T12 Linear Fluorescent</t>
  </si>
  <si>
    <t>LED Linear Fluorescent</t>
  </si>
  <si>
    <t>Reference Refrigerator</t>
  </si>
  <si>
    <t>Efficient Refrigerator</t>
  </si>
  <si>
    <t>Reference Air Source Heat Pump</t>
  </si>
  <si>
    <t>Reference Distillate Furnace</t>
  </si>
  <si>
    <t>Reference Distillate Boiler</t>
  </si>
  <si>
    <t>Reference Electric Unit Heaters</t>
  </si>
  <si>
    <t>Reference Natural Gas Boiler</t>
  </si>
  <si>
    <t>Reference LPG Furnace</t>
  </si>
  <si>
    <t>Reference Geothermal Heat Pump</t>
  </si>
  <si>
    <t>Cordwood Stoves</t>
  </si>
  <si>
    <t>Reference Natural Gas Furnace</t>
  </si>
  <si>
    <t>Reference Natural Gas Heat Pump</t>
  </si>
  <si>
    <t>Efficient Natural Gas Furnace</t>
  </si>
  <si>
    <t>Efficient Natural Gas Boiler</t>
  </si>
  <si>
    <t>Efficient Distillate Furnace</t>
  </si>
  <si>
    <t>Efficient Distillate Boiler</t>
  </si>
  <si>
    <t>Reference Natural Gas WH</t>
  </si>
  <si>
    <t>Reference Distillate WH</t>
  </si>
  <si>
    <t>Reference LPG WH</t>
  </si>
  <si>
    <t>Reference Electric</t>
  </si>
  <si>
    <t>Electric Heat Pump</t>
  </si>
  <si>
    <t>Solar</t>
  </si>
  <si>
    <t>Efficient Natural Gas</t>
  </si>
  <si>
    <t>Effiicent Distillate WH</t>
  </si>
  <si>
    <t>Efficient Electric</t>
  </si>
  <si>
    <t>Efficient Centrifugal Chiller</t>
  </si>
  <si>
    <t>Efficient Commercial Air Source Heat Pump</t>
  </si>
  <si>
    <t>Efficient Commercial Central AC</t>
  </si>
  <si>
    <t>Efficient Commercial Ground Source Heat Pump</t>
  </si>
  <si>
    <t>Efficient Reciprocating Chiller</t>
  </si>
  <si>
    <t>Efficient Rooftop AC</t>
  </si>
  <si>
    <t>Efficient WallRoom AC</t>
  </si>
  <si>
    <t>Reference Centrifugal Chiller</t>
  </si>
  <si>
    <t>Reference Commercial Air Source Heat Pump</t>
  </si>
  <si>
    <t>Reference Commercial Central AC</t>
  </si>
  <si>
    <t>Reference Commercial Gas Absorption Chiller</t>
  </si>
  <si>
    <t>Reference Commercial Gas Heat Pump</t>
  </si>
  <si>
    <t>Reference Commercial Ground Source Heat Pump</t>
  </si>
  <si>
    <t>Reference GasDriven AC</t>
  </si>
  <si>
    <t>Reference Reciprocating Chiller</t>
  </si>
  <si>
    <t>Reference Rooftop Air Conditioner</t>
  </si>
  <si>
    <t>Reference WallRoom AC</t>
  </si>
  <si>
    <t>Reference Gas Convection Oven</t>
  </si>
  <si>
    <t>Electric Induction Stove</t>
  </si>
  <si>
    <t>CFLs</t>
  </si>
  <si>
    <t>Incandescent</t>
  </si>
  <si>
    <t>Efficient Halogen</t>
  </si>
  <si>
    <t>LEDs</t>
  </si>
  <si>
    <t>Halogen Edison ALine Lamp</t>
  </si>
  <si>
    <t>Halogen Par38</t>
  </si>
  <si>
    <t>Mercury Vapor</t>
  </si>
  <si>
    <t>Metal Halide</t>
  </si>
  <si>
    <t>HighPressure Sodium</t>
  </si>
  <si>
    <t>LED Substitute</t>
  </si>
  <si>
    <t>Reference Linear</t>
  </si>
  <si>
    <t>Efficient Linear</t>
  </si>
  <si>
    <t>LED Linear</t>
  </si>
  <si>
    <t>Efficient Beverage Merchandisers</t>
  </si>
  <si>
    <t>Efficient Compressor Rack Systems</t>
  </si>
  <si>
    <t>Efficient Condensers</t>
  </si>
  <si>
    <t>Efficient Ice Machines</t>
  </si>
  <si>
    <t>Efficient ReachIn Freezers</t>
  </si>
  <si>
    <t>Efficient ReachIn Refrigerators</t>
  </si>
  <si>
    <t>Efficient Refrigerated Vending Machines</t>
  </si>
  <si>
    <t>Efficient WalkIn Freezers</t>
  </si>
  <si>
    <t>Efficient WalkIn Refrigerators</t>
  </si>
  <si>
    <t>Efficient Supermarket Display Cases</t>
  </si>
  <si>
    <t>Reference Beverage Merchandisers</t>
  </si>
  <si>
    <t>Reference Compressor Rack Systems</t>
  </si>
  <si>
    <t>Reference Condensers</t>
  </si>
  <si>
    <t>Reference Ice Machines</t>
  </si>
  <si>
    <t>Reference ReachIn Freezers</t>
  </si>
  <si>
    <t>Reference ReachIn Refrigerators</t>
  </si>
  <si>
    <t>Reference Refrigerated Venching Machines</t>
  </si>
  <si>
    <t>Reference WalkIn Freezers</t>
  </si>
  <si>
    <t>Reference WalkIn Refrigerators</t>
  </si>
  <si>
    <t>Reference Supermarket Display Cases</t>
  </si>
  <si>
    <t>Electric Boiler</t>
  </si>
  <si>
    <t>Electric Resistance Heat</t>
  </si>
  <si>
    <t>Efficient Air Source Heat Pump</t>
  </si>
  <si>
    <t>Efficient Gas Boiler</t>
  </si>
  <si>
    <t>Efficient Gas Furnace</t>
  </si>
  <si>
    <t>Reference Gas Boiler</t>
  </si>
  <si>
    <t>Reference Gas Furnace</t>
  </si>
  <si>
    <t>Reference Gas Heat Pump</t>
  </si>
  <si>
    <t>Reference Ground Source Heat Pump</t>
  </si>
  <si>
    <t>Efficient Constant Ventilation</t>
  </si>
  <si>
    <t>Efficient Variable Ventilation</t>
  </si>
  <si>
    <t>Reference Constant Ventilation</t>
  </si>
  <si>
    <t>Reference Variable Ventilation</t>
  </si>
  <si>
    <t>Electric Resistance Storage</t>
  </si>
  <si>
    <t>Reference Gas Storage</t>
  </si>
  <si>
    <t>Reference Heat Pump Storage</t>
  </si>
  <si>
    <t>Reference Oil</t>
  </si>
  <si>
    <t>Solar with Electric Backup</t>
  </si>
  <si>
    <t>Efficient Gas Storage</t>
  </si>
  <si>
    <t>Reference Gasoline</t>
  </si>
  <si>
    <t>Reference Diesel</t>
  </si>
  <si>
    <t>CNG and LNG Vehicles</t>
  </si>
  <si>
    <t>Propane Vehicle</t>
  </si>
  <si>
    <t>Gasoline Hybrid Electric</t>
  </si>
  <si>
    <t>PHEV</t>
  </si>
  <si>
    <t>Electric Vehicle</t>
  </si>
  <si>
    <t>Hydrogen Fuel Cell</t>
  </si>
  <si>
    <t>Diesel Electric Hybrid</t>
  </si>
  <si>
    <t>Propane</t>
  </si>
  <si>
    <t>CNG</t>
  </si>
  <si>
    <t>Diesel Hybrid Electric</t>
  </si>
  <si>
    <t>Pipeline Gas</t>
  </si>
  <si>
    <t>Distillate</t>
  </si>
  <si>
    <t>Geothermal</t>
  </si>
  <si>
    <t>Wood</t>
  </si>
  <si>
    <t>Light Duty Vehicles</t>
  </si>
  <si>
    <t>Gasoline, Electricity</t>
  </si>
  <si>
    <t>Hydrogen</t>
  </si>
  <si>
    <t>Building Technologies</t>
  </si>
  <si>
    <t>All technologies modeled as stocks and initial stock distribution</t>
  </si>
  <si>
    <t>Transport Technologies</t>
  </si>
  <si>
    <t>Reference Top Mount Refrigerators</t>
  </si>
  <si>
    <t>Efficient Top Mount Refrigerators</t>
  </si>
  <si>
    <t>Reference Bottom Mount Refrigerators</t>
  </si>
  <si>
    <t>Efficient Bottom Mount Refrigerators</t>
  </si>
  <si>
    <t>Reference Side Mount Refrigerators</t>
  </si>
  <si>
    <t>Efficient Side Mount Refrigerators</t>
  </si>
  <si>
    <t>Reference Kerosene Furnace</t>
  </si>
  <si>
    <t>Kerosene</t>
  </si>
  <si>
    <t>Jet Kerosene</t>
  </si>
  <si>
    <t>All</t>
  </si>
  <si>
    <t>Branch: Demand</t>
  </si>
  <si>
    <t>Units: Trillion British Thermal Units</t>
  </si>
  <si>
    <t>Branches</t>
  </si>
  <si>
    <t>Lighting</t>
  </si>
  <si>
    <t>Bunker Fuels</t>
  </si>
  <si>
    <t>Farm</t>
  </si>
  <si>
    <t>Marine</t>
  </si>
  <si>
    <t>Motorcycle</t>
  </si>
  <si>
    <t>Misc. Petroleum Products</t>
  </si>
  <si>
    <t>Special Napthas</t>
  </si>
  <si>
    <t>Fuel</t>
  </si>
  <si>
    <t>Industry (All Subsectors)</t>
  </si>
  <si>
    <t>Emissions by Scenario</t>
  </si>
  <si>
    <t>Emissions by Sector</t>
  </si>
  <si>
    <t xml:space="preserve">Non Combustion </t>
  </si>
  <si>
    <t>Non Combustion Emissions</t>
  </si>
  <si>
    <t>MDE Historical Inventory (Gross)</t>
  </si>
  <si>
    <t>MDE Historical Inventory (Net with Land Use)</t>
  </si>
  <si>
    <t>Land-Use Sink</t>
  </si>
  <si>
    <t>Maryland GHG Targets</t>
  </si>
  <si>
    <t>Gross GHG Target [% reduction of 2006 gross GHG emissions, less the land use sink]</t>
  </si>
  <si>
    <t>Units: Million Metric Tonnes CO2 Equivalent</t>
  </si>
  <si>
    <t>Tags</t>
  </si>
  <si>
    <t>Last Updated</t>
  </si>
  <si>
    <t>Energy by Fuel</t>
  </si>
  <si>
    <t>Scenario: Reference, All Tags</t>
  </si>
  <si>
    <t>Fuels</t>
  </si>
  <si>
    <t>Naphtha</t>
  </si>
  <si>
    <t>Refinery Feedstocks</t>
  </si>
  <si>
    <t>Energy by Sector</t>
  </si>
  <si>
    <t>Scenario: Reference, All Fuels</t>
  </si>
  <si>
    <t>Scenario: Reference, All Fuels, All GHGs, All Tags</t>
  </si>
  <si>
    <t>Branch: Non Energy</t>
  </si>
  <si>
    <t>Agriculture\Agricultural Burning</t>
  </si>
  <si>
    <t>Agriculture\Agricultural Soils</t>
  </si>
  <si>
    <t>Agriculture\Enteric Fermentation</t>
  </si>
  <si>
    <t>Agriculture\Manure Management</t>
  </si>
  <si>
    <t>Agriculture\Urea Fertilizer Usage</t>
  </si>
  <si>
    <t>Emissions Sinks\Agricultural Soils</t>
  </si>
  <si>
    <t>Emissions Sinks\Forest Fires</t>
  </si>
  <si>
    <t>Emissions Sinks\Forested Landscape</t>
  </si>
  <si>
    <t>Emissions Sinks\Urban Forestry and Land Use</t>
  </si>
  <si>
    <t>Fossil Fuel Industry\Coal Mining</t>
  </si>
  <si>
    <t>Fossil Fuel Industry\Natural Gas Industry</t>
  </si>
  <si>
    <t>Fossil Fuel Industry\Oil Industry</t>
  </si>
  <si>
    <t>Industrial Processes\Aluminum Production</t>
  </si>
  <si>
    <t>Industrial Processes\Ammonia and Urea Production</t>
  </si>
  <si>
    <t>Industrial Processes\Cement Manufacture</t>
  </si>
  <si>
    <t>Industrial Processes\Electric T and D Systems</t>
  </si>
  <si>
    <t>Industrial Processes\Iron and Steel Production</t>
  </si>
  <si>
    <t>Industrial Processes\Limestone and Dolomite Use</t>
  </si>
  <si>
    <t>Industrial Processes\ODS Substitutes</t>
  </si>
  <si>
    <t>Industrial Processes\Semiconductor Manufacturing</t>
  </si>
  <si>
    <t>Industrial Processes\Soda Ash</t>
  </si>
  <si>
    <t>Waste Management\Landfills</t>
  </si>
  <si>
    <t>Waste Management\Residential Open Burning</t>
  </si>
  <si>
    <t>Waste Management\Waste Combustion</t>
  </si>
  <si>
    <t>Waste Management\Wastewater Management</t>
  </si>
  <si>
    <t>Branch: Demand\Transportation Light Duty Autos</t>
  </si>
  <si>
    <t>Units: Percent</t>
  </si>
  <si>
    <t>Branch: Demand\Transportation Light Duty Trucks</t>
  </si>
  <si>
    <t>Industrial</t>
  </si>
  <si>
    <t>Fossil Fuel Industry</t>
  </si>
  <si>
    <t>Industrial Processes</t>
  </si>
  <si>
    <t>Waste Management</t>
  </si>
  <si>
    <t>New Categories</t>
  </si>
  <si>
    <t>Sunburst chart</t>
  </si>
  <si>
    <t>MMT CO2e</t>
  </si>
  <si>
    <t>Space Heating</t>
  </si>
  <si>
    <t>Passenger Vehicles</t>
  </si>
  <si>
    <t>Heavy-Duty Trucks</t>
  </si>
  <si>
    <t>Imports</t>
  </si>
  <si>
    <t>Oil</t>
  </si>
  <si>
    <t>Non Combustion</t>
  </si>
  <si>
    <t>Existing Sectors</t>
  </si>
  <si>
    <t>Transport Energy by Sector</t>
  </si>
  <si>
    <t>Scenario: Reference, Fuel: Electricity</t>
  </si>
  <si>
    <t>Units: Terawatt-Hours</t>
  </si>
  <si>
    <t>Electric load by Sector</t>
  </si>
  <si>
    <t>Light Duty Auto Sales</t>
  </si>
  <si>
    <t>Light Duty Truck Sales</t>
  </si>
  <si>
    <t>Units: Million Devices</t>
  </si>
  <si>
    <t>Light Duty Auto Stocks</t>
  </si>
  <si>
    <t>Light Duty Truck Stocks</t>
  </si>
  <si>
    <t>Light Duty Vehicle Stocks (Autos + Trucks)</t>
  </si>
  <si>
    <t>Branch: Demand\Residential Refrigeration</t>
  </si>
  <si>
    <t>Scenario: Reference, All Vintages, All Tags</t>
  </si>
  <si>
    <t>Refrigerator Sales Shares</t>
  </si>
  <si>
    <t>Refrigerator Total Stocks</t>
  </si>
  <si>
    <t>Branch: Transformation\Electricity Generation\Processes</t>
  </si>
  <si>
    <t>Utility Solar</t>
  </si>
  <si>
    <t>Onshore Wind</t>
  </si>
  <si>
    <t>Offshore Wind</t>
  </si>
  <si>
    <t>-</t>
  </si>
  <si>
    <t>Biomass</t>
  </si>
  <si>
    <t>Existing NGCC</t>
  </si>
  <si>
    <t>New NGCC</t>
  </si>
  <si>
    <t>Existing NGCT</t>
  </si>
  <si>
    <t>New NGCT</t>
  </si>
  <si>
    <t>Existing NGST</t>
  </si>
  <si>
    <t>New NGST</t>
  </si>
  <si>
    <t>Oil CT</t>
  </si>
  <si>
    <t>Nuclear</t>
  </si>
  <si>
    <t>Net Imports</t>
  </si>
  <si>
    <t>Time</t>
  </si>
  <si>
    <t>Reference Scenario</t>
  </si>
  <si>
    <t>Electricity Generation by Resource</t>
  </si>
  <si>
    <t>Tier 1 Hydro</t>
  </si>
  <si>
    <t>Solar Thermal</t>
  </si>
  <si>
    <t>Municipal Solid Waste</t>
  </si>
  <si>
    <t>Black Liquor</t>
  </si>
  <si>
    <t>Landfill Gas</t>
  </si>
  <si>
    <t>MSW</t>
  </si>
  <si>
    <t>Emissions Intensity of Electricity</t>
  </si>
  <si>
    <t>Reference</t>
  </si>
  <si>
    <t>Electric Emissions (MMTCO2e)</t>
  </si>
  <si>
    <t>Electricity Requirements (MWh)</t>
  </si>
  <si>
    <t>Total Energy per Capita</t>
  </si>
  <si>
    <t>Total Energy Consumption (MMBTU)</t>
  </si>
  <si>
    <t>Population</t>
  </si>
  <si>
    <t>GHG Intensity of Non-Electric Fuels</t>
  </si>
  <si>
    <t>Non-Electric Energy Supply (EJ)</t>
  </si>
  <si>
    <t>Pillar #1</t>
  </si>
  <si>
    <t>Pillar #2</t>
  </si>
  <si>
    <t>Pillar #3</t>
  </si>
  <si>
    <t>Total net GHG emissions by scenario</t>
  </si>
  <si>
    <t>Emissions by Sector and Scenario</t>
  </si>
  <si>
    <t>Pillars</t>
  </si>
  <si>
    <t>Three pillars of decarbonization: energy efficiency, zero-carbon electricity, zero-carbon fuels</t>
  </si>
  <si>
    <t>Electricity generation emissions by technology, Reference Scenario</t>
  </si>
  <si>
    <t>Electricity Emissions - Ref</t>
  </si>
  <si>
    <t>Electric Capacity - Ref</t>
  </si>
  <si>
    <t>Electric generating capacity by technology, Reference Scenario</t>
  </si>
  <si>
    <t>Electric Generation - Ref</t>
  </si>
  <si>
    <t>Electricity generation by technology and RPS Requirements, Reference Scenario</t>
  </si>
  <si>
    <t>Non Combustion Emissions by Subsector and Scenario</t>
  </si>
  <si>
    <t>Industry Energy by Fuel</t>
  </si>
  <si>
    <t>Total energy consumed by fuel and scenario</t>
  </si>
  <si>
    <t xml:space="preserve"> Direct (At Point of Emissions)</t>
  </si>
  <si>
    <t>Energy Demand Final Units</t>
  </si>
  <si>
    <t>Energy Consumption by Sector and Scenario</t>
  </si>
  <si>
    <t>Coal Bituminous</t>
  </si>
  <si>
    <t>Energy Consumption by Fuel and Scenario</t>
  </si>
  <si>
    <t>Electricity Demand by Sector and Scenario</t>
  </si>
  <si>
    <t>Stock and Sales - Ref</t>
  </si>
  <si>
    <t>New sales shares and total resulting stock  in Reference Scenario, residential refrigeration</t>
  </si>
  <si>
    <t>Total energy consumed by Sector and Scenario</t>
  </si>
  <si>
    <t>Total energy consumed by subsector and fuel in transportation, Reference Scenario</t>
  </si>
  <si>
    <t>Transport Energy by Fuel - Ref</t>
  </si>
  <si>
    <t>Branch: Demand\Industry</t>
  </si>
  <si>
    <t>Device Sales</t>
  </si>
  <si>
    <t>LDV Sales - Ref</t>
  </si>
  <si>
    <t>New vehicle sales for LDAs and LDTs, Reference Scenario</t>
  </si>
  <si>
    <t>LDV Stocks - Ref</t>
  </si>
  <si>
    <t>Total vehicle stocks for LDAs and LDTs, Reference Scenario</t>
  </si>
  <si>
    <t>Device Stocks</t>
  </si>
  <si>
    <t>Units: Thousand Devices</t>
  </si>
  <si>
    <t>Policy Scenario 2</t>
  </si>
  <si>
    <t>Branch: Demand\Residential Space Heating</t>
  </si>
  <si>
    <t>Scenarios</t>
  </si>
  <si>
    <t>ZEVs</t>
  </si>
  <si>
    <t>LDAs</t>
  </si>
  <si>
    <t>LDTs</t>
  </si>
  <si>
    <t>All Others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</si>
  <si>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</si>
  <si>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</si>
  <si>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</si>
  <si>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</si>
  <si>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</si>
  <si>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</si>
  <si>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</si>
  <si>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</si>
  <si>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</si>
  <si>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</si>
  <si>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</si>
  <si>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</si>
  <si>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</si>
  <si>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</si>
  <si>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</si>
  <si>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</si>
  <si>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</si>
  <si>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</si>
  <si>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</si>
  <si>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</si>
  <si>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</si>
  <si>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</si>
  <si>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</si>
  <si>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</si>
  <si>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</si>
  <si>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</si>
  <si>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</si>
  <si>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</si>
  <si>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</si>
  <si>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</si>
  <si>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</si>
  <si>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</si>
  <si>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</si>
  <si>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</si>
  <si>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</si>
  <si>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Diesel PHEV</t>
  </si>
  <si>
    <t>HDVs</t>
  </si>
  <si>
    <t>Total VMTs</t>
  </si>
  <si>
    <t>Gasoline Hybrid</t>
  </si>
  <si>
    <t>EV</t>
  </si>
  <si>
    <t>HP Stock</t>
  </si>
  <si>
    <t>Scenario: Policy Scenario 4, All Vintages, All Tags</t>
  </si>
  <si>
    <t>Electric Resistance</t>
  </si>
  <si>
    <t>Reference Natural Gas</t>
  </si>
  <si>
    <t>HP Sales</t>
  </si>
  <si>
    <t>Coal Unspecified</t>
  </si>
  <si>
    <t>2030 % reduction</t>
  </si>
  <si>
    <t>VMT measures only</t>
  </si>
  <si>
    <t>VMT + Fuel Reduction measures</t>
  </si>
  <si>
    <t>Total VMTs with only real VMT measures</t>
  </si>
  <si>
    <t>LDA</t>
  </si>
  <si>
    <t>LDT</t>
  </si>
  <si>
    <t>LDV</t>
  </si>
  <si>
    <t>HDV</t>
  </si>
  <si>
    <t>Energy by Scenario</t>
  </si>
  <si>
    <t>Total Energy Consumption by Scenario</t>
  </si>
  <si>
    <t xml:space="preserve">Reference </t>
  </si>
  <si>
    <t>Fuels [Tbtu]</t>
  </si>
  <si>
    <t>Total Energy [TWh]</t>
  </si>
  <si>
    <t>Hydro</t>
  </si>
  <si>
    <t>CHP</t>
  </si>
  <si>
    <t>Rooftop PV</t>
  </si>
  <si>
    <t>Wind RECs</t>
  </si>
  <si>
    <t>Municipal Solid Waste RECs</t>
  </si>
  <si>
    <t>Black Liquor RECs</t>
  </si>
  <si>
    <t>Landfill Gas RECs</t>
  </si>
  <si>
    <t>Run of River Hydro RECs</t>
  </si>
  <si>
    <t>Biomass RECs</t>
  </si>
  <si>
    <t>IS Wind RECs</t>
  </si>
  <si>
    <t>Slack Imports</t>
  </si>
  <si>
    <t>Small Commercial CHP</t>
  </si>
  <si>
    <t>Medium Commercial CHP</t>
  </si>
  <si>
    <t>Large Commercial CHP</t>
  </si>
  <si>
    <t>Small Industrial CHP</t>
  </si>
  <si>
    <t>Medium Industrial CHP</t>
  </si>
  <si>
    <t>Large Industrial CHP</t>
  </si>
  <si>
    <t>HP Stocks by Scenario</t>
  </si>
  <si>
    <t>HP Sales by Scenario</t>
  </si>
  <si>
    <t>Heat pump stocks by scenario</t>
  </si>
  <si>
    <t>Heat pump sales by scenario</t>
  </si>
  <si>
    <t>ZEV LDVs Stocks by Scenario</t>
  </si>
  <si>
    <t>ZEV LDVs Sales by Scenario</t>
  </si>
  <si>
    <t>ZEV HDVs Stocks by Scenario</t>
  </si>
  <si>
    <t>VMT by Scenario (LDV)</t>
  </si>
  <si>
    <t>VMT by Scenario (HDV)</t>
  </si>
  <si>
    <t>VMT plus Fuel Reduction</t>
  </si>
  <si>
    <t>Trans Ene Demand by Scenario</t>
  </si>
  <si>
    <t>HDV Energy Demand by Fuel</t>
  </si>
  <si>
    <t>Construction Energy by Fuel</t>
  </si>
  <si>
    <t>Zero-emission vehicles stocks by scenario, light-duty vehicles</t>
  </si>
  <si>
    <t>Zero-emission vehicles sales by scenario, light-duty vehicles</t>
  </si>
  <si>
    <t>Zero-emission vehicles stocks by scenario, heavy-duty vehicles</t>
  </si>
  <si>
    <t>Vehicle-miles-traveled by scenario, light-duty vehicles</t>
  </si>
  <si>
    <t>Vehicle-miles-traveled by scenario, heavy-duty vehicles</t>
  </si>
  <si>
    <t>Vehicle-miles-traveled and fuel reduction measures implemented as VMT reduction</t>
  </si>
  <si>
    <t>Energy demand of all transports by scenario</t>
  </si>
  <si>
    <t>Energy demand of heavy-duty vehicles by fuel type</t>
  </si>
  <si>
    <t>Energy demand of contruction vehicles by fuel type</t>
  </si>
  <si>
    <t>Industry Ene Demand by Scenario</t>
  </si>
  <si>
    <t>Total energy consumed in industry by scenario</t>
  </si>
  <si>
    <t>Gas</t>
  </si>
  <si>
    <t>MT to Pound</t>
  </si>
  <si>
    <t>Net Import Generation</t>
  </si>
  <si>
    <t>MWG Scenario</t>
  </si>
  <si>
    <t>2020 Reference</t>
  </si>
  <si>
    <t>Difference between 2020 Ref and Goals</t>
  </si>
  <si>
    <t>50% by 2030</t>
  </si>
  <si>
    <t>2020 Reference (for plotting)</t>
  </si>
  <si>
    <t>Scenario: Reference, All Fuels, All GHGs</t>
  </si>
  <si>
    <t>Branch: Maryland PATHWAYS</t>
  </si>
  <si>
    <t>Non-energy Emissions</t>
  </si>
  <si>
    <t>2020 Reference (original values)</t>
  </si>
  <si>
    <t>Scenario: MDE Agency Scenario, All Fuels, All GHGs</t>
  </si>
  <si>
    <t>MWG Scenario (for plotting)</t>
  </si>
  <si>
    <t>MWG Scenario (original values)</t>
  </si>
  <si>
    <t>Sequestration on Natural and Working Lands</t>
  </si>
  <si>
    <t>Scenario: MWG Scenario, All Fuels</t>
  </si>
  <si>
    <t>Scenario: GGRA Scenario, All Fuels</t>
  </si>
  <si>
    <t>Electricity Use</t>
  </si>
  <si>
    <t>Scenario: MWG Scenario, Fuel: Electricity</t>
  </si>
  <si>
    <t>Scenario: GGRA Scenario, Fuel: Electricity</t>
  </si>
  <si>
    <t>tbtu_to_ej</t>
  </si>
  <si>
    <t>Estimated Energy Use in 2017 [Tbtu]</t>
  </si>
  <si>
    <t>Estimated % of 2017 Energy Use [%]</t>
  </si>
  <si>
    <t>2017 Stock Share [%]</t>
  </si>
  <si>
    <t>Efficient Gas</t>
  </si>
  <si>
    <t>Reference Gas</t>
  </si>
  <si>
    <t>Efficient Electric Front Loading</t>
  </si>
  <si>
    <t>Efficient Electric Top Loading</t>
  </si>
  <si>
    <t>Reference Electric Front Loading</t>
  </si>
  <si>
    <t>Reference Electric Top Loading</t>
  </si>
  <si>
    <t>Efficient Electric Chest Freezer</t>
  </si>
  <si>
    <t>Efficient Electric Upright Freezer</t>
  </si>
  <si>
    <t>Reference Electric Chest Freezer</t>
  </si>
  <si>
    <t>Reference Electric Upright Freezer</t>
  </si>
  <si>
    <t>Scenario: MWG Scenario, All Tags</t>
  </si>
  <si>
    <t>Scenario: GGRA Scenario, All Tags</t>
  </si>
  <si>
    <t>Scenario: MWG Scenario, All Vintages, All Tags</t>
  </si>
  <si>
    <t>Scenario: GGRA Scenario, All Vintages, All Tags</t>
  </si>
  <si>
    <t>HP Sales Shares</t>
  </si>
  <si>
    <t>HP Total Stocks</t>
  </si>
  <si>
    <t>Space Heater Sales Shares</t>
  </si>
  <si>
    <t>Space Heater Total Stocks</t>
  </si>
  <si>
    <t>Scenario: Reference, All Fuels, Tag: Transportation</t>
  </si>
  <si>
    <t>Scenario: MWG Scenario, All Fuels, Tag: Transportation</t>
  </si>
  <si>
    <t>Scenario: GGRA Scenario, All Fuels, Tag: Transportation</t>
  </si>
  <si>
    <t>Scenario: Reference, Tag: Transportation</t>
  </si>
  <si>
    <t>Scenario: MWG Scenario, Tag: Transportation</t>
  </si>
  <si>
    <t>Scenario: GGRA Scenario, Tag: Transportation</t>
  </si>
  <si>
    <t>Scenario: Reference, All Vintages, Tag: Transportation</t>
  </si>
  <si>
    <t>Scenario: MWG Scenario, All Vintages, Tag: Transportation</t>
  </si>
  <si>
    <t>Scenario: GGRA Scenario, All Vintages, Tag: Transportation</t>
  </si>
  <si>
    <t>Scenario: Agency Scenario, All Tags</t>
  </si>
  <si>
    <t>All Fuels, All GHGs, Selected Tags (2/42)</t>
  </si>
  <si>
    <t>All Fuels, All GHGs, Tag: Industry</t>
  </si>
  <si>
    <t>All Fuels, All GHGs, Tag: Transportation</t>
  </si>
  <si>
    <t>MWG Scenario (VMT + fuel reduction measures)</t>
  </si>
  <si>
    <t>Scenario: MWG Scenario, All Fuels, All GHGs, All Tags</t>
  </si>
  <si>
    <t>Scenario: GGRA Scenario, All Fuels, All GHGs, All Tags</t>
  </si>
  <si>
    <t>TWh</t>
  </si>
  <si>
    <t>Electricity Capacity by Resource</t>
  </si>
  <si>
    <t>GW</t>
  </si>
  <si>
    <t>2030 GGRA Plan</t>
  </si>
  <si>
    <t>Difference between 2030 GGRA Plan and Goals</t>
  </si>
  <si>
    <t>2030 GGRA Plan (for plotting)</t>
  </si>
  <si>
    <t>2030 GGRA Plan (original values)</t>
  </si>
  <si>
    <t>2030 GGRA Plan (VMT + fuel reduction measures)</t>
  </si>
  <si>
    <t>2030 GGRA Plan (VMT measures only)</t>
  </si>
  <si>
    <t>All technologies modeled as stocks and 2017 stock distribution</t>
  </si>
  <si>
    <t>Emissions by Scenariof or each Sector</t>
  </si>
  <si>
    <t>Emissions by Sector for each Scenario</t>
  </si>
  <si>
    <t>Emissions Sunburst</t>
  </si>
  <si>
    <t>2017 Emissions by Sector and Subsector</t>
  </si>
  <si>
    <t>Stock and Sales - MWG</t>
  </si>
  <si>
    <t>HP Stock and Sales - MWG</t>
  </si>
  <si>
    <t>Transport Energy by Fuel - MWG</t>
  </si>
  <si>
    <t>LDV Sales - MWG</t>
  </si>
  <si>
    <t>LDV Stocks - MWG</t>
  </si>
  <si>
    <t>Electricity Emissions - MWG</t>
  </si>
  <si>
    <t>Electric Capacity - MWG</t>
  </si>
  <si>
    <t>Electric Generation - MWG</t>
  </si>
  <si>
    <t>New sales shares and total resulting stock  in MWG Scenario, residential refrigeration</t>
  </si>
  <si>
    <t>New sales shares and total resulting stock  in MWG Scenario, residential space heating</t>
  </si>
  <si>
    <t>Total energy consumed by subsector and fuel in transportation, MWG Scenario</t>
  </si>
  <si>
    <t>New vehicle sales for LDAs and LDTs, MWG Scenario</t>
  </si>
  <si>
    <t>Total vehicle stocks for LDAs and LDTs, MWG Scenario</t>
  </si>
  <si>
    <t>Electricity generation emissions by technology, MWG Scenario</t>
  </si>
  <si>
    <t>Electric generating capacity by technology, MWG Scenario</t>
  </si>
  <si>
    <t>Electricity generation by technology and RPS Requirements, MWG Scenario</t>
  </si>
  <si>
    <t>New sales shares and total resulting stock  in 2030 GGRA Plan, residential refrigeration</t>
  </si>
  <si>
    <t>New sales shares and total resulting stock  in 2030 GGRA Plan, residential space heating</t>
  </si>
  <si>
    <t>Total energy consumed by subsector and fuel in transportation, 2030 GGRA Plan</t>
  </si>
  <si>
    <t>New vehicle sales for LDAs and LDTs, 2030 GGRA Plan</t>
  </si>
  <si>
    <t>Total vehicle stocks for LDAs and LDTs, 2030 GGRA Plan</t>
  </si>
  <si>
    <t>Electricity generation emissions by technology, 2030 GGRA Plan</t>
  </si>
  <si>
    <t>Electric generating capacity by technology, 2030 GGRA Plan</t>
  </si>
  <si>
    <t>Electricity generation by technology and RPS Requirements, 2030 GGRA Plan</t>
  </si>
  <si>
    <t>Stock and Sales - GGRA</t>
  </si>
  <si>
    <t>HP Stock and Sales - GGRA</t>
  </si>
  <si>
    <t>Transport Energy by Fuel - GGRA</t>
  </si>
  <si>
    <t>LDV Sales - GGRA</t>
  </si>
  <si>
    <t>LDV Stocks - GGRA</t>
  </si>
  <si>
    <t>Electricity Emissions - GGRA</t>
  </si>
  <si>
    <t>Electric Capacity - GGRA</t>
  </si>
  <si>
    <t>Electric Generation - GGRA</t>
  </si>
  <si>
    <t>Scenario: 2030 GGRA Plan, All Fuels, All GHGs, All Tags</t>
  </si>
  <si>
    <t>Associated Emissions (MMTCO2e)</t>
  </si>
  <si>
    <t>Y</t>
  </si>
  <si>
    <t>GGRA of 2016 Goals</t>
  </si>
  <si>
    <t>MCCC 2020 Recommendation Goals</t>
  </si>
  <si>
    <t>Imports Emission Intensity (MT CO2e/kWh)</t>
  </si>
  <si>
    <t>Imports Emission Intensity (lbs CO2e/kWh)</t>
  </si>
  <si>
    <t>Imports Emission Intensity (MT CO2e/MWh)</t>
  </si>
  <si>
    <t>Imports Emission Intensity (lbs CO2e/MWh)</t>
  </si>
  <si>
    <t>Electricity Demand (Terawatt-Hours)</t>
  </si>
  <si>
    <t>Losses as modeled</t>
  </si>
  <si>
    <t>Additional generation needed</t>
  </si>
  <si>
    <t>Generation as modeled:</t>
  </si>
  <si>
    <t>Generation adjusted:</t>
  </si>
  <si>
    <t>% increase</t>
  </si>
  <si>
    <t>Adjusted Total Electricity Emissions (MMTCO2e)</t>
  </si>
  <si>
    <t>Adjusted Imports Emissions (MMTCO2e)</t>
  </si>
  <si>
    <t>Overall Emissions Intensity (MTCO2e/MWh)</t>
  </si>
  <si>
    <t>Overall Emissions Intensity (MTCO2e/MMBtu)</t>
  </si>
  <si>
    <t>Net Import Generation (TWh)</t>
  </si>
  <si>
    <t>Overall Emissions Intensity (lbs CO2e/MWh)</t>
  </si>
  <si>
    <t>Imports Emissions Intensity (MTCO2e/MWh)</t>
  </si>
  <si>
    <t>Imports Emissions Intensity (MTCO2e/MMBtu)</t>
  </si>
  <si>
    <t>Imports Emissions Intensity (lbs CO2e/MWh)</t>
  </si>
  <si>
    <t>Total Electricity Generation (TWh)</t>
  </si>
  <si>
    <t>No adjustment needed</t>
  </si>
  <si>
    <t>Post-Modeling Adjustment of Electricity Generation (12/16/2021)</t>
  </si>
  <si>
    <t>Post-Modeling Adjustment of Electricity Emissions (12/16/2021)</t>
  </si>
  <si>
    <t>Average Annual Emissions Intensity Calculation by MDE (12/16/2021)</t>
  </si>
  <si>
    <t>Post-Modeling Adjustment of Electricity Capacity (12/16/2021)</t>
  </si>
  <si>
    <t>Capacity adjusted: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</si>
</sst>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_ * #,##0.0_ ;_ * \-#,##0.0_ ;_ * &quot;&quot;\-&quot;&quot;??_ ;_ @_ "/>
    <numFmt numFmtId="166" formatCode="_ * #,##0.00_ ;_ * \-#,##0.00_ ;_ * &quot;&quot;\-&quot;&quot;??_ ;_ @_ "/>
    <numFmt numFmtId="167" formatCode="_ * #,##0_ ;_ * \-#,##0_ ;_ * &quot;&quot;\-&quot;&quot;??_ ;_ @_ "/>
    <numFmt numFmtId="168" formatCode="_(* #,##0_);_(* \(#,##0\);_(* &quot;-&quot;??_);_(@_)"/>
    <numFmt numFmtId="169" formatCode="_ * #,##0._ ;_ * \-#,##0._ ;_ * &quot;&quot;\-&quot;&quot;??_ ;_ @_ "/>
    <numFmt numFmtId="170" formatCode="_(* #,##0.0_);_(* \(#,##0.0\);_(* &quot;-&quot;?_);_(@_)"/>
    <numFmt numFmtId="171" formatCode="0.0%"/>
    <numFmt numFmtId="172" formatCode="#,##0.000"/>
    <numFmt numFmtId="173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C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260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7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/>
    <xf numFmtId="1" fontId="0" fillId="0" borderId="0" xfId="0" applyNumberFormat="1" applyBorder="1" applyAlignment="1">
      <alignment vertical="center"/>
    </xf>
    <xf numFmtId="1" fontId="0" fillId="0" borderId="0" xfId="0" applyNumberFormat="1" applyBorder="1"/>
    <xf numFmtId="1" fontId="0" fillId="0" borderId="7" xfId="0" applyNumberFormat="1" applyBorder="1"/>
    <xf numFmtId="1" fontId="0" fillId="0" borderId="0" xfId="0" applyNumberFormat="1"/>
    <xf numFmtId="9" fontId="0" fillId="0" borderId="0" xfId="2" applyFont="1" applyBorder="1" applyAlignment="1">
      <alignment vertical="center"/>
    </xf>
    <xf numFmtId="9" fontId="0" fillId="0" borderId="7" xfId="2" applyFont="1" applyBorder="1" applyAlignment="1">
      <alignment vertical="center"/>
    </xf>
    <xf numFmtId="9" fontId="2" fillId="0" borderId="0" xfId="2" applyFont="1" applyBorder="1" applyAlignment="1">
      <alignment vertic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/>
    <xf numFmtId="164" fontId="0" fillId="0" borderId="0" xfId="0" applyNumberFormat="1"/>
    <xf numFmtId="9" fontId="0" fillId="0" borderId="0" xfId="2" applyFont="1"/>
    <xf numFmtId="0" fontId="0" fillId="0" borderId="0" xfId="0" applyAlignment="1">
      <alignment horizontal="left"/>
    </xf>
    <xf numFmtId="0" fontId="1" fillId="3" borderId="16" xfId="0" applyFont="1" applyFill="1" applyBorder="1"/>
    <xf numFmtId="0" fontId="1" fillId="3" borderId="17" xfId="0" applyFont="1" applyFill="1" applyBorder="1"/>
    <xf numFmtId="0" fontId="1" fillId="3" borderId="17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applyBorder="1"/>
    <xf numFmtId="0" fontId="0" fillId="0" borderId="17" xfId="0" applyBorder="1" applyAlignment="1">
      <alignment horizontal="left"/>
    </xf>
    <xf numFmtId="0" fontId="0" fillId="0" borderId="17" xfId="0" applyBorder="1"/>
    <xf numFmtId="0" fontId="1" fillId="6" borderId="16" xfId="0" applyFont="1" applyFill="1" applyBorder="1"/>
    <xf numFmtId="0" fontId="1" fillId="6" borderId="17" xfId="0" applyFont="1" applyFill="1" applyBorder="1"/>
    <xf numFmtId="0" fontId="1" fillId="6" borderId="17" xfId="0" applyFont="1" applyFill="1" applyBorder="1" applyAlignment="1">
      <alignment wrapText="1"/>
    </xf>
    <xf numFmtId="0" fontId="1" fillId="6" borderId="15" xfId="0" applyFont="1" applyFill="1" applyBorder="1" applyAlignment="1">
      <alignment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7" xfId="0" applyBorder="1"/>
    <xf numFmtId="0" fontId="0" fillId="0" borderId="0" xfId="0" applyAlignment="1">
      <alignment horizontal="left"/>
    </xf>
    <xf numFmtId="0" fontId="0" fillId="2" borderId="9" xfId="0" applyFill="1" applyBorder="1"/>
    <xf numFmtId="0" fontId="0" fillId="4" borderId="9" xfId="0" applyFill="1" applyBorder="1"/>
    <xf numFmtId="0" fontId="0" fillId="3" borderId="9" xfId="0" applyFill="1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9" fontId="0" fillId="0" borderId="5" xfId="2" applyFont="1" applyBorder="1" applyAlignment="1">
      <alignment vertical="center"/>
    </xf>
    <xf numFmtId="9" fontId="0" fillId="0" borderId="8" xfId="2" applyFont="1" applyBorder="1" applyAlignment="1">
      <alignment vertical="center"/>
    </xf>
    <xf numFmtId="0" fontId="1" fillId="5" borderId="3" xfId="0" applyFont="1" applyFill="1" applyBorder="1" applyAlignment="1">
      <alignment wrapText="1"/>
    </xf>
    <xf numFmtId="166" fontId="0" fillId="0" borderId="0" xfId="1" applyNumberFormat="1" applyFont="1"/>
    <xf numFmtId="0" fontId="0" fillId="9" borderId="0" xfId="0" applyFill="1"/>
    <xf numFmtId="166" fontId="0" fillId="9" borderId="0" xfId="1" applyNumberFormat="1" applyFont="1" applyFill="1"/>
    <xf numFmtId="165" fontId="0" fillId="0" borderId="0" xfId="1" applyNumberFormat="1" applyFont="1"/>
    <xf numFmtId="167" fontId="0" fillId="0" borderId="0" xfId="1" applyNumberFormat="1" applyFont="1" applyBorder="1"/>
    <xf numFmtId="167" fontId="6" fillId="0" borderId="0" xfId="1" applyNumberFormat="1" applyFont="1" applyBorder="1"/>
    <xf numFmtId="167" fontId="0" fillId="0" borderId="7" xfId="1" applyNumberFormat="1" applyFont="1" applyBorder="1"/>
    <xf numFmtId="0" fontId="0" fillId="0" borderId="7" xfId="0" applyFill="1" applyBorder="1" applyAlignment="1">
      <alignment vertical="center"/>
    </xf>
    <xf numFmtId="0" fontId="2" fillId="8" borderId="0" xfId="0" applyFont="1" applyFill="1"/>
    <xf numFmtId="1" fontId="2" fillId="8" borderId="0" xfId="0" applyNumberFormat="1" applyFont="1" applyFill="1"/>
    <xf numFmtId="1" fontId="2" fillId="0" borderId="0" xfId="0" applyNumberFormat="1" applyFont="1"/>
    <xf numFmtId="2" fontId="0" fillId="0" borderId="0" xfId="0" applyNumberFormat="1"/>
    <xf numFmtId="0" fontId="0" fillId="10" borderId="0" xfId="0" applyFill="1"/>
    <xf numFmtId="14" fontId="0" fillId="10" borderId="0" xfId="0" applyNumberFormat="1" applyFill="1"/>
    <xf numFmtId="0" fontId="0" fillId="7" borderId="16" xfId="0" applyFill="1" applyBorder="1"/>
    <xf numFmtId="0" fontId="0" fillId="7" borderId="9" xfId="0" applyFill="1" applyBorder="1"/>
    <xf numFmtId="165" fontId="0" fillId="9" borderId="0" xfId="1" applyNumberFormat="1" applyFont="1" applyFill="1"/>
    <xf numFmtId="0" fontId="7" fillId="0" borderId="0" xfId="3"/>
    <xf numFmtId="0" fontId="7" fillId="7" borderId="0" xfId="3" applyFill="1"/>
    <xf numFmtId="164" fontId="8" fillId="7" borderId="0" xfId="3" applyNumberFormat="1" applyFont="1" applyFill="1"/>
    <xf numFmtId="0" fontId="8" fillId="7" borderId="0" xfId="3" applyFont="1" applyFill="1"/>
    <xf numFmtId="0" fontId="9" fillId="7" borderId="21" xfId="3" applyFont="1" applyFill="1" applyBorder="1"/>
    <xf numFmtId="0" fontId="8" fillId="7" borderId="21" xfId="3" applyFont="1" applyFill="1" applyBorder="1"/>
    <xf numFmtId="164" fontId="8" fillId="7" borderId="21" xfId="3" applyNumberFormat="1" applyFont="1" applyFill="1" applyBorder="1"/>
    <xf numFmtId="0" fontId="7" fillId="7" borderId="21" xfId="3" applyFill="1" applyBorder="1"/>
    <xf numFmtId="0" fontId="8" fillId="7" borderId="17" xfId="3" applyFont="1" applyFill="1" applyBorder="1"/>
    <xf numFmtId="164" fontId="8" fillId="7" borderId="17" xfId="3" applyNumberFormat="1" applyFont="1" applyFill="1" applyBorder="1"/>
    <xf numFmtId="0" fontId="8" fillId="7" borderId="20" xfId="3" applyFont="1" applyFill="1" applyBorder="1"/>
    <xf numFmtId="164" fontId="8" fillId="7" borderId="20" xfId="3" applyNumberFormat="1" applyFont="1" applyFill="1" applyBorder="1"/>
    <xf numFmtId="0" fontId="7" fillId="7" borderId="0" xfId="3" applyFill="1" applyBorder="1"/>
    <xf numFmtId="0" fontId="8" fillId="7" borderId="0" xfId="3" applyFont="1" applyFill="1" applyBorder="1"/>
    <xf numFmtId="164" fontId="8" fillId="7" borderId="0" xfId="3" applyNumberFormat="1" applyFont="1" applyFill="1" applyBorder="1"/>
    <xf numFmtId="0" fontId="7" fillId="7" borderId="19" xfId="3" applyFill="1" applyBorder="1"/>
    <xf numFmtId="0" fontId="8" fillId="7" borderId="19" xfId="3" applyFont="1" applyFill="1" applyBorder="1"/>
    <xf numFmtId="164" fontId="8" fillId="7" borderId="19" xfId="3" applyNumberFormat="1" applyFont="1" applyFill="1" applyBorder="1"/>
    <xf numFmtId="0" fontId="7" fillId="9" borderId="0" xfId="3" applyFill="1"/>
    <xf numFmtId="165" fontId="0" fillId="0" borderId="0" xfId="4" applyNumberFormat="1" applyFont="1"/>
    <xf numFmtId="165" fontId="0" fillId="9" borderId="0" xfId="4" applyNumberFormat="1" applyFont="1" applyFill="1"/>
    <xf numFmtId="165" fontId="4" fillId="0" borderId="0" xfId="4" applyNumberFormat="1" applyFont="1"/>
    <xf numFmtId="0" fontId="3" fillId="9" borderId="0" xfId="3" applyFont="1" applyFill="1"/>
    <xf numFmtId="0" fontId="3" fillId="0" borderId="0" xfId="3" applyFont="1"/>
    <xf numFmtId="167" fontId="4" fillId="0" borderId="0" xfId="4" applyNumberFormat="1" applyFont="1"/>
    <xf numFmtId="167" fontId="3" fillId="0" borderId="0" xfId="3" applyNumberFormat="1" applyFont="1"/>
    <xf numFmtId="9" fontId="0" fillId="0" borderId="0" xfId="5" applyFont="1"/>
    <xf numFmtId="0" fontId="10" fillId="9" borderId="0" xfId="0" applyFont="1" applyFill="1"/>
    <xf numFmtId="0" fontId="11" fillId="9" borderId="0" xfId="3" applyFont="1" applyFill="1"/>
    <xf numFmtId="164" fontId="0" fillId="0" borderId="0" xfId="5" applyNumberFormat="1" applyFont="1"/>
    <xf numFmtId="164" fontId="0" fillId="0" borderId="0" xfId="2" applyNumberFormat="1" applyFont="1"/>
    <xf numFmtId="0" fontId="0" fillId="7" borderId="0" xfId="0" applyFill="1"/>
    <xf numFmtId="165" fontId="0" fillId="7" borderId="0" xfId="1" applyNumberFormat="1" applyFont="1" applyFill="1"/>
    <xf numFmtId="9" fontId="7" fillId="0" borderId="0" xfId="3" applyNumberFormat="1"/>
    <xf numFmtId="2" fontId="7" fillId="0" borderId="0" xfId="3" applyNumberFormat="1"/>
    <xf numFmtId="165" fontId="0" fillId="0" borderId="0" xfId="1" applyNumberFormat="1" applyFont="1" applyBorder="1"/>
    <xf numFmtId="165" fontId="0" fillId="0" borderId="7" xfId="1" applyNumberFormat="1" applyFont="1" applyBorder="1"/>
    <xf numFmtId="165" fontId="0" fillId="0" borderId="0" xfId="0" applyNumberFormat="1"/>
    <xf numFmtId="4" fontId="0" fillId="0" borderId="22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0" fontId="12" fillId="11" borderId="16" xfId="0" applyFont="1" applyFill="1" applyBorder="1"/>
    <xf numFmtId="0" fontId="12" fillId="11" borderId="17" xfId="0" applyFont="1" applyFill="1" applyBorder="1"/>
    <xf numFmtId="0" fontId="12" fillId="11" borderId="15" xfId="0" applyFont="1" applyFill="1" applyBorder="1"/>
    <xf numFmtId="0" fontId="0" fillId="12" borderId="22" xfId="0" applyNumberFormat="1" applyFill="1" applyBorder="1"/>
    <xf numFmtId="0" fontId="1" fillId="0" borderId="0" xfId="0" applyFont="1"/>
    <xf numFmtId="0" fontId="0" fillId="13" borderId="9" xfId="0" applyFill="1" applyBorder="1"/>
    <xf numFmtId="0" fontId="0" fillId="14" borderId="18" xfId="0" applyFill="1" applyBorder="1"/>
    <xf numFmtId="0" fontId="13" fillId="11" borderId="23" xfId="0" applyFont="1" applyFill="1" applyBorder="1"/>
    <xf numFmtId="0" fontId="13" fillId="11" borderId="24" xfId="0" applyFont="1" applyFill="1" applyBorder="1"/>
    <xf numFmtId="0" fontId="13" fillId="11" borderId="25" xfId="0" applyFont="1" applyFill="1" applyBorder="1"/>
    <xf numFmtId="0" fontId="0" fillId="0" borderId="28" xfId="0" applyBorder="1"/>
    <xf numFmtId="4" fontId="0" fillId="0" borderId="14" xfId="0" applyNumberFormat="1" applyBorder="1"/>
    <xf numFmtId="4" fontId="0" fillId="0" borderId="12" xfId="0" applyNumberFormat="1" applyBorder="1"/>
    <xf numFmtId="4" fontId="0" fillId="0" borderId="30" xfId="0" applyNumberFormat="1" applyBorder="1"/>
    <xf numFmtId="0" fontId="0" fillId="0" borderId="29" xfId="0" applyBorder="1"/>
    <xf numFmtId="0" fontId="1" fillId="0" borderId="31" xfId="0" applyFont="1" applyBorder="1"/>
    <xf numFmtId="4" fontId="1" fillId="0" borderId="23" xfId="0" applyNumberFormat="1" applyFont="1" applyBorder="1"/>
    <xf numFmtId="2" fontId="0" fillId="12" borderId="22" xfId="0" applyNumberFormat="1" applyFill="1" applyBorder="1"/>
    <xf numFmtId="0" fontId="0" fillId="0" borderId="0" xfId="0" applyAlignment="1">
      <alignment horizontal="right"/>
    </xf>
    <xf numFmtId="2" fontId="0" fillId="0" borderId="22" xfId="0" applyNumberFormat="1" applyBorder="1" applyAlignment="1">
      <alignment horizontal="right"/>
    </xf>
    <xf numFmtId="168" fontId="0" fillId="0" borderId="22" xfId="1" applyNumberFormat="1" applyFont="1" applyBorder="1" applyAlignment="1">
      <alignment horizontal="right"/>
    </xf>
    <xf numFmtId="43" fontId="0" fillId="0" borderId="22" xfId="1" applyNumberFormat="1" applyFont="1" applyBorder="1" applyAlignment="1">
      <alignment horizontal="right"/>
    </xf>
    <xf numFmtId="0" fontId="3" fillId="0" borderId="15" xfId="0" applyFont="1" applyBorder="1"/>
    <xf numFmtId="0" fontId="3" fillId="7" borderId="0" xfId="3" applyFont="1" applyFill="1"/>
    <xf numFmtId="0" fontId="3" fillId="0" borderId="10" xfId="0" applyFont="1" applyBorder="1"/>
    <xf numFmtId="169" fontId="0" fillId="0" borderId="0" xfId="1" applyNumberFormat="1" applyFont="1"/>
    <xf numFmtId="169" fontId="0" fillId="9" borderId="0" xfId="1" applyNumberFormat="1" applyFont="1" applyFill="1"/>
    <xf numFmtId="0" fontId="5" fillId="0" borderId="0" xfId="3" applyFont="1"/>
    <xf numFmtId="0" fontId="3" fillId="0" borderId="10" xfId="0" applyFont="1" applyFill="1" applyBorder="1"/>
    <xf numFmtId="0" fontId="3" fillId="0" borderId="14" xfId="0" applyFont="1" applyBorder="1"/>
    <xf numFmtId="165" fontId="0" fillId="0" borderId="0" xfId="2" applyNumberFormat="1" applyFont="1"/>
    <xf numFmtId="0" fontId="0" fillId="0" borderId="0" xfId="0" applyFill="1"/>
    <xf numFmtId="165" fontId="0" fillId="0" borderId="0" xfId="1" applyNumberFormat="1" applyFont="1" applyFill="1"/>
    <xf numFmtId="4" fontId="0" fillId="0" borderId="0" xfId="0" applyNumberFormat="1"/>
    <xf numFmtId="0" fontId="0" fillId="15" borderId="0" xfId="0" applyFill="1"/>
    <xf numFmtId="165" fontId="0" fillId="0" borderId="0" xfId="1" applyNumberFormat="1" applyFont="1" applyFill="1" applyBorder="1"/>
    <xf numFmtId="0" fontId="12" fillId="16" borderId="1" xfId="0" applyFont="1" applyFill="1" applyBorder="1"/>
    <xf numFmtId="0" fontId="12" fillId="16" borderId="4" xfId="0" applyFont="1" applyFill="1" applyBorder="1"/>
    <xf numFmtId="0" fontId="12" fillId="16" borderId="6" xfId="0" applyFont="1" applyFill="1" applyBorder="1"/>
    <xf numFmtId="0" fontId="12" fillId="16" borderId="2" xfId="0" applyFont="1" applyFill="1" applyBorder="1"/>
    <xf numFmtId="0" fontId="12" fillId="16" borderId="3" xfId="0" applyFont="1" applyFill="1" applyBorder="1"/>
    <xf numFmtId="0" fontId="1" fillId="0" borderId="0" xfId="0" applyFont="1" applyFill="1"/>
    <xf numFmtId="170" fontId="0" fillId="0" borderId="0" xfId="0" applyNumberFormat="1" applyFill="1" applyBorder="1"/>
    <xf numFmtId="0" fontId="12" fillId="0" borderId="0" xfId="0" applyFont="1" applyFill="1" applyBorder="1"/>
    <xf numFmtId="49" fontId="0" fillId="0" borderId="0" xfId="1" applyNumberFormat="1" applyFont="1" applyFill="1"/>
    <xf numFmtId="165" fontId="0" fillId="0" borderId="0" xfId="0" applyNumberFormat="1" applyFill="1" applyBorder="1"/>
    <xf numFmtId="170" fontId="0" fillId="0" borderId="1" xfId="0" applyNumberFormat="1" applyFill="1" applyBorder="1"/>
    <xf numFmtId="170" fontId="0" fillId="0" borderId="2" xfId="0" applyNumberFormat="1" applyFill="1" applyBorder="1"/>
    <xf numFmtId="170" fontId="0" fillId="0" borderId="3" xfId="0" applyNumberFormat="1" applyFill="1" applyBorder="1"/>
    <xf numFmtId="165" fontId="0" fillId="0" borderId="4" xfId="0" applyNumberFormat="1" applyFill="1" applyBorder="1"/>
    <xf numFmtId="165" fontId="0" fillId="0" borderId="5" xfId="0" applyNumberFormat="1" applyFill="1" applyBorder="1"/>
    <xf numFmtId="165" fontId="0" fillId="0" borderId="6" xfId="0" applyNumberFormat="1" applyFill="1" applyBorder="1"/>
    <xf numFmtId="165" fontId="0" fillId="0" borderId="7" xfId="0" applyNumberFormat="1" applyFill="1" applyBorder="1"/>
    <xf numFmtId="165" fontId="0" fillId="0" borderId="8" xfId="0" applyNumberFormat="1" applyFill="1" applyBorder="1"/>
    <xf numFmtId="0" fontId="0" fillId="17" borderId="0" xfId="0" applyFill="1"/>
    <xf numFmtId="4" fontId="0" fillId="17" borderId="0" xfId="0" applyNumberFormat="1" applyFill="1"/>
    <xf numFmtId="165" fontId="0" fillId="0" borderId="0" xfId="5" applyNumberFormat="1" applyFont="1"/>
    <xf numFmtId="164" fontId="2" fillId="0" borderId="0" xfId="0" applyNumberFormat="1" applyFont="1"/>
    <xf numFmtId="164" fontId="5" fillId="0" borderId="0" xfId="0" applyNumberFormat="1" applyFont="1"/>
    <xf numFmtId="3" fontId="0" fillId="0" borderId="0" xfId="0" applyNumberFormat="1"/>
    <xf numFmtId="14" fontId="0" fillId="0" borderId="0" xfId="0" applyNumberFormat="1"/>
    <xf numFmtId="43" fontId="0" fillId="0" borderId="0" xfId="0" applyNumberFormat="1"/>
    <xf numFmtId="171" fontId="0" fillId="0" borderId="0" xfId="2" applyNumberFormat="1" applyFont="1"/>
    <xf numFmtId="171" fontId="0" fillId="9" borderId="0" xfId="2" applyNumberFormat="1" applyFont="1" applyFill="1"/>
    <xf numFmtId="166" fontId="0" fillId="0" borderId="0" xfId="1" applyNumberFormat="1" applyFont="1" applyFill="1"/>
    <xf numFmtId="167" fontId="0" fillId="0" borderId="0" xfId="1" applyNumberFormat="1" applyFont="1"/>
    <xf numFmtId="167" fontId="0" fillId="9" borderId="0" xfId="1" applyNumberFormat="1" applyFont="1" applyFill="1"/>
    <xf numFmtId="165" fontId="1" fillId="0" borderId="0" xfId="4" applyNumberFormat="1" applyFont="1"/>
    <xf numFmtId="2" fontId="0" fillId="0" borderId="0" xfId="0" applyNumberFormat="1" applyFill="1"/>
    <xf numFmtId="4" fontId="0" fillId="0" borderId="0" xfId="0" applyNumberFormat="1" applyFill="1"/>
    <xf numFmtId="168" fontId="0" fillId="0" borderId="0" xfId="1" applyNumberFormat="1" applyFont="1" applyBorder="1" applyAlignment="1">
      <alignment horizontal="right"/>
    </xf>
    <xf numFmtId="0" fontId="0" fillId="0" borderId="32" xfId="0" applyBorder="1"/>
    <xf numFmtId="4" fontId="0" fillId="0" borderId="33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0" fontId="12" fillId="11" borderId="0" xfId="0" applyFont="1" applyFill="1" applyBorder="1"/>
    <xf numFmtId="166" fontId="0" fillId="0" borderId="0" xfId="0" applyNumberFormat="1"/>
    <xf numFmtId="168" fontId="0" fillId="0" borderId="0" xfId="0" applyNumberFormat="1"/>
    <xf numFmtId="164" fontId="2" fillId="8" borderId="0" xfId="0" applyNumberFormat="1" applyFont="1" applyFill="1"/>
    <xf numFmtId="9" fontId="2" fillId="0" borderId="0" xfId="2" applyFont="1"/>
    <xf numFmtId="0" fontId="15" fillId="0" borderId="0" xfId="0" applyFont="1"/>
    <xf numFmtId="164" fontId="0" fillId="0" borderId="0" xfId="0" applyNumberFormat="1" applyFill="1"/>
    <xf numFmtId="164" fontId="0" fillId="0" borderId="0" xfId="1" applyNumberFormat="1" applyFont="1" applyFill="1"/>
    <xf numFmtId="1" fontId="0" fillId="0" borderId="15" xfId="0" applyNumberFormat="1" applyBorder="1" applyAlignment="1">
      <alignment horizontal="left"/>
    </xf>
    <xf numFmtId="1" fontId="0" fillId="0" borderId="10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164" fontId="0" fillId="0" borderId="15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0" xfId="6"/>
    <xf numFmtId="0" fontId="11" fillId="9" borderId="0" xfId="6" applyFont="1" applyFill="1"/>
    <xf numFmtId="2" fontId="7" fillId="0" borderId="0" xfId="6" applyNumberFormat="1"/>
    <xf numFmtId="0" fontId="7" fillId="0" borderId="17" xfId="6" applyBorder="1"/>
    <xf numFmtId="2" fontId="7" fillId="0" borderId="17" xfId="6" applyNumberFormat="1" applyBorder="1"/>
    <xf numFmtId="0" fontId="11" fillId="0" borderId="0" xfId="6" applyFont="1"/>
    <xf numFmtId="2" fontId="11" fillId="0" borderId="0" xfId="6" applyNumberFormat="1" applyFont="1"/>
    <xf numFmtId="0" fontId="0" fillId="0" borderId="0" xfId="0" applyFont="1"/>
    <xf numFmtId="11" fontId="0" fillId="0" borderId="0" xfId="0" applyNumberFormat="1"/>
    <xf numFmtId="9" fontId="7" fillId="0" borderId="0" xfId="2" applyFont="1"/>
    <xf numFmtId="170" fontId="0" fillId="0" borderId="4" xfId="0" applyNumberFormat="1" applyFill="1" applyBorder="1"/>
    <xf numFmtId="170" fontId="0" fillId="0" borderId="5" xfId="0" applyNumberFormat="1" applyFill="1" applyBorder="1"/>
    <xf numFmtId="170" fontId="0" fillId="0" borderId="6" xfId="0" applyNumberFormat="1" applyFill="1" applyBorder="1"/>
    <xf numFmtId="170" fontId="0" fillId="0" borderId="7" xfId="0" applyNumberFormat="1" applyFill="1" applyBorder="1"/>
    <xf numFmtId="170" fontId="0" fillId="0" borderId="8" xfId="0" applyNumberFormat="1" applyFill="1" applyBorder="1"/>
    <xf numFmtId="167" fontId="7" fillId="0" borderId="0" xfId="3" applyNumberFormat="1"/>
    <xf numFmtId="0" fontId="0" fillId="18" borderId="0" xfId="0" applyFill="1"/>
    <xf numFmtId="0" fontId="16" fillId="0" borderId="0" xfId="0" applyFont="1"/>
    <xf numFmtId="0" fontId="17" fillId="0" borderId="0" xfId="0" applyFont="1"/>
    <xf numFmtId="9" fontId="0" fillId="0" borderId="0" xfId="2" applyNumberFormat="1" applyFont="1"/>
    <xf numFmtId="0" fontId="0" fillId="0" borderId="0" xfId="0" applyAlignment="1">
      <alignment horizontal="left" indent="2"/>
    </xf>
    <xf numFmtId="0" fontId="0" fillId="0" borderId="29" xfId="0" applyFill="1" applyBorder="1"/>
    <xf numFmtId="4" fontId="0" fillId="0" borderId="27" xfId="0" applyNumberFormat="1" applyFill="1" applyBorder="1"/>
    <xf numFmtId="4" fontId="0" fillId="0" borderId="22" xfId="0" applyNumberFormat="1" applyFill="1" applyBorder="1"/>
    <xf numFmtId="4" fontId="0" fillId="0" borderId="26" xfId="0" applyNumberFormat="1" applyFill="1" applyBorder="1"/>
    <xf numFmtId="0" fontId="0" fillId="2" borderId="0" xfId="0" applyFill="1"/>
    <xf numFmtId="0" fontId="0" fillId="0" borderId="36" xfId="0" applyBorder="1"/>
    <xf numFmtId="9" fontId="0" fillId="0" borderId="0" xfId="0" applyNumberFormat="1"/>
    <xf numFmtId="172" fontId="0" fillId="0" borderId="0" xfId="0" applyNumberFormat="1"/>
    <xf numFmtId="173" fontId="0" fillId="0" borderId="0" xfId="0" applyNumberFormat="1"/>
    <xf numFmtId="171" fontId="3" fillId="0" borderId="0" xfId="2" applyNumberFormat="1" applyFont="1"/>
    <xf numFmtId="0" fontId="17" fillId="0" borderId="0" xfId="0" applyFont="1" applyAlignment="1">
      <alignment horizontal="left" indent="2"/>
    </xf>
    <xf numFmtId="171" fontId="3" fillId="0" borderId="0" xfId="2" applyNumberFormat="1" applyFont="1" applyFill="1"/>
    <xf numFmtId="0" fontId="13" fillId="0" borderId="0" xfId="0" applyFont="1" applyFill="1" applyBorder="1"/>
    <xf numFmtId="0" fontId="12" fillId="0" borderId="0" xfId="0" applyFont="1" applyFill="1" applyBorder="1" applyAlignment="1">
      <alignment wrapText="1"/>
    </xf>
    <xf numFmtId="4" fontId="13" fillId="0" borderId="0" xfId="0" applyNumberFormat="1" applyFont="1" applyFill="1" applyBorder="1"/>
    <xf numFmtId="3" fontId="13" fillId="0" borderId="0" xfId="0" applyNumberFormat="1" applyFont="1" applyFill="1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</cellXfs>
  <cellStyles count="7">
    <cellStyle name="Comma" xfId="1" builtinId="3"/>
    <cellStyle name="Comma 2" xfId="4" xr:uid="{A6FE1FAF-50DB-4BFD-8467-6FB99B6B2740}"/>
    <cellStyle name="Normal" xfId="0" builtinId="0"/>
    <cellStyle name="Normal 2" xfId="3" xr:uid="{D8270AB4-B9C9-4387-98DA-0212FA9C6EC7}"/>
    <cellStyle name="Normal 2 2" xfId="6" xr:uid="{F2DEA4CA-7995-409E-984A-7D3745554F2B}"/>
    <cellStyle name="Percent" xfId="2" builtinId="5"/>
    <cellStyle name="Percent 2" xfId="5" xr:uid="{BC7FEC97-70E9-492C-85CD-13E9C990CB9F}"/>
  </cellStyles>
  <dxfs count="0"/>
  <tableStyles count="0" defaultTableStyle="TableStyleMedium2" defaultPivotStyle="PivotStyleLight16"/>
  <colors>
    <mruColors>
      <color rgb="FFAF7E00"/>
      <color rgb="FF948A54"/>
      <color rgb="FFBFBFBF"/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67894335788669"/>
          <c:y val="6.3077860988647802E-2"/>
          <c:w val="0.80450287287949107"/>
          <c:h val="0.83257955836205055"/>
        </c:manualLayout>
      </c:layout>
      <c:scatterChart>
        <c:scatterStyle val="lineMarker"/>
        <c:varyColors val="0"/>
        <c:ser>
          <c:idx val="3"/>
          <c:order val="0"/>
          <c:tx>
            <c:strRef>
              <c:f>'Emissions by Scenario'!$A$6</c:f>
              <c:strCache>
                <c:ptCount val="1"/>
                <c:pt idx="0">
                  <c:v>GGRA of 2016 Goals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9"/>
              <c:spPr>
                <a:noFill/>
                <a:ln w="22225">
                  <a:solidFill>
                    <a:sysClr val="windowText" lastClr="000000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8A9-4BE7-9814-4512818D3A0B}"/>
              </c:ext>
            </c:extLst>
          </c:dPt>
          <c:dPt>
            <c:idx val="15"/>
            <c:marker>
              <c:symbol val="circle"/>
              <c:size val="9"/>
              <c:spPr>
                <a:noFill/>
                <a:ln w="22225">
                  <a:solidFill>
                    <a:sysClr val="windowText" lastClr="000000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8A9-4BE7-9814-4512818D3A0B}"/>
              </c:ext>
            </c:extLst>
          </c:dPt>
          <c:dPt>
            <c:idx val="35"/>
            <c:marker>
              <c:symbol val="circle"/>
              <c:size val="9"/>
              <c:spPr>
                <a:noFill/>
                <a:ln w="22225">
                  <a:solidFill>
                    <a:sysClr val="windowText" lastClr="000000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8A9-4BE7-9814-4512818D3A0B}"/>
              </c:ext>
            </c:extLst>
          </c:dPt>
          <c:xVal>
            <c:numRef>
              <c:f>'Emissions by Scenario'!$C$2:$AL$2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'Emissions by Scenario'!$C$6:$AL$6</c:f>
              <c:numCache>
                <c:formatCode>0</c:formatCode>
                <c:ptCount val="36"/>
                <c:pt idx="0">
                  <c:v>79.683982390002768</c:v>
                </c:pt>
                <c:pt idx="1">
                  <c:v>77.597465912002207</c:v>
                </c:pt>
                <c:pt idx="2" formatCode="0.0">
                  <c:v>75.510949434001645</c:v>
                </c:pt>
                <c:pt idx="3" formatCode="0.0">
                  <c:v>73.424432956001084</c:v>
                </c:pt>
                <c:pt idx="4" formatCode="0.0">
                  <c:v>71.337916478000523</c:v>
                </c:pt>
                <c:pt idx="5" formatCode="0.0">
                  <c:v>69.25139999999999</c:v>
                </c:pt>
                <c:pt idx="6" formatCode="0.0">
                  <c:v>67.630565999999988</c:v>
                </c:pt>
                <c:pt idx="7" formatCode="0.0">
                  <c:v>66.009731999999985</c:v>
                </c:pt>
                <c:pt idx="8" formatCode="0.0">
                  <c:v>64.388897999999983</c:v>
                </c:pt>
                <c:pt idx="9" formatCode="0.0">
                  <c:v>62.768063999999981</c:v>
                </c:pt>
                <c:pt idx="10" formatCode="0.0">
                  <c:v>61.147229999999979</c:v>
                </c:pt>
                <c:pt idx="11" formatCode="0.0">
                  <c:v>59.526395999999977</c:v>
                </c:pt>
                <c:pt idx="12" formatCode="0.0">
                  <c:v>57.905561999999975</c:v>
                </c:pt>
                <c:pt idx="13" formatCode="0.0">
                  <c:v>56.284727999999973</c:v>
                </c:pt>
                <c:pt idx="14" formatCode="0.0">
                  <c:v>54.663893999999971</c:v>
                </c:pt>
                <c:pt idx="15" formatCode="0.0">
                  <c:v>53.043059999999997</c:v>
                </c:pt>
                <c:pt idx="16" formatCode="0.0">
                  <c:v>50.881947999999994</c:v>
                </c:pt>
                <c:pt idx="17" formatCode="0.0">
                  <c:v>48.720835999999991</c:v>
                </c:pt>
                <c:pt idx="18" formatCode="0.0">
                  <c:v>46.559723999999989</c:v>
                </c:pt>
                <c:pt idx="19" formatCode="0.0">
                  <c:v>44.398611999999986</c:v>
                </c:pt>
                <c:pt idx="20" formatCode="0.0">
                  <c:v>42.237499999999983</c:v>
                </c:pt>
                <c:pt idx="21" formatCode="0.0">
                  <c:v>40.07638799999998</c:v>
                </c:pt>
                <c:pt idx="22" formatCode="0.0">
                  <c:v>37.915275999999977</c:v>
                </c:pt>
                <c:pt idx="23" formatCode="0.0">
                  <c:v>35.754163999999975</c:v>
                </c:pt>
                <c:pt idx="24" formatCode="0.0">
                  <c:v>33.593051999999972</c:v>
                </c:pt>
                <c:pt idx="25" formatCode="0.0">
                  <c:v>31.431939999999972</c:v>
                </c:pt>
                <c:pt idx="26" formatCode="0.0">
                  <c:v>29.270827999999973</c:v>
                </c:pt>
                <c:pt idx="27" formatCode="0.0">
                  <c:v>27.109715999999974</c:v>
                </c:pt>
                <c:pt idx="28" formatCode="0.0">
                  <c:v>24.948603999999975</c:v>
                </c:pt>
                <c:pt idx="29" formatCode="0.0">
                  <c:v>22.787491999999975</c:v>
                </c:pt>
                <c:pt idx="30" formatCode="0.0">
                  <c:v>20.626379999999976</c:v>
                </c:pt>
                <c:pt idx="31" formatCode="0.0">
                  <c:v>18.465267999999977</c:v>
                </c:pt>
                <c:pt idx="32" formatCode="0.0">
                  <c:v>16.304155999999978</c:v>
                </c:pt>
                <c:pt idx="33" formatCode="0.0">
                  <c:v>14.143043999999978</c:v>
                </c:pt>
                <c:pt idx="34" formatCode="0.0">
                  <c:v>11.981931999999979</c:v>
                </c:pt>
                <c:pt idx="35" formatCode="0.0">
                  <c:v>9.8208199999999977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A9-4BE7-9814-4512818D3A0B}"/>
            </c:ext>
          </c:extLst>
        </c:ser>
        <c:ser>
          <c:idx val="4"/>
          <c:order val="1"/>
          <c:spPr>
            <a:ln w="25400" cap="rnd">
              <a:noFill/>
              <a:round/>
            </a:ln>
            <a:effectLst>
              <a:softEdge rad="0"/>
            </a:effectLst>
          </c:spPr>
          <c:marker>
            <c:symbol val="circle"/>
            <c:size val="9"/>
            <c:spPr>
              <a:noFill/>
              <a:ln w="22225">
                <a:solidFill>
                  <a:sysClr val="windowText" lastClr="000000"/>
                </a:solidFill>
                <a:prstDash val="sysDash"/>
              </a:ln>
              <a:effectLst>
                <a:softEdge rad="0"/>
              </a:effectLst>
            </c:spPr>
          </c:marker>
          <c:xVal>
            <c:numRef>
              <c:f>'Emissions by Scenario'!$C$2:$AL$2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'Emissions by Scenario'!$C$7:$AL$7</c:f>
              <c:numCache>
                <c:formatCode>0</c:formatCode>
                <c:ptCount val="36"/>
                <c:pt idx="15" formatCode="0.0">
                  <c:v>42.237499999999997</c:v>
                </c:pt>
                <c:pt idx="30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8A9-4BE7-9814-4512818D3A0B}"/>
            </c:ext>
          </c:extLst>
        </c:ser>
        <c:ser>
          <c:idx val="1"/>
          <c:order val="2"/>
          <c:tx>
            <c:strRef>
              <c:f>'Emissions by Scenario'!$A$3</c:f>
              <c:strCache>
                <c:ptCount val="1"/>
                <c:pt idx="0">
                  <c:v>2020 Reference</c:v>
                </c:pt>
              </c:strCache>
            </c:strRef>
          </c:tx>
          <c:spPr>
            <a:ln w="2540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'Emissions by Scenario'!$E$2:$AL$2</c:f>
              <c:numCache>
                <c:formatCode>General</c:formatCode>
                <c:ptCount val="3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</c:numCache>
            </c:numRef>
          </c:xVal>
          <c:yVal>
            <c:numRef>
              <c:f>'Emissions by Scenario'!$E$3:$AL$3</c:f>
              <c:numCache>
                <c:formatCode>0.0</c:formatCode>
                <c:ptCount val="34"/>
                <c:pt idx="0">
                  <c:v>68.230040264758301</c:v>
                </c:pt>
                <c:pt idx="1">
                  <c:v>70.27</c:v>
                </c:pt>
                <c:pt idx="2">
                  <c:v>66.09</c:v>
                </c:pt>
                <c:pt idx="3">
                  <c:v>64.150000000000006</c:v>
                </c:pt>
                <c:pt idx="4">
                  <c:v>63.37</c:v>
                </c:pt>
                <c:pt idx="5">
                  <c:v>62.622599713795339</c:v>
                </c:pt>
                <c:pt idx="6">
                  <c:v>61.359595309914276</c:v>
                </c:pt>
                <c:pt idx="7">
                  <c:v>60.892901663245553</c:v>
                </c:pt>
                <c:pt idx="8">
                  <c:v>60.474962974359606</c:v>
                </c:pt>
                <c:pt idx="9">
                  <c:v>59.310007181133848</c:v>
                </c:pt>
                <c:pt idx="10">
                  <c:v>58.918424375183655</c:v>
                </c:pt>
                <c:pt idx="11">
                  <c:v>57.90571423797126</c:v>
                </c:pt>
                <c:pt idx="12">
                  <c:v>57.846673582921397</c:v>
                </c:pt>
                <c:pt idx="13">
                  <c:v>57.220146791155585</c:v>
                </c:pt>
                <c:pt idx="14">
                  <c:v>57.265317649434316</c:v>
                </c:pt>
                <c:pt idx="15">
                  <c:v>57.313251795721591</c:v>
                </c:pt>
                <c:pt idx="16">
                  <c:v>57.342598609415589</c:v>
                </c:pt>
                <c:pt idx="17">
                  <c:v>57.460400869639763</c:v>
                </c:pt>
                <c:pt idx="18">
                  <c:v>57.587446802258086</c:v>
                </c:pt>
                <c:pt idx="19">
                  <c:v>57.701535361811089</c:v>
                </c:pt>
                <c:pt idx="20">
                  <c:v>57.924778060913141</c:v>
                </c:pt>
                <c:pt idx="21">
                  <c:v>58.212848263920236</c:v>
                </c:pt>
                <c:pt idx="22">
                  <c:v>58.482823047171372</c:v>
                </c:pt>
                <c:pt idx="23">
                  <c:v>58.874611785367847</c:v>
                </c:pt>
                <c:pt idx="24">
                  <c:v>59.26427115769738</c:v>
                </c:pt>
                <c:pt idx="25">
                  <c:v>59.685070667760264</c:v>
                </c:pt>
                <c:pt idx="26">
                  <c:v>60.134449113043203</c:v>
                </c:pt>
                <c:pt idx="27">
                  <c:v>60.595215947874053</c:v>
                </c:pt>
                <c:pt idx="28">
                  <c:v>61.070690403900834</c:v>
                </c:pt>
                <c:pt idx="29">
                  <c:v>61.628645240441145</c:v>
                </c:pt>
                <c:pt idx="30">
                  <c:v>62.130861543703332</c:v>
                </c:pt>
                <c:pt idx="31">
                  <c:v>62.64782903034628</c:v>
                </c:pt>
                <c:pt idx="32">
                  <c:v>63.160429087418059</c:v>
                </c:pt>
                <c:pt idx="33">
                  <c:v>63.686672241067889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8A9-4BE7-9814-4512818D3A0B}"/>
            </c:ext>
          </c:extLst>
        </c:ser>
        <c:ser>
          <c:idx val="0"/>
          <c:order val="3"/>
          <c:tx>
            <c:v>GHG Inventory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noFill/>
                <a:ln w="12700">
                  <a:solidFill>
                    <a:sysClr val="window" lastClr="FFFFFF">
                      <a:lumMod val="75000"/>
                    </a:sysClr>
                  </a:solidFill>
                  <a:prstDash val="sysDash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8A9-4BE7-9814-4512818D3A0B}"/>
              </c:ext>
            </c:extLst>
          </c:dPt>
          <c:xVal>
            <c:numRef>
              <c:f>'Emissions by Scenario'!$B$33:$M$33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xVal>
          <c:yVal>
            <c:numRef>
              <c:f>'Emissions by Scenario'!$B$35:$M$35</c:f>
              <c:numCache>
                <c:formatCode>0</c:formatCode>
                <c:ptCount val="12"/>
                <c:pt idx="0" formatCode="0.00">
                  <c:v>96.265299999999996</c:v>
                </c:pt>
                <c:pt idx="1">
                  <c:v>94.499429143998398</c:v>
                </c:pt>
                <c:pt idx="2">
                  <c:v>92.7335582879968</c:v>
                </c:pt>
                <c:pt idx="3">
                  <c:v>90.967687431995202</c:v>
                </c:pt>
                <c:pt idx="4">
                  <c:v>89.201816575993604</c:v>
                </c:pt>
                <c:pt idx="5" formatCode="0.0">
                  <c:v>87.435945719992006</c:v>
                </c:pt>
                <c:pt idx="6">
                  <c:v>85.54746343599578</c:v>
                </c:pt>
                <c:pt idx="7">
                  <c:v>83.658981151999555</c:v>
                </c:pt>
                <c:pt idx="8" formatCode="0.0">
                  <c:v>81.77049886800333</c:v>
                </c:pt>
                <c:pt idx="9" formatCode="0.0">
                  <c:v>78.063403388592036</c:v>
                </c:pt>
                <c:pt idx="10" formatCode="0.0">
                  <c:v>74.140041456779215</c:v>
                </c:pt>
                <c:pt idx="11" formatCode="0.0">
                  <c:v>68.35109142049771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8A9-4BE7-9814-4512818D3A0B}"/>
            </c:ext>
          </c:extLst>
        </c:ser>
        <c:ser>
          <c:idx val="5"/>
          <c:order val="4"/>
          <c:tx>
            <c:strRef>
              <c:f>'Emissions by Scenario'!$A$4</c:f>
              <c:strCache>
                <c:ptCount val="1"/>
                <c:pt idx="0">
                  <c:v>MWG Scenario</c:v>
                </c:pt>
              </c:strCache>
            </c:strRef>
          </c:tx>
          <c:spPr>
            <a:ln w="25400" cap="rnd">
              <a:solidFill>
                <a:srgbClr val="034E6E"/>
              </a:solidFill>
              <a:round/>
            </a:ln>
            <a:effectLst/>
          </c:spPr>
          <c:marker>
            <c:symbol val="none"/>
          </c:marker>
          <c:xVal>
            <c:numRef>
              <c:f>'Emissions by Scenario'!$E$2:$AL$2</c:f>
              <c:numCache>
                <c:formatCode>General</c:formatCode>
                <c:ptCount val="3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</c:numCache>
            </c:numRef>
          </c:xVal>
          <c:yVal>
            <c:numRef>
              <c:f>'Emissions by Scenario'!$E$4:$AL$4</c:f>
              <c:numCache>
                <c:formatCode>0.0</c:formatCode>
                <c:ptCount val="34"/>
                <c:pt idx="0">
                  <c:v>68.230040264758301</c:v>
                </c:pt>
                <c:pt idx="1">
                  <c:v>70.27</c:v>
                </c:pt>
                <c:pt idx="2">
                  <c:v>66.09</c:v>
                </c:pt>
                <c:pt idx="3">
                  <c:v>64.150000000000006</c:v>
                </c:pt>
                <c:pt idx="4">
                  <c:v>63.37</c:v>
                </c:pt>
                <c:pt idx="5">
                  <c:v>59.421444261761245</c:v>
                </c:pt>
                <c:pt idx="6">
                  <c:v>57.379127130588351</c:v>
                </c:pt>
                <c:pt idx="7">
                  <c:v>55.854877248920111</c:v>
                </c:pt>
                <c:pt idx="8">
                  <c:v>54.277723789619031</c:v>
                </c:pt>
                <c:pt idx="9">
                  <c:v>51.978122604948382</c:v>
                </c:pt>
                <c:pt idx="10">
                  <c:v>50.342062612276358</c:v>
                </c:pt>
                <c:pt idx="11">
                  <c:v>48.133248136147856</c:v>
                </c:pt>
                <c:pt idx="12">
                  <c:v>46.761983482293175</c:v>
                </c:pt>
                <c:pt idx="13">
                  <c:v>43.62937186897809</c:v>
                </c:pt>
                <c:pt idx="14">
                  <c:v>42.078492424340851</c:v>
                </c:pt>
                <c:pt idx="15">
                  <c:v>40.584650486548909</c:v>
                </c:pt>
                <c:pt idx="16">
                  <c:v>39.084766339156808</c:v>
                </c:pt>
                <c:pt idx="17">
                  <c:v>37.632848659153233</c:v>
                </c:pt>
                <c:pt idx="18">
                  <c:v>36.159025362275052</c:v>
                </c:pt>
                <c:pt idx="19">
                  <c:v>34.653260115007299</c:v>
                </c:pt>
                <c:pt idx="20">
                  <c:v>33.129907516630389</c:v>
                </c:pt>
                <c:pt idx="21">
                  <c:v>31.501331206419771</c:v>
                </c:pt>
                <c:pt idx="22">
                  <c:v>29.637360319705081</c:v>
                </c:pt>
                <c:pt idx="23">
                  <c:v>27.456315642586056</c:v>
                </c:pt>
                <c:pt idx="24">
                  <c:v>26.381311422384378</c:v>
                </c:pt>
                <c:pt idx="25">
                  <c:v>25.328502478161958</c:v>
                </c:pt>
                <c:pt idx="26">
                  <c:v>24.31553541334144</c:v>
                </c:pt>
                <c:pt idx="27">
                  <c:v>23.340356085630908</c:v>
                </c:pt>
                <c:pt idx="28">
                  <c:v>22.412015877847363</c:v>
                </c:pt>
                <c:pt idx="29">
                  <c:v>21.536923700396898</c:v>
                </c:pt>
                <c:pt idx="30">
                  <c:v>20.705203903454077</c:v>
                </c:pt>
                <c:pt idx="31">
                  <c:v>19.923206728910845</c:v>
                </c:pt>
                <c:pt idx="32">
                  <c:v>19.179686937243272</c:v>
                </c:pt>
                <c:pt idx="33">
                  <c:v>18.475460733664214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8A9-4BE7-9814-4512818D3A0B}"/>
            </c:ext>
          </c:extLst>
        </c:ser>
        <c:ser>
          <c:idx val="2"/>
          <c:order val="5"/>
          <c:tx>
            <c:strRef>
              <c:f>'Emissions by Scenario'!$A$5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5400" cap="rnd">
              <a:solidFill>
                <a:srgbClr val="AF2200"/>
              </a:solidFill>
              <a:round/>
            </a:ln>
            <a:effectLst/>
          </c:spPr>
          <c:marker>
            <c:symbol val="none"/>
          </c:marker>
          <c:xVal>
            <c:numRef>
              <c:f>'Emissions by Scenario'!$E$2:$AL$2</c:f>
              <c:numCache>
                <c:formatCode>General</c:formatCode>
                <c:ptCount val="3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</c:numCache>
            </c:numRef>
          </c:xVal>
          <c:yVal>
            <c:numRef>
              <c:f>'Emissions by Scenario'!$E$5:$AL$5</c:f>
              <c:numCache>
                <c:formatCode>0.0</c:formatCode>
                <c:ptCount val="34"/>
                <c:pt idx="0">
                  <c:v>68.230040264758301</c:v>
                </c:pt>
                <c:pt idx="1">
                  <c:v>70.27</c:v>
                </c:pt>
                <c:pt idx="2">
                  <c:v>66.09</c:v>
                </c:pt>
                <c:pt idx="3">
                  <c:v>64.150000000000006</c:v>
                </c:pt>
                <c:pt idx="4">
                  <c:v>63.37</c:v>
                </c:pt>
                <c:pt idx="5">
                  <c:v>60.495515552895476</c:v>
                </c:pt>
                <c:pt idx="6">
                  <c:v>58.249909118631095</c:v>
                </c:pt>
                <c:pt idx="7">
                  <c:v>56.492353873787899</c:v>
                </c:pt>
                <c:pt idx="8">
                  <c:v>54.836240134258738</c:v>
                </c:pt>
                <c:pt idx="9">
                  <c:v>52.407446534056561</c:v>
                </c:pt>
                <c:pt idx="10">
                  <c:v>50.714324269299887</c:v>
                </c:pt>
                <c:pt idx="11">
                  <c:v>48.393144530435897</c:v>
                </c:pt>
                <c:pt idx="12">
                  <c:v>46.975155297921475</c:v>
                </c:pt>
                <c:pt idx="13">
                  <c:v>43.5946522053911</c:v>
                </c:pt>
                <c:pt idx="14">
                  <c:v>42.214115741015853</c:v>
                </c:pt>
                <c:pt idx="15">
                  <c:v>40.844139462172038</c:v>
                </c:pt>
                <c:pt idx="16">
                  <c:v>39.403343435837385</c:v>
                </c:pt>
                <c:pt idx="17">
                  <c:v>37.968941611653193</c:v>
                </c:pt>
                <c:pt idx="18">
                  <c:v>36.478000306750459</c:v>
                </c:pt>
                <c:pt idx="19">
                  <c:v>34.876520993344769</c:v>
                </c:pt>
                <c:pt idx="20">
                  <c:v>33.170497103005857</c:v>
                </c:pt>
                <c:pt idx="21">
                  <c:v>31.215825010863419</c:v>
                </c:pt>
                <c:pt idx="22">
                  <c:v>28.925010528916474</c:v>
                </c:pt>
                <c:pt idx="23">
                  <c:v>26.39503061934132</c:v>
                </c:pt>
                <c:pt idx="24">
                  <c:v>25.373175074904797</c:v>
                </c:pt>
                <c:pt idx="25">
                  <c:v>24.410662042090799</c:v>
                </c:pt>
                <c:pt idx="26">
                  <c:v>23.518654594562133</c:v>
                </c:pt>
                <c:pt idx="27">
                  <c:v>22.686425593534715</c:v>
                </c:pt>
                <c:pt idx="28">
                  <c:v>21.912234553888464</c:v>
                </c:pt>
                <c:pt idx="29">
                  <c:v>21.186923408070339</c:v>
                </c:pt>
                <c:pt idx="30">
                  <c:v>20.488090130746105</c:v>
                </c:pt>
                <c:pt idx="31">
                  <c:v>19.809751709449316</c:v>
                </c:pt>
                <c:pt idx="32">
                  <c:v>19.13031686483226</c:v>
                </c:pt>
                <c:pt idx="33">
                  <c:v>18.444469360728988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8A9-4BE7-9814-4512818D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468256"/>
        <c:axId val="431937696"/>
      </c:scatterChart>
      <c:valAx>
        <c:axId val="538468256"/>
        <c:scaling>
          <c:orientation val="minMax"/>
          <c:max val="2050"/>
          <c:min val="2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937696"/>
        <c:crosses val="autoZero"/>
        <c:crossBetween val="midCat"/>
        <c:majorUnit val="10"/>
      </c:valAx>
      <c:valAx>
        <c:axId val="4319376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0" i="0">
                    <a:latin typeface="+mn-lt"/>
                    <a:cs typeface="Times New Roman" panose="02020603050405020304" pitchFamily="18" charset="0"/>
                  </a:rPr>
                  <a:t>Greenhouse Gas Emissions (MMT CO2e)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846825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'Energy by Scenario'!$B$28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Scenario'!$C$25:$AL$25</c15:sqref>
                  </c15:fullRef>
                </c:ext>
              </c:extLst>
              <c:f>'Energy by Scenario'!$H$25:$AL$25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Scenario'!$C$28:$AL$28</c15:sqref>
                  </c15:fullRef>
                </c:ext>
              </c:extLst>
              <c:f>'Energy by Scenario'!$H$28:$AL$28</c:f>
              <c:numCache>
                <c:formatCode>0</c:formatCode>
                <c:ptCount val="31"/>
                <c:pt idx="0">
                  <c:v>910.10948613746405</c:v>
                </c:pt>
                <c:pt idx="1">
                  <c:v>906.94628738006566</c:v>
                </c:pt>
                <c:pt idx="2">
                  <c:v>903.41416814449667</c:v>
                </c:pt>
                <c:pt idx="3">
                  <c:v>899.58668876489855</c:v>
                </c:pt>
                <c:pt idx="4">
                  <c:v>898.51867634635732</c:v>
                </c:pt>
                <c:pt idx="5">
                  <c:v>897.16676948469808</c:v>
                </c:pt>
                <c:pt idx="6">
                  <c:v>895.92378830387577</c:v>
                </c:pt>
                <c:pt idx="7">
                  <c:v>894.91773254188593</c:v>
                </c:pt>
                <c:pt idx="8">
                  <c:v>894.00343921916055</c:v>
                </c:pt>
                <c:pt idx="9">
                  <c:v>893.31967707604804</c:v>
                </c:pt>
                <c:pt idx="10">
                  <c:v>892.64639560946853</c:v>
                </c:pt>
                <c:pt idx="11">
                  <c:v>892.57338723275905</c:v>
                </c:pt>
                <c:pt idx="12">
                  <c:v>892.79064717822575</c:v>
                </c:pt>
                <c:pt idx="13">
                  <c:v>893.3218193927554</c:v>
                </c:pt>
                <c:pt idx="14">
                  <c:v>894.34680553729595</c:v>
                </c:pt>
                <c:pt idx="15">
                  <c:v>895.69534833454736</c:v>
                </c:pt>
                <c:pt idx="16">
                  <c:v>897.66040037290236</c:v>
                </c:pt>
                <c:pt idx="17">
                  <c:v>900.2628008454285</c:v>
                </c:pt>
                <c:pt idx="18">
                  <c:v>903.58651251724029</c:v>
                </c:pt>
                <c:pt idx="19">
                  <c:v>907.378072073873</c:v>
                </c:pt>
                <c:pt idx="20">
                  <c:v>911.67541317797964</c:v>
                </c:pt>
                <c:pt idx="21">
                  <c:v>916.52646869136709</c:v>
                </c:pt>
                <c:pt idx="22">
                  <c:v>921.64209823338285</c:v>
                </c:pt>
                <c:pt idx="23">
                  <c:v>927.14397248148157</c:v>
                </c:pt>
                <c:pt idx="24">
                  <c:v>932.77681020703164</c:v>
                </c:pt>
                <c:pt idx="25">
                  <c:v>938.59214396449158</c:v>
                </c:pt>
                <c:pt idx="26">
                  <c:v>944.66188400345993</c:v>
                </c:pt>
                <c:pt idx="27">
                  <c:v>950.77096645167762</c:v>
                </c:pt>
                <c:pt idx="28">
                  <c:v>957.09434726008658</c:v>
                </c:pt>
                <c:pt idx="29">
                  <c:v>963.42236067341275</c:v>
                </c:pt>
                <c:pt idx="30">
                  <c:v>969.8273713350095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046-4B94-A53A-70E94A472CF4}"/>
            </c:ext>
          </c:extLst>
        </c:ser>
        <c:ser>
          <c:idx val="3"/>
          <c:order val="1"/>
          <c:tx>
            <c:strRef>
              <c:f>'Energy by Scenario'!$B$26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Scenario'!$C$25:$AL$25</c15:sqref>
                  </c15:fullRef>
                </c:ext>
              </c:extLst>
              <c:f>'Energy by Scenario'!$H$25:$AL$25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Scenario'!$C$26:$AL$26</c15:sqref>
                  </c15:fullRef>
                </c:ext>
              </c:extLst>
              <c:f>'Energy by Scenario'!$H$26:$AL$26</c:f>
              <c:numCache>
                <c:formatCode>0</c:formatCode>
                <c:ptCount val="31"/>
                <c:pt idx="0">
                  <c:v>906.98875660152862</c:v>
                </c:pt>
                <c:pt idx="1">
                  <c:v>898.20240008018322</c:v>
                </c:pt>
                <c:pt idx="2">
                  <c:v>888.40289706781175</c:v>
                </c:pt>
                <c:pt idx="3">
                  <c:v>877.88276369747314</c:v>
                </c:pt>
                <c:pt idx="4">
                  <c:v>867.38920335302259</c:v>
                </c:pt>
                <c:pt idx="5">
                  <c:v>856.23797926242025</c:v>
                </c:pt>
                <c:pt idx="6">
                  <c:v>844.36203821808419</c:v>
                </c:pt>
                <c:pt idx="7">
                  <c:v>831.89834591996089</c:v>
                </c:pt>
                <c:pt idx="8">
                  <c:v>818.83160813952759</c:v>
                </c:pt>
                <c:pt idx="9">
                  <c:v>805.38738228730006</c:v>
                </c:pt>
                <c:pt idx="10">
                  <c:v>791.40742666757262</c:v>
                </c:pt>
                <c:pt idx="11">
                  <c:v>781.31570437281312</c:v>
                </c:pt>
                <c:pt idx="12">
                  <c:v>770.63166598657915</c:v>
                </c:pt>
                <c:pt idx="13">
                  <c:v>759.11989821329291</c:v>
                </c:pt>
                <c:pt idx="14">
                  <c:v>746.99300021471072</c:v>
                </c:pt>
                <c:pt idx="15">
                  <c:v>734.28354243739614</c:v>
                </c:pt>
                <c:pt idx="16">
                  <c:v>721.44506297148655</c:v>
                </c:pt>
                <c:pt idx="17">
                  <c:v>708.71845861146403</c:v>
                </c:pt>
                <c:pt idx="18">
                  <c:v>696.36877862999836</c:v>
                </c:pt>
                <c:pt idx="19">
                  <c:v>684.35291674061091</c:v>
                </c:pt>
                <c:pt idx="20">
                  <c:v>672.84383052572218</c:v>
                </c:pt>
                <c:pt idx="21">
                  <c:v>662.20240258364231</c:v>
                </c:pt>
                <c:pt idx="22">
                  <c:v>652.29892235518741</c:v>
                </c:pt>
                <c:pt idx="23">
                  <c:v>643.28506200184233</c:v>
                </c:pt>
                <c:pt idx="24">
                  <c:v>634.96725456677802</c:v>
                </c:pt>
                <c:pt idx="25">
                  <c:v>627.35149104466768</c:v>
                </c:pt>
                <c:pt idx="26">
                  <c:v>620.35191550368143</c:v>
                </c:pt>
                <c:pt idx="27">
                  <c:v>613.70061121590936</c:v>
                </c:pt>
                <c:pt idx="28">
                  <c:v>607.40318758809644</c:v>
                </c:pt>
                <c:pt idx="29">
                  <c:v>601.18726857444688</c:v>
                </c:pt>
                <c:pt idx="30">
                  <c:v>595.02595754569677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050-4DA6-830D-2CAC0F21DEAD}"/>
            </c:ext>
          </c:extLst>
        </c:ser>
        <c:ser>
          <c:idx val="4"/>
          <c:order val="2"/>
          <c:tx>
            <c:strRef>
              <c:f>'Energy by Scenario'!$B$27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Scenario'!$C$25:$AL$25</c15:sqref>
                  </c15:fullRef>
                </c:ext>
              </c:extLst>
              <c:f>'Energy by Scenario'!$H$25:$AL$25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Scenario'!$C$27:$AL$27</c15:sqref>
                  </c15:fullRef>
                </c:ext>
              </c:extLst>
              <c:f>'Energy by Scenario'!$H$27:$AL$27</c:f>
              <c:numCache>
                <c:formatCode>0</c:formatCode>
                <c:ptCount val="31"/>
                <c:pt idx="0">
                  <c:v>891.84341516783695</c:v>
                </c:pt>
                <c:pt idx="1">
                  <c:v>882.02710563742926</c:v>
                </c:pt>
                <c:pt idx="2">
                  <c:v>871.54566667228016</c:v>
                </c:pt>
                <c:pt idx="3">
                  <c:v>860.6025098868065</c:v>
                </c:pt>
                <c:pt idx="4">
                  <c:v>849.90548513915462</c:v>
                </c:pt>
                <c:pt idx="5">
                  <c:v>837.58786740288383</c:v>
                </c:pt>
                <c:pt idx="6">
                  <c:v>824.81963636425508</c:v>
                </c:pt>
                <c:pt idx="7">
                  <c:v>811.76065446025734</c:v>
                </c:pt>
                <c:pt idx="8">
                  <c:v>798.08650785466432</c:v>
                </c:pt>
                <c:pt idx="9">
                  <c:v>784.21095010652959</c:v>
                </c:pt>
                <c:pt idx="10">
                  <c:v>769.9878169517126</c:v>
                </c:pt>
                <c:pt idx="11">
                  <c:v>759.19875002033405</c:v>
                </c:pt>
                <c:pt idx="12">
                  <c:v>747.56584276719877</c:v>
                </c:pt>
                <c:pt idx="13">
                  <c:v>735.18430486070486</c:v>
                </c:pt>
                <c:pt idx="14">
                  <c:v>722.21361146422532</c:v>
                </c:pt>
                <c:pt idx="15">
                  <c:v>708.60112787708715</c:v>
                </c:pt>
                <c:pt idx="16">
                  <c:v>695.00187631847166</c:v>
                </c:pt>
                <c:pt idx="17">
                  <c:v>681.36631957276688</c:v>
                </c:pt>
                <c:pt idx="18">
                  <c:v>667.8742731315034</c:v>
                </c:pt>
                <c:pt idx="19">
                  <c:v>654.43586204928886</c:v>
                </c:pt>
                <c:pt idx="20">
                  <c:v>641.21198535861333</c:v>
                </c:pt>
                <c:pt idx="21">
                  <c:v>628.41364760836677</c:v>
                </c:pt>
                <c:pt idx="22">
                  <c:v>615.88980806677625</c:v>
                </c:pt>
                <c:pt idx="23">
                  <c:v>603.85859924335364</c:v>
                </c:pt>
                <c:pt idx="24">
                  <c:v>592.22061304224292</c:v>
                </c:pt>
                <c:pt idx="25">
                  <c:v>581.09104335012421</c:v>
                </c:pt>
                <c:pt idx="26">
                  <c:v>570.5553368700846</c:v>
                </c:pt>
                <c:pt idx="27">
                  <c:v>560.4598523492881</c:v>
                </c:pt>
                <c:pt idx="28">
                  <c:v>550.92880269268835</c:v>
                </c:pt>
                <c:pt idx="29">
                  <c:v>541.79653060326496</c:v>
                </c:pt>
                <c:pt idx="30">
                  <c:v>533.10143824504053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C3-43FB-AFFD-D6D962464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912216"/>
        <c:axId val="885911888"/>
      </c:lineChart>
      <c:catAx>
        <c:axId val="88591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auto val="1"/>
        <c:lblAlgn val="ctr"/>
        <c:lblOffset val="100"/>
        <c:tickLblSkip val="5"/>
        <c:noMultiLvlLbl val="1"/>
      </c:catAx>
      <c:valAx>
        <c:axId val="8859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Trillion</a:t>
                </a:r>
                <a:r>
                  <a:rPr lang="en-US" sz="1200" baseline="0"/>
                  <a:t> British Thermal Units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0"/>
          <c:tx>
            <c:strRef>
              <c:f>'Energy by Fuel'!$A$90</c:f>
              <c:strCache>
                <c:ptCount val="1"/>
                <c:pt idx="0">
                  <c:v>All Others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Fuel'!$B$90:$AK$90</c15:sqref>
                  </c15:fullRef>
                </c:ext>
              </c:extLst>
              <c:f>'Energy by Fuel'!$G$90:$AK$90</c:f>
              <c:numCache>
                <c:formatCode>_(* #,##0.0_);_(* \(#,##0.0\);_(* "-"?_);_(@_)</c:formatCode>
                <c:ptCount val="31"/>
                <c:pt idx="0">
                  <c:v>12.06419647508401</c:v>
                </c:pt>
                <c:pt idx="1">
                  <c:v>12.112417466936247</c:v>
                </c:pt>
                <c:pt idx="2">
                  <c:v>12.155455519446292</c:v>
                </c:pt>
                <c:pt idx="3">
                  <c:v>12.192810898998445</c:v>
                </c:pt>
                <c:pt idx="4">
                  <c:v>12.188690297612194</c:v>
                </c:pt>
                <c:pt idx="5">
                  <c:v>12.176117924328416</c:v>
                </c:pt>
                <c:pt idx="6">
                  <c:v>12.156692161024475</c:v>
                </c:pt>
                <c:pt idx="7">
                  <c:v>12.130588618022923</c:v>
                </c:pt>
                <c:pt idx="8">
                  <c:v>12.098219615091425</c:v>
                </c:pt>
                <c:pt idx="9">
                  <c:v>12.059803243098653</c:v>
                </c:pt>
                <c:pt idx="10">
                  <c:v>12.01127301847429</c:v>
                </c:pt>
                <c:pt idx="11">
                  <c:v>11.956819284401812</c:v>
                </c:pt>
                <c:pt idx="12">
                  <c:v>11.896237792376997</c:v>
                </c:pt>
                <c:pt idx="13">
                  <c:v>11.830068696783506</c:v>
                </c:pt>
                <c:pt idx="14">
                  <c:v>11.759394072177217</c:v>
                </c:pt>
                <c:pt idx="15">
                  <c:v>11.682561317023978</c:v>
                </c:pt>
                <c:pt idx="16">
                  <c:v>11.60384221163692</c:v>
                </c:pt>
                <c:pt idx="17">
                  <c:v>11.524221043527142</c:v>
                </c:pt>
                <c:pt idx="18">
                  <c:v>11.444043839454032</c:v>
                </c:pt>
                <c:pt idx="19">
                  <c:v>11.362845133322137</c:v>
                </c:pt>
                <c:pt idx="20">
                  <c:v>11.278966055686467</c:v>
                </c:pt>
                <c:pt idx="21">
                  <c:v>11.189618502003887</c:v>
                </c:pt>
                <c:pt idx="22">
                  <c:v>11.092262509057472</c:v>
                </c:pt>
                <c:pt idx="23">
                  <c:v>10.987013000506282</c:v>
                </c:pt>
                <c:pt idx="24">
                  <c:v>10.87732025192911</c:v>
                </c:pt>
                <c:pt idx="25">
                  <c:v>10.767723511285112</c:v>
                </c:pt>
                <c:pt idx="26">
                  <c:v>10.660749894140226</c:v>
                </c:pt>
                <c:pt idx="27">
                  <c:v>10.558053304723833</c:v>
                </c:pt>
                <c:pt idx="28">
                  <c:v>10.46039078696333</c:v>
                </c:pt>
                <c:pt idx="29">
                  <c:v>10.368091490741508</c:v>
                </c:pt>
                <c:pt idx="30">
                  <c:v>10.281248352545372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5C-43F0-8508-F8560DA85F45}"/>
            </c:ext>
          </c:extLst>
        </c:ser>
        <c:ser>
          <c:idx val="9"/>
          <c:order val="1"/>
          <c:tx>
            <c:strRef>
              <c:f>'Energy by Fuel'!$A$97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Fuel'!$B$97:$AK$97</c15:sqref>
                  </c15:fullRef>
                </c:ext>
              </c:extLst>
              <c:f>'Energy by Fuel'!$G$97:$AK$97</c:f>
              <c:numCache>
                <c:formatCode>_(* #,##0.0_);_(* \(#,##0.0\);_(* "-"?_);_(@_)</c:formatCode>
                <c:ptCount val="31"/>
                <c:pt idx="0">
                  <c:v>11.486097386996731</c:v>
                </c:pt>
                <c:pt idx="1">
                  <c:v>11.171948117153597</c:v>
                </c:pt>
                <c:pt idx="2">
                  <c:v>10.866652480084916</c:v>
                </c:pt>
                <c:pt idx="3">
                  <c:v>10.569963016462786</c:v>
                </c:pt>
                <c:pt idx="4">
                  <c:v>10.16979339108693</c:v>
                </c:pt>
                <c:pt idx="5">
                  <c:v>9.7838896786031704</c:v>
                </c:pt>
                <c:pt idx="6">
                  <c:v>9.4118889744419452</c:v>
                </c:pt>
                <c:pt idx="7">
                  <c:v>9.0533171438287123</c:v>
                </c:pt>
                <c:pt idx="8">
                  <c:v>8.7077157169625732</c:v>
                </c:pt>
                <c:pt idx="9">
                  <c:v>8.3746413835944313</c:v>
                </c:pt>
                <c:pt idx="10">
                  <c:v>8.0533975715675492</c:v>
                </c:pt>
                <c:pt idx="11">
                  <c:v>7.7438342860055451</c:v>
                </c:pt>
                <c:pt idx="12">
                  <c:v>7.4455507864668498</c:v>
                </c:pt>
                <c:pt idx="13">
                  <c:v>7.1581596253738313</c:v>
                </c:pt>
                <c:pt idx="14">
                  <c:v>6.8812862178456271</c:v>
                </c:pt>
                <c:pt idx="15">
                  <c:v>6.614407466105038</c:v>
                </c:pt>
                <c:pt idx="16">
                  <c:v>6.3573324468553585</c:v>
                </c:pt>
                <c:pt idx="17">
                  <c:v>6.1097227019625651</c:v>
                </c:pt>
                <c:pt idx="18">
                  <c:v>5.8712510476751696</c:v>
                </c:pt>
                <c:pt idx="19">
                  <c:v>5.6416012086456204</c:v>
                </c:pt>
                <c:pt idx="20">
                  <c:v>5.4204674636075652</c:v>
                </c:pt>
                <c:pt idx="21">
                  <c:v>5.2075543023431807</c:v>
                </c:pt>
                <c:pt idx="22">
                  <c:v>5.0025760935861232</c:v>
                </c:pt>
                <c:pt idx="23">
                  <c:v>4.805256763516649</c:v>
                </c:pt>
                <c:pt idx="24">
                  <c:v>4.615329484516085</c:v>
                </c:pt>
                <c:pt idx="25">
                  <c:v>4.4325363738582073</c:v>
                </c:pt>
                <c:pt idx="26">
                  <c:v>4.2566282020250714</c:v>
                </c:pt>
                <c:pt idx="27">
                  <c:v>4.0873641103445575</c:v>
                </c:pt>
                <c:pt idx="28">
                  <c:v>3.9245113376562766</c:v>
                </c:pt>
                <c:pt idx="29">
                  <c:v>3.7678449557216602</c:v>
                </c:pt>
                <c:pt idx="30">
                  <c:v>3.617147613102806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5C-43F0-8508-F8560DA85F45}"/>
            </c:ext>
          </c:extLst>
        </c:ser>
        <c:ser>
          <c:idx val="8"/>
          <c:order val="2"/>
          <c:tx>
            <c:strRef>
              <c:f>'Energy by Fuel'!$A$96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Fuel'!$B$96:$AK$96</c15:sqref>
                  </c15:fullRef>
                </c:ext>
              </c:extLst>
              <c:f>'Energy by Fuel'!$G$96:$AK$96</c:f>
              <c:numCache>
                <c:formatCode>_(* #,##0.0_);_(* \(#,##0.0\);_(* "-"?_);_(@_)</c:formatCode>
                <c:ptCount val="31"/>
                <c:pt idx="0">
                  <c:v>11.783740113913513</c:v>
                </c:pt>
                <c:pt idx="1">
                  <c:v>11.785695306691554</c:v>
                </c:pt>
                <c:pt idx="2">
                  <c:v>11.790449660932786</c:v>
                </c:pt>
                <c:pt idx="3">
                  <c:v>11.797021352399534</c:v>
                </c:pt>
                <c:pt idx="4">
                  <c:v>11.800775269183008</c:v>
                </c:pt>
                <c:pt idx="5">
                  <c:v>11.800749451306853</c:v>
                </c:pt>
                <c:pt idx="6">
                  <c:v>11.797631334741716</c:v>
                </c:pt>
                <c:pt idx="7">
                  <c:v>11.791470944070353</c:v>
                </c:pt>
                <c:pt idx="8">
                  <c:v>11.782747089866971</c:v>
                </c:pt>
                <c:pt idx="9">
                  <c:v>11.771781229632957</c:v>
                </c:pt>
                <c:pt idx="10">
                  <c:v>11.753470115885673</c:v>
                </c:pt>
                <c:pt idx="11">
                  <c:v>11.732312048488605</c:v>
                </c:pt>
                <c:pt idx="12">
                  <c:v>11.707645923267798</c:v>
                </c:pt>
                <c:pt idx="13">
                  <c:v>11.678430953366401</c:v>
                </c:pt>
                <c:pt idx="14">
                  <c:v>11.643970280108341</c:v>
                </c:pt>
                <c:pt idx="15">
                  <c:v>11.600396633573583</c:v>
                </c:pt>
                <c:pt idx="16">
                  <c:v>11.551596264600798</c:v>
                </c:pt>
                <c:pt idx="17">
                  <c:v>11.498542152080532</c:v>
                </c:pt>
                <c:pt idx="18">
                  <c:v>11.442789813925504</c:v>
                </c:pt>
                <c:pt idx="19">
                  <c:v>11.38643706448992</c:v>
                </c:pt>
                <c:pt idx="20">
                  <c:v>11.331764664344417</c:v>
                </c:pt>
                <c:pt idx="21">
                  <c:v>11.280791489596488</c:v>
                </c:pt>
                <c:pt idx="22">
                  <c:v>11.234886442807689</c:v>
                </c:pt>
                <c:pt idx="23">
                  <c:v>11.19499156230267</c:v>
                </c:pt>
                <c:pt idx="24">
                  <c:v>11.161604609405634</c:v>
                </c:pt>
                <c:pt idx="25">
                  <c:v>11.135046663366138</c:v>
                </c:pt>
                <c:pt idx="26">
                  <c:v>11.115012446215616</c:v>
                </c:pt>
                <c:pt idx="27">
                  <c:v>11.101822306067032</c:v>
                </c:pt>
                <c:pt idx="28">
                  <c:v>11.095403894101183</c:v>
                </c:pt>
                <c:pt idx="29">
                  <c:v>11.095441970870599</c:v>
                </c:pt>
                <c:pt idx="30">
                  <c:v>11.101476003649882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5C-43F0-8508-F8560DA85F45}"/>
            </c:ext>
          </c:extLst>
        </c:ser>
        <c:ser>
          <c:idx val="7"/>
          <c:order val="3"/>
          <c:tx>
            <c:strRef>
              <c:f>'Energy by Fuel'!$A$95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Fuel'!$B$95:$AK$95</c15:sqref>
                  </c15:fullRef>
                </c:ext>
              </c:extLst>
              <c:f>'Energy by Fuel'!$G$95:$AK$95</c:f>
              <c:numCache>
                <c:formatCode>_(* #,##0.0_);_(* \(#,##0.0\);_(* "-"?_);_(@_)</c:formatCode>
                <c:ptCount val="31"/>
                <c:pt idx="0">
                  <c:v>136.55407619487687</c:v>
                </c:pt>
                <c:pt idx="1">
                  <c:v>138.31679854194132</c:v>
                </c:pt>
                <c:pt idx="2">
                  <c:v>139.97925288558093</c:v>
                </c:pt>
                <c:pt idx="3">
                  <c:v>141.54916459836036</c:v>
                </c:pt>
                <c:pt idx="4">
                  <c:v>142.9396171010444</c:v>
                </c:pt>
                <c:pt idx="5">
                  <c:v>144.16118988053904</c:v>
                </c:pt>
                <c:pt idx="6">
                  <c:v>145.14380920511996</c:v>
                </c:pt>
                <c:pt idx="7">
                  <c:v>145.67463515489246</c:v>
                </c:pt>
                <c:pt idx="8">
                  <c:v>145.70295717040932</c:v>
                </c:pt>
                <c:pt idx="9">
                  <c:v>145.23588741472335</c:v>
                </c:pt>
                <c:pt idx="10">
                  <c:v>144.25123019712282</c:v>
                </c:pt>
                <c:pt idx="11">
                  <c:v>143.3888890978985</c:v>
                </c:pt>
                <c:pt idx="12">
                  <c:v>142.09943127922693</c:v>
                </c:pt>
                <c:pt idx="13">
                  <c:v>140.34071557360855</c:v>
                </c:pt>
                <c:pt idx="14">
                  <c:v>138.12409263614316</c:v>
                </c:pt>
                <c:pt idx="15">
                  <c:v>135.50114676394614</c:v>
                </c:pt>
                <c:pt idx="16">
                  <c:v>132.560956771159</c:v>
                </c:pt>
                <c:pt idx="17">
                  <c:v>129.36759007988906</c:v>
                </c:pt>
                <c:pt idx="18">
                  <c:v>125.96598917388258</c:v>
                </c:pt>
                <c:pt idx="19">
                  <c:v>122.39321423834851</c:v>
                </c:pt>
                <c:pt idx="20">
                  <c:v>118.69133030193873</c:v>
                </c:pt>
                <c:pt idx="21">
                  <c:v>114.91682955422736</c:v>
                </c:pt>
                <c:pt idx="22">
                  <c:v>111.13168908268803</c:v>
                </c:pt>
                <c:pt idx="23">
                  <c:v>107.3985196967932</c:v>
                </c:pt>
                <c:pt idx="24">
                  <c:v>103.76681500402017</c:v>
                </c:pt>
                <c:pt idx="25">
                  <c:v>100.25383728900714</c:v>
                </c:pt>
                <c:pt idx="26">
                  <c:v>96.831024265337931</c:v>
                </c:pt>
                <c:pt idx="27">
                  <c:v>93.438760895875873</c:v>
                </c:pt>
                <c:pt idx="28">
                  <c:v>90.003325442622796</c:v>
                </c:pt>
                <c:pt idx="29">
                  <c:v>86.460040522661913</c:v>
                </c:pt>
                <c:pt idx="30">
                  <c:v>82.768337699814069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5C-43F0-8508-F8560DA85F45}"/>
            </c:ext>
          </c:extLst>
        </c:ser>
        <c:ser>
          <c:idx val="6"/>
          <c:order val="4"/>
          <c:tx>
            <c:strRef>
              <c:f>'Energy by Fuel'!$A$94</c:f>
              <c:strCache>
                <c:ptCount val="1"/>
                <c:pt idx="0">
                  <c:v>Jet Kerosene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Fuel'!$B$94:$AK$94</c15:sqref>
                  </c15:fullRef>
                </c:ext>
              </c:extLst>
              <c:f>'Energy by Fuel'!$G$94:$AK$94</c:f>
              <c:numCache>
                <c:formatCode>_(* #,##0.0_);_(* \(#,##0.0\);_(* "-"?_);_(@_)</c:formatCode>
                <c:ptCount val="31"/>
                <c:pt idx="0">
                  <c:v>11.637850981998422</c:v>
                </c:pt>
                <c:pt idx="1">
                  <c:v>11.72629864946161</c:v>
                </c:pt>
                <c:pt idx="2">
                  <c:v>11.81541851919752</c:v>
                </c:pt>
                <c:pt idx="3">
                  <c:v>11.905215699943421</c:v>
                </c:pt>
                <c:pt idx="4">
                  <c:v>11.995695339262991</c:v>
                </c:pt>
                <c:pt idx="5">
                  <c:v>12.086862623841391</c:v>
                </c:pt>
                <c:pt idx="6">
                  <c:v>12.178722779782586</c:v>
                </c:pt>
                <c:pt idx="7">
                  <c:v>12.271281072908934</c:v>
                </c:pt>
                <c:pt idx="8">
                  <c:v>12.364542809063042</c:v>
                </c:pt>
                <c:pt idx="9">
                  <c:v>12.458513334411922</c:v>
                </c:pt>
                <c:pt idx="10">
                  <c:v>12.553198035753452</c:v>
                </c:pt>
                <c:pt idx="11">
                  <c:v>12.648602340825182</c:v>
                </c:pt>
                <c:pt idx="12">
                  <c:v>12.744731718615453</c:v>
                </c:pt>
                <c:pt idx="13">
                  <c:v>12.841591679676931</c:v>
                </c:pt>
                <c:pt idx="14">
                  <c:v>12.939187776442477</c:v>
                </c:pt>
                <c:pt idx="15">
                  <c:v>13.03752560354344</c:v>
                </c:pt>
                <c:pt idx="16">
                  <c:v>13.13661079813037</c:v>
                </c:pt>
                <c:pt idx="17">
                  <c:v>13.23644904019616</c:v>
                </c:pt>
                <c:pt idx="18">
                  <c:v>13.337046052901652</c:v>
                </c:pt>
                <c:pt idx="19">
                  <c:v>13.438407602903707</c:v>
                </c:pt>
                <c:pt idx="20">
                  <c:v>13.540539500685773</c:v>
                </c:pt>
                <c:pt idx="21">
                  <c:v>13.643447600890987</c:v>
                </c:pt>
                <c:pt idx="22">
                  <c:v>13.747137802657759</c:v>
                </c:pt>
                <c:pt idx="23">
                  <c:v>13.851616049957958</c:v>
                </c:pt>
                <c:pt idx="24">
                  <c:v>13.956888331937639</c:v>
                </c:pt>
                <c:pt idx="25">
                  <c:v>14.062960683260368</c:v>
                </c:pt>
                <c:pt idx="26">
                  <c:v>14.169839184453144</c:v>
                </c:pt>
                <c:pt idx="27">
                  <c:v>14.27752996225499</c:v>
                </c:pt>
                <c:pt idx="28">
                  <c:v>14.386039189968129</c:v>
                </c:pt>
                <c:pt idx="29">
                  <c:v>14.495373087811886</c:v>
                </c:pt>
                <c:pt idx="30">
                  <c:v>14.605537923279256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5C-43F0-8508-F8560DA85F45}"/>
            </c:ext>
          </c:extLst>
        </c:ser>
        <c:ser>
          <c:idx val="4"/>
          <c:order val="5"/>
          <c:tx>
            <c:strRef>
              <c:f>'Energy by Fuel'!$A$92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Fuel'!$B$92:$AK$92</c15:sqref>
                  </c15:fullRef>
                </c:ext>
              </c:extLst>
              <c:f>'Energy by Fuel'!$G$92:$AK$92</c:f>
              <c:numCache>
                <c:formatCode>_(* #,##0.0_);_(* \(#,##0.0\);_(* "-"?_);_(@_)</c:formatCode>
                <c:ptCount val="31"/>
                <c:pt idx="0">
                  <c:v>212.66144942955268</c:v>
                </c:pt>
                <c:pt idx="1">
                  <c:v>211.93930455457746</c:v>
                </c:pt>
                <c:pt idx="2">
                  <c:v>211.02005959651024</c:v>
                </c:pt>
                <c:pt idx="3">
                  <c:v>210.00444543405351</c:v>
                </c:pt>
                <c:pt idx="4">
                  <c:v>208.65992882493742</c:v>
                </c:pt>
                <c:pt idx="5">
                  <c:v>207.03847408794226</c:v>
                </c:pt>
                <c:pt idx="6">
                  <c:v>205.10324660121009</c:v>
                </c:pt>
                <c:pt idx="7">
                  <c:v>202.96769803396597</c:v>
                </c:pt>
                <c:pt idx="8">
                  <c:v>200.46904305713005</c:v>
                </c:pt>
                <c:pt idx="9">
                  <c:v>197.73611570643618</c:v>
                </c:pt>
                <c:pt idx="10">
                  <c:v>194.79090092037342</c:v>
                </c:pt>
                <c:pt idx="11">
                  <c:v>191.72580103286541</c:v>
                </c:pt>
                <c:pt idx="12">
                  <c:v>188.3319925967813</c:v>
                </c:pt>
                <c:pt idx="13">
                  <c:v>184.7348437503158</c:v>
                </c:pt>
                <c:pt idx="14">
                  <c:v>181.06388505519863</c:v>
                </c:pt>
                <c:pt idx="15">
                  <c:v>177.15224501143828</c:v>
                </c:pt>
                <c:pt idx="16">
                  <c:v>173.13377480423804</c:v>
                </c:pt>
                <c:pt idx="17">
                  <c:v>169.07893325591678</c:v>
                </c:pt>
                <c:pt idx="18">
                  <c:v>165.14640415525463</c:v>
                </c:pt>
                <c:pt idx="19">
                  <c:v>161.21419880309165</c:v>
                </c:pt>
                <c:pt idx="20">
                  <c:v>157.40665073284163</c:v>
                </c:pt>
                <c:pt idx="21">
                  <c:v>153.83525350674751</c:v>
                </c:pt>
                <c:pt idx="22">
                  <c:v>150.38769352360862</c:v>
                </c:pt>
                <c:pt idx="23">
                  <c:v>147.24057217473248</c:v>
                </c:pt>
                <c:pt idx="24">
                  <c:v>144.24915805161339</c:v>
                </c:pt>
                <c:pt idx="25">
                  <c:v>141.50259946580618</c:v>
                </c:pt>
                <c:pt idx="26">
                  <c:v>139.03915173578054</c:v>
                </c:pt>
                <c:pt idx="27">
                  <c:v>136.74007904750889</c:v>
                </c:pt>
                <c:pt idx="28">
                  <c:v>134.75505847195748</c:v>
                </c:pt>
                <c:pt idx="29">
                  <c:v>132.92664251774241</c:v>
                </c:pt>
                <c:pt idx="30">
                  <c:v>131.31002817599142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5C-43F0-8508-F8560DA85F45}"/>
            </c:ext>
          </c:extLst>
        </c:ser>
        <c:ser>
          <c:idx val="5"/>
          <c:order val="6"/>
          <c:tx>
            <c:strRef>
              <c:f>'Energy by Fuel'!$A$93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Fuel'!$B$93:$AK$93</c15:sqref>
                  </c15:fullRef>
                </c:ext>
              </c:extLst>
              <c:f>'Energy by Fuel'!$G$93:$AK$93</c:f>
              <c:numCache>
                <c:formatCode>_(* #,##0.0_);_(* \(#,##0.0\);_(* "-"?_);_(@_)</c:formatCode>
                <c:ptCount val="31"/>
                <c:pt idx="0">
                  <c:v>312.43217040957097</c:v>
                </c:pt>
                <c:pt idx="1">
                  <c:v>304.48772026698367</c:v>
                </c:pt>
                <c:pt idx="2">
                  <c:v>295.46299530097059</c:v>
                </c:pt>
                <c:pt idx="3">
                  <c:v>285.65524764667856</c:v>
                </c:pt>
                <c:pt idx="4">
                  <c:v>275.11621450084147</c:v>
                </c:pt>
                <c:pt idx="5">
                  <c:v>264.09090220627689</c:v>
                </c:pt>
                <c:pt idx="6">
                  <c:v>252.59525001999992</c:v>
                </c:pt>
                <c:pt idx="7">
                  <c:v>240.80877921551019</c:v>
                </c:pt>
                <c:pt idx="8">
                  <c:v>228.97651253013379</c:v>
                </c:pt>
                <c:pt idx="9">
                  <c:v>217.24824278009604</c:v>
                </c:pt>
                <c:pt idx="10">
                  <c:v>205.54071654089185</c:v>
                </c:pt>
                <c:pt idx="11">
                  <c:v>197.4120856003216</c:v>
                </c:pt>
                <c:pt idx="12">
                  <c:v>189.16560260032773</c:v>
                </c:pt>
                <c:pt idx="13">
                  <c:v>180.30915664168683</c:v>
                </c:pt>
                <c:pt idx="14">
                  <c:v>170.91463712142826</c:v>
                </c:pt>
                <c:pt idx="15">
                  <c:v>161.24129197114533</c:v>
                </c:pt>
                <c:pt idx="16">
                  <c:v>151.54896154406944</c:v>
                </c:pt>
                <c:pt idx="17">
                  <c:v>142.01454859204631</c:v>
                </c:pt>
                <c:pt idx="18">
                  <c:v>132.7564271526735</c:v>
                </c:pt>
                <c:pt idx="19">
                  <c:v>123.85929171729101</c:v>
                </c:pt>
                <c:pt idx="20">
                  <c:v>115.37744019834216</c:v>
                </c:pt>
                <c:pt idx="21">
                  <c:v>107.63538304787822</c:v>
                </c:pt>
                <c:pt idx="22">
                  <c:v>100.60226576291041</c:v>
                </c:pt>
                <c:pt idx="23">
                  <c:v>94.229530965595089</c:v>
                </c:pt>
                <c:pt idx="24">
                  <c:v>88.443141587875331</c:v>
                </c:pt>
                <c:pt idx="25">
                  <c:v>83.136996450089157</c:v>
                </c:pt>
                <c:pt idx="26">
                  <c:v>78.177187268739743</c:v>
                </c:pt>
                <c:pt idx="27">
                  <c:v>73.419045444511113</c:v>
                </c:pt>
                <c:pt idx="28">
                  <c:v>68.730362559714862</c:v>
                </c:pt>
                <c:pt idx="29">
                  <c:v>64.008116844095753</c:v>
                </c:pt>
                <c:pt idx="30">
                  <c:v>59.175320627427858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5C-43F0-8508-F8560DA85F45}"/>
            </c:ext>
          </c:extLst>
        </c:ser>
        <c:ser>
          <c:idx val="3"/>
          <c:order val="7"/>
          <c:tx>
            <c:strRef>
              <c:f>'Energy by Fuel'!$A$91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Fuel'!$B$91:$AK$91</c15:sqref>
                  </c15:fullRef>
                </c:ext>
              </c:extLst>
              <c:f>'Energy by Fuel'!$G$91:$AK$91</c:f>
              <c:numCache>
                <c:formatCode>_(* #,##0.0_);_(* \(#,##0.0\);_(* "-"?_);_(@_)</c:formatCode>
                <c:ptCount val="31"/>
                <c:pt idx="0">
                  <c:v>198.36917560953538</c:v>
                </c:pt>
                <c:pt idx="1">
                  <c:v>196.66221717643765</c:v>
                </c:pt>
                <c:pt idx="2">
                  <c:v>195.3126131050883</c:v>
                </c:pt>
                <c:pt idx="3">
                  <c:v>194.20889505057661</c:v>
                </c:pt>
                <c:pt idx="4">
                  <c:v>194.51848862905416</c:v>
                </c:pt>
                <c:pt idx="5">
                  <c:v>195.09979340958216</c:v>
                </c:pt>
                <c:pt idx="6">
                  <c:v>195.97479714176347</c:v>
                </c:pt>
                <c:pt idx="7">
                  <c:v>197.20057573676138</c:v>
                </c:pt>
                <c:pt idx="8">
                  <c:v>198.72987015087048</c:v>
                </c:pt>
                <c:pt idx="9">
                  <c:v>200.50239719530666</c:v>
                </c:pt>
                <c:pt idx="10">
                  <c:v>202.45324026750347</c:v>
                </c:pt>
                <c:pt idx="11">
                  <c:v>204.70736068200674</c:v>
                </c:pt>
                <c:pt idx="12">
                  <c:v>207.24047328951616</c:v>
                </c:pt>
                <c:pt idx="13">
                  <c:v>210.22693129248117</c:v>
                </c:pt>
                <c:pt idx="14">
                  <c:v>213.666547055367</c:v>
                </c:pt>
                <c:pt idx="15">
                  <c:v>217.45396767062041</c:v>
                </c:pt>
                <c:pt idx="16">
                  <c:v>221.55198813079676</c:v>
                </c:pt>
                <c:pt idx="17">
                  <c:v>225.88845174584557</c:v>
                </c:pt>
                <c:pt idx="18">
                  <c:v>230.40482739423135</c:v>
                </c:pt>
                <c:pt idx="19">
                  <c:v>235.05692097251841</c:v>
                </c:pt>
                <c:pt idx="20">
                  <c:v>239.79667160827549</c:v>
                </c:pt>
                <c:pt idx="21">
                  <c:v>244.49352457995454</c:v>
                </c:pt>
                <c:pt idx="22">
                  <c:v>249.10041113787136</c:v>
                </c:pt>
                <c:pt idx="23">
                  <c:v>253.57756178843809</c:v>
                </c:pt>
                <c:pt idx="24">
                  <c:v>257.89699724548063</c:v>
                </c:pt>
                <c:pt idx="25">
                  <c:v>262.05979060799524</c:v>
                </c:pt>
                <c:pt idx="26">
                  <c:v>266.1023225069892</c:v>
                </c:pt>
                <c:pt idx="27">
                  <c:v>270.07795614462293</c:v>
                </c:pt>
                <c:pt idx="28">
                  <c:v>274.04809590511223</c:v>
                </c:pt>
                <c:pt idx="29">
                  <c:v>278.06571718480131</c:v>
                </c:pt>
                <c:pt idx="30">
                  <c:v>282.16686114988607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5C-43F0-8508-F8560DA85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310928"/>
        <c:axId val="925319784"/>
      </c:areaChart>
      <c:catAx>
        <c:axId val="925310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9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25319784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Trillioin British Thermal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0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69938637062784"/>
          <c:y val="7.444599021232931E-2"/>
          <c:w val="0.20119163909741974"/>
          <c:h val="0.71797053832188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0"/>
          <c:tx>
            <c:strRef>
              <c:f>'Energy by Fuel'!$A$64</c:f>
              <c:strCache>
                <c:ptCount val="1"/>
                <c:pt idx="0">
                  <c:v>All Others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Fuel'!$B$64:$AK$64</c15:sqref>
                  </c15:fullRef>
                </c:ext>
              </c:extLst>
              <c:f>'Energy by Fuel'!$G$64:$AK$64</c:f>
              <c:numCache>
                <c:formatCode>_(* #,##0.0_);_(* \(#,##0.0\);_(* "-"?_);_(@_)</c:formatCode>
                <c:ptCount val="31"/>
                <c:pt idx="0">
                  <c:v>12.078126410125584</c:v>
                </c:pt>
                <c:pt idx="1">
                  <c:v>12.135835140058891</c:v>
                </c:pt>
                <c:pt idx="2">
                  <c:v>12.19280535787626</c:v>
                </c:pt>
                <c:pt idx="3">
                  <c:v>12.248887387241851</c:v>
                </c:pt>
                <c:pt idx="4">
                  <c:v>12.263777916242672</c:v>
                </c:pt>
                <c:pt idx="5">
                  <c:v>12.270865626808879</c:v>
                </c:pt>
                <c:pt idx="6">
                  <c:v>12.271319764947378</c:v>
                </c:pt>
                <c:pt idx="7">
                  <c:v>12.265428347781604</c:v>
                </c:pt>
                <c:pt idx="8">
                  <c:v>12.253254899535674</c:v>
                </c:pt>
                <c:pt idx="9">
                  <c:v>12.23491845301159</c:v>
                </c:pt>
                <c:pt idx="10">
                  <c:v>12.205726398873912</c:v>
                </c:pt>
                <c:pt idx="11">
                  <c:v>12.17264584220773</c:v>
                </c:pt>
                <c:pt idx="12">
                  <c:v>12.135785755500038</c:v>
                </c:pt>
                <c:pt idx="13">
                  <c:v>12.095588497952832</c:v>
                </c:pt>
                <c:pt idx="14">
                  <c:v>12.052534135020048</c:v>
                </c:pt>
                <c:pt idx="15">
                  <c:v>12.004172651765789</c:v>
                </c:pt>
                <c:pt idx="16">
                  <c:v>11.953821501759094</c:v>
                </c:pt>
                <c:pt idx="17">
                  <c:v>11.901215667640075</c:v>
                </c:pt>
                <c:pt idx="18">
                  <c:v>11.84572172425109</c:v>
                </c:pt>
                <c:pt idx="19">
                  <c:v>11.785732935718677</c:v>
                </c:pt>
                <c:pt idx="20">
                  <c:v>11.71842772987655</c:v>
                </c:pt>
                <c:pt idx="21">
                  <c:v>11.640356681421583</c:v>
                </c:pt>
                <c:pt idx="22">
                  <c:v>11.548285872762991</c:v>
                </c:pt>
                <c:pt idx="23">
                  <c:v>11.441836028946243</c:v>
                </c:pt>
                <c:pt idx="24">
                  <c:v>11.32425984127573</c:v>
                </c:pt>
                <c:pt idx="25">
                  <c:v>11.199856352735022</c:v>
                </c:pt>
                <c:pt idx="26">
                  <c:v>11.071323534643367</c:v>
                </c:pt>
                <c:pt idx="27">
                  <c:v>10.940082316145345</c:v>
                </c:pt>
                <c:pt idx="28">
                  <c:v>10.806829903644344</c:v>
                </c:pt>
                <c:pt idx="29">
                  <c:v>10.672286800121215</c:v>
                </c:pt>
                <c:pt idx="30">
                  <c:v>10.536900618476032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5-4909-A107-79C26A9FC6A5}"/>
            </c:ext>
          </c:extLst>
        </c:ser>
        <c:ser>
          <c:idx val="9"/>
          <c:order val="1"/>
          <c:tx>
            <c:strRef>
              <c:f>'Energy by Fuel'!$A$97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Fuel'!$B$71:$AK$71</c15:sqref>
                  </c15:fullRef>
                </c:ext>
              </c:extLst>
              <c:f>'Energy by Fuel'!$G$71:$AK$71</c:f>
              <c:numCache>
                <c:formatCode>_ * #,##0.0_ ;_ * \-#,##0.0_ ;_ * ""\-""??_ ;_ @_ </c:formatCode>
                <c:ptCount val="31"/>
                <c:pt idx="0">
                  <c:v>11.486097386996731</c:v>
                </c:pt>
                <c:pt idx="1">
                  <c:v>11.171948117153597</c:v>
                </c:pt>
                <c:pt idx="2">
                  <c:v>10.866652480084916</c:v>
                </c:pt>
                <c:pt idx="3">
                  <c:v>10.569963016462786</c:v>
                </c:pt>
                <c:pt idx="4">
                  <c:v>10.16979339108693</c:v>
                </c:pt>
                <c:pt idx="5">
                  <c:v>9.7838896786031704</c:v>
                </c:pt>
                <c:pt idx="6">
                  <c:v>9.4118889744419452</c:v>
                </c:pt>
                <c:pt idx="7">
                  <c:v>9.0533171438287123</c:v>
                </c:pt>
                <c:pt idx="8">
                  <c:v>8.7077157169625732</c:v>
                </c:pt>
                <c:pt idx="9">
                  <c:v>8.3746413835944313</c:v>
                </c:pt>
                <c:pt idx="10">
                  <c:v>8.0533975715675492</c:v>
                </c:pt>
                <c:pt idx="11">
                  <c:v>7.7438342860055451</c:v>
                </c:pt>
                <c:pt idx="12">
                  <c:v>7.4455507864668498</c:v>
                </c:pt>
                <c:pt idx="13">
                  <c:v>7.1581596253738313</c:v>
                </c:pt>
                <c:pt idx="14">
                  <c:v>6.8812862178456271</c:v>
                </c:pt>
                <c:pt idx="15">
                  <c:v>6.614407466105038</c:v>
                </c:pt>
                <c:pt idx="16">
                  <c:v>6.3573324468553585</c:v>
                </c:pt>
                <c:pt idx="17">
                  <c:v>6.1097227019625651</c:v>
                </c:pt>
                <c:pt idx="18">
                  <c:v>5.8712510476751696</c:v>
                </c:pt>
                <c:pt idx="19">
                  <c:v>5.6416012086456204</c:v>
                </c:pt>
                <c:pt idx="20">
                  <c:v>5.4204674636075652</c:v>
                </c:pt>
                <c:pt idx="21">
                  <c:v>5.2075543023431807</c:v>
                </c:pt>
                <c:pt idx="22">
                  <c:v>5.0025760935861232</c:v>
                </c:pt>
                <c:pt idx="23">
                  <c:v>4.805256763516649</c:v>
                </c:pt>
                <c:pt idx="24">
                  <c:v>4.615329484516085</c:v>
                </c:pt>
                <c:pt idx="25">
                  <c:v>4.4325363738582073</c:v>
                </c:pt>
                <c:pt idx="26">
                  <c:v>4.2566282020250714</c:v>
                </c:pt>
                <c:pt idx="27">
                  <c:v>4.0873641103445575</c:v>
                </c:pt>
                <c:pt idx="28">
                  <c:v>3.9245113376562766</c:v>
                </c:pt>
                <c:pt idx="29">
                  <c:v>3.7678449557216602</c:v>
                </c:pt>
                <c:pt idx="30">
                  <c:v>3.617147613102806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5-4909-A107-79C26A9FC6A5}"/>
            </c:ext>
          </c:extLst>
        </c:ser>
        <c:ser>
          <c:idx val="8"/>
          <c:order val="2"/>
          <c:tx>
            <c:strRef>
              <c:f>'Energy by Fuel'!$A$70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Fuel'!$B$70:$AK$70</c15:sqref>
                  </c15:fullRef>
                </c:ext>
              </c:extLst>
              <c:f>'Energy by Fuel'!$G$70:$AK$70</c:f>
              <c:numCache>
                <c:formatCode>_ * #,##0.0_ ;_ * \-#,##0.0_ ;_ * ""\-""??_ ;_ @_ </c:formatCode>
                <c:ptCount val="31"/>
                <c:pt idx="0">
                  <c:v>11.800139066644316</c:v>
                </c:pt>
                <c:pt idx="1">
                  <c:v>11.813101150250962</c:v>
                </c:pt>
                <c:pt idx="2">
                  <c:v>11.833901932090845</c:v>
                </c:pt>
                <c:pt idx="3">
                  <c:v>11.861916132945261</c:v>
                </c:pt>
                <c:pt idx="4">
                  <c:v>11.882449385822904</c:v>
                </c:pt>
                <c:pt idx="5">
                  <c:v>11.894934402562527</c:v>
                </c:pt>
                <c:pt idx="6">
                  <c:v>11.899651677269432</c:v>
                </c:pt>
                <c:pt idx="7">
                  <c:v>11.896715830929402</c:v>
                </c:pt>
                <c:pt idx="8">
                  <c:v>11.886230719096506</c:v>
                </c:pt>
                <c:pt idx="9">
                  <c:v>11.868426236040019</c:v>
                </c:pt>
                <c:pt idx="10">
                  <c:v>11.837688649539691</c:v>
                </c:pt>
                <c:pt idx="11">
                  <c:v>11.802023726716069</c:v>
                </c:pt>
                <c:pt idx="12">
                  <c:v>11.761507776436916</c:v>
                </c:pt>
                <c:pt idx="13">
                  <c:v>11.715514216109122</c:v>
                </c:pt>
                <c:pt idx="14">
                  <c:v>11.663272625199987</c:v>
                </c:pt>
                <c:pt idx="15">
                  <c:v>11.600546701496013</c:v>
                </c:pt>
                <c:pt idx="16">
                  <c:v>11.530634914038924</c:v>
                </c:pt>
                <c:pt idx="17">
                  <c:v>11.453546781616243</c:v>
                </c:pt>
                <c:pt idx="18">
                  <c:v>11.370048745752678</c:v>
                </c:pt>
                <c:pt idx="19">
                  <c:v>11.281321277776465</c:v>
                </c:pt>
                <c:pt idx="20">
                  <c:v>11.188738956018602</c:v>
                </c:pt>
                <c:pt idx="21">
                  <c:v>11.093981084583616</c:v>
                </c:pt>
                <c:pt idx="22">
                  <c:v>10.998220882415975</c:v>
                </c:pt>
                <c:pt idx="23">
                  <c:v>10.902300295873477</c:v>
                </c:pt>
                <c:pt idx="24">
                  <c:v>10.806712412033084</c:v>
                </c:pt>
                <c:pt idx="25">
                  <c:v>10.711657633531027</c:v>
                </c:pt>
                <c:pt idx="26">
                  <c:v>10.617135223747466</c:v>
                </c:pt>
                <c:pt idx="27">
                  <c:v>10.523179506712262</c:v>
                </c:pt>
                <c:pt idx="28">
                  <c:v>10.429569220890452</c:v>
                </c:pt>
                <c:pt idx="29">
                  <c:v>10.336077755708883</c:v>
                </c:pt>
                <c:pt idx="30">
                  <c:v>10.24225914284553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5-4909-A107-79C26A9FC6A5}"/>
            </c:ext>
          </c:extLst>
        </c:ser>
        <c:ser>
          <c:idx val="7"/>
          <c:order val="3"/>
          <c:tx>
            <c:strRef>
              <c:f>'Energy by Fuel'!$A$69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Fuel'!$B$69:$AK$69</c15:sqref>
                  </c15:fullRef>
                </c:ext>
              </c:extLst>
              <c:f>'Energy by Fuel'!$G$69:$AK$69</c:f>
              <c:numCache>
                <c:formatCode>_ * #,##0.0_ ;_ * \-#,##0.0_ ;_ * ""\-""??_ ;_ @_ </c:formatCode>
                <c:ptCount val="31"/>
                <c:pt idx="0">
                  <c:v>135.05584558693394</c:v>
                </c:pt>
                <c:pt idx="1">
                  <c:v>136.47471043368617</c:v>
                </c:pt>
                <c:pt idx="2">
                  <c:v>137.87902594323648</c:v>
                </c:pt>
                <c:pt idx="3">
                  <c:v>139.28483975295111</c:v>
                </c:pt>
                <c:pt idx="4">
                  <c:v>140.58431327564136</c:v>
                </c:pt>
                <c:pt idx="5">
                  <c:v>141.55131118703366</c:v>
                </c:pt>
                <c:pt idx="6">
                  <c:v>142.42810170128209</c:v>
                </c:pt>
                <c:pt idx="7">
                  <c:v>143.16985977407265</c:v>
                </c:pt>
                <c:pt idx="8">
                  <c:v>143.72733148942206</c:v>
                </c:pt>
                <c:pt idx="9">
                  <c:v>144.06930399826607</c:v>
                </c:pt>
                <c:pt idx="10">
                  <c:v>144.16241007699307</c:v>
                </c:pt>
                <c:pt idx="11">
                  <c:v>144.63179776101612</c:v>
                </c:pt>
                <c:pt idx="12">
                  <c:v>144.60824411942144</c:v>
                </c:pt>
                <c:pt idx="13">
                  <c:v>144.16956018115857</c:v>
                </c:pt>
                <c:pt idx="14">
                  <c:v>143.28535558184547</c:v>
                </c:pt>
                <c:pt idx="15">
                  <c:v>141.92042093196676</c:v>
                </c:pt>
                <c:pt idx="16">
                  <c:v>140.44041825023365</c:v>
                </c:pt>
                <c:pt idx="17">
                  <c:v>138.63154636411073</c:v>
                </c:pt>
                <c:pt idx="18">
                  <c:v>136.53075084484718</c:v>
                </c:pt>
                <c:pt idx="19">
                  <c:v>134.17342451051047</c:v>
                </c:pt>
                <c:pt idx="20">
                  <c:v>131.59989222799743</c:v>
                </c:pt>
                <c:pt idx="21">
                  <c:v>128.85053726788684</c:v>
                </c:pt>
                <c:pt idx="22">
                  <c:v>125.94002455936379</c:v>
                </c:pt>
                <c:pt idx="23">
                  <c:v>122.91341354339286</c:v>
                </c:pt>
                <c:pt idx="24">
                  <c:v>119.82397218915749</c:v>
                </c:pt>
                <c:pt idx="25">
                  <c:v>116.72454485554803</c:v>
                </c:pt>
                <c:pt idx="26">
                  <c:v>113.65916637653369</c:v>
                </c:pt>
                <c:pt idx="27">
                  <c:v>110.66302967258957</c:v>
                </c:pt>
                <c:pt idx="28">
                  <c:v>107.76435091672069</c:v>
                </c:pt>
                <c:pt idx="29">
                  <c:v>104.98678494121867</c:v>
                </c:pt>
                <c:pt idx="30">
                  <c:v>102.34759311782926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45-4909-A107-79C26A9FC6A5}"/>
            </c:ext>
          </c:extLst>
        </c:ser>
        <c:ser>
          <c:idx val="6"/>
          <c:order val="4"/>
          <c:tx>
            <c:strRef>
              <c:f>'Energy by Fuel'!$A$68</c:f>
              <c:strCache>
                <c:ptCount val="1"/>
                <c:pt idx="0">
                  <c:v>Jet Kerosene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Fuel'!$B$68:$AK$68</c15:sqref>
                  </c15:fullRef>
                </c:ext>
              </c:extLst>
              <c:f>'Energy by Fuel'!$G$68:$AK$68</c:f>
              <c:numCache>
                <c:formatCode>_ * #,##0.0_ ;_ * \-#,##0.0_ ;_ * ""\-""??_ ;_ @_ </c:formatCode>
                <c:ptCount val="31"/>
                <c:pt idx="0">
                  <c:v>11.637850981998422</c:v>
                </c:pt>
                <c:pt idx="1">
                  <c:v>11.72629864946161</c:v>
                </c:pt>
                <c:pt idx="2">
                  <c:v>11.81541851919752</c:v>
                </c:pt>
                <c:pt idx="3">
                  <c:v>11.905215699943421</c:v>
                </c:pt>
                <c:pt idx="4">
                  <c:v>11.995695339262991</c:v>
                </c:pt>
                <c:pt idx="5">
                  <c:v>12.086862623841391</c:v>
                </c:pt>
                <c:pt idx="6">
                  <c:v>12.178722779782586</c:v>
                </c:pt>
                <c:pt idx="7">
                  <c:v>12.271281072908934</c:v>
                </c:pt>
                <c:pt idx="8">
                  <c:v>12.364542809063042</c:v>
                </c:pt>
                <c:pt idx="9">
                  <c:v>12.458513334411922</c:v>
                </c:pt>
                <c:pt idx="10">
                  <c:v>12.553198035753452</c:v>
                </c:pt>
                <c:pt idx="11">
                  <c:v>12.648602340825182</c:v>
                </c:pt>
                <c:pt idx="12">
                  <c:v>12.744731718615453</c:v>
                </c:pt>
                <c:pt idx="13">
                  <c:v>12.841591679676931</c:v>
                </c:pt>
                <c:pt idx="14">
                  <c:v>12.939187776442477</c:v>
                </c:pt>
                <c:pt idx="15">
                  <c:v>13.03752560354344</c:v>
                </c:pt>
                <c:pt idx="16">
                  <c:v>13.13661079813037</c:v>
                </c:pt>
                <c:pt idx="17">
                  <c:v>13.23644904019616</c:v>
                </c:pt>
                <c:pt idx="18">
                  <c:v>13.337046052901652</c:v>
                </c:pt>
                <c:pt idx="19">
                  <c:v>13.438407602903707</c:v>
                </c:pt>
                <c:pt idx="20">
                  <c:v>13.540539500685773</c:v>
                </c:pt>
                <c:pt idx="21">
                  <c:v>13.643447600890987</c:v>
                </c:pt>
                <c:pt idx="22">
                  <c:v>13.747137802657759</c:v>
                </c:pt>
                <c:pt idx="23">
                  <c:v>13.851616049957958</c:v>
                </c:pt>
                <c:pt idx="24">
                  <c:v>13.956888331937639</c:v>
                </c:pt>
                <c:pt idx="25">
                  <c:v>14.062960683260368</c:v>
                </c:pt>
                <c:pt idx="26">
                  <c:v>14.169839184453144</c:v>
                </c:pt>
                <c:pt idx="27">
                  <c:v>14.27752996225499</c:v>
                </c:pt>
                <c:pt idx="28">
                  <c:v>14.386039189968129</c:v>
                </c:pt>
                <c:pt idx="29">
                  <c:v>14.495373087811886</c:v>
                </c:pt>
                <c:pt idx="30">
                  <c:v>14.605537923279256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45-4909-A107-79C26A9FC6A5}"/>
            </c:ext>
          </c:extLst>
        </c:ser>
        <c:ser>
          <c:idx val="4"/>
          <c:order val="5"/>
          <c:tx>
            <c:strRef>
              <c:f>'Energy by Fuel'!$A$66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Fuel'!$B$66:$AK$66</c15:sqref>
                  </c15:fullRef>
                </c:ext>
              </c:extLst>
              <c:f>'Energy by Fuel'!$G$66:$AK$66</c:f>
              <c:numCache>
                <c:formatCode>_ * #,##0.0_ ;_ * \-#,##0.0_ ;_ * ""\-""??_ ;_ @_ </c:formatCode>
                <c:ptCount val="31"/>
                <c:pt idx="0">
                  <c:v>212.6636893410743</c:v>
                </c:pt>
                <c:pt idx="1">
                  <c:v>211.912418394073</c:v>
                </c:pt>
                <c:pt idx="2">
                  <c:v>210.91986853295296</c:v>
                </c:pt>
                <c:pt idx="3">
                  <c:v>209.77473922687471</c:v>
                </c:pt>
                <c:pt idx="4">
                  <c:v>208.15173321701224</c:v>
                </c:pt>
                <c:pt idx="5">
                  <c:v>206.10964797236085</c:v>
                </c:pt>
                <c:pt idx="6">
                  <c:v>203.5989907874638</c:v>
                </c:pt>
                <c:pt idx="7">
                  <c:v>200.73810482207188</c:v>
                </c:pt>
                <c:pt idx="8">
                  <c:v>197.35880617666319</c:v>
                </c:pt>
                <c:pt idx="9">
                  <c:v>193.59802376366309</c:v>
                </c:pt>
                <c:pt idx="10">
                  <c:v>189.47240652396641</c:v>
                </c:pt>
                <c:pt idx="11">
                  <c:v>185.30021088095535</c:v>
                </c:pt>
                <c:pt idx="12">
                  <c:v>180.92261929186063</c:v>
                </c:pt>
                <c:pt idx="13">
                  <c:v>176.44533844031204</c:v>
                </c:pt>
                <c:pt idx="14">
                  <c:v>171.96246563895977</c:v>
                </c:pt>
                <c:pt idx="15">
                  <c:v>167.29483210467953</c:v>
                </c:pt>
                <c:pt idx="16">
                  <c:v>162.56549658897828</c:v>
                </c:pt>
                <c:pt idx="17">
                  <c:v>157.79027471442166</c:v>
                </c:pt>
                <c:pt idx="18">
                  <c:v>153.07490174014927</c:v>
                </c:pt>
                <c:pt idx="19">
                  <c:v>148.26940613613311</c:v>
                </c:pt>
                <c:pt idx="20">
                  <c:v>143.47237391282266</c:v>
                </c:pt>
                <c:pt idx="21">
                  <c:v>138.80440190138054</c:v>
                </c:pt>
                <c:pt idx="22">
                  <c:v>134.11656110929744</c:v>
                </c:pt>
                <c:pt idx="23">
                  <c:v>129.58350492876141</c:v>
                </c:pt>
                <c:pt idx="24">
                  <c:v>125.07188340914016</c:v>
                </c:pt>
                <c:pt idx="25">
                  <c:v>120.68371849038414</c:v>
                </c:pt>
                <c:pt idx="26">
                  <c:v>116.51621057182231</c:v>
                </c:pt>
                <c:pt idx="27">
                  <c:v>112.44401695460941</c:v>
                </c:pt>
                <c:pt idx="28">
                  <c:v>108.638550965749</c:v>
                </c:pt>
                <c:pt idx="29">
                  <c:v>104.98534166537149</c:v>
                </c:pt>
                <c:pt idx="30">
                  <c:v>101.59102806616397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45-4909-A107-79C26A9FC6A5}"/>
            </c:ext>
          </c:extLst>
        </c:ser>
        <c:ser>
          <c:idx val="5"/>
          <c:order val="6"/>
          <c:tx>
            <c:strRef>
              <c:f>'Energy by Fuel'!$A$67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Fuel'!$B$67:$AK$67</c15:sqref>
                  </c15:fullRef>
                </c:ext>
              </c:extLst>
              <c:f>'Energy by Fuel'!$G$67:$AK$67</c:f>
              <c:numCache>
                <c:formatCode>_ * #,##0.0_ ;_ * \-#,##0.0_ ;_ * ""\-""??_ ;_ @_ </c:formatCode>
                <c:ptCount val="31"/>
                <c:pt idx="0">
                  <c:v>298.34205454815782</c:v>
                </c:pt>
                <c:pt idx="1">
                  <c:v>289.70846216668673</c:v>
                </c:pt>
                <c:pt idx="2">
                  <c:v>280.48796914931518</c:v>
                </c:pt>
                <c:pt idx="3">
                  <c:v>270.83038834332564</c:v>
                </c:pt>
                <c:pt idx="4">
                  <c:v>260.90909500239604</c:v>
                </c:pt>
                <c:pt idx="5">
                  <c:v>249.98977318184188</c:v>
                </c:pt>
                <c:pt idx="6">
                  <c:v>238.92972330536404</c:v>
                </c:pt>
                <c:pt idx="7">
                  <c:v>227.86059950376537</c:v>
                </c:pt>
                <c:pt idx="8">
                  <c:v>216.72880270572534</c:v>
                </c:pt>
                <c:pt idx="9">
                  <c:v>205.88216607699553</c:v>
                </c:pt>
                <c:pt idx="10">
                  <c:v>195.3050948297045</c:v>
                </c:pt>
                <c:pt idx="11">
                  <c:v>187.44827749698041</c:v>
                </c:pt>
                <c:pt idx="12">
                  <c:v>179.09699726653886</c:v>
                </c:pt>
                <c:pt idx="13">
                  <c:v>170.10942852972067</c:v>
                </c:pt>
                <c:pt idx="14">
                  <c:v>160.55704083567491</c:v>
                </c:pt>
                <c:pt idx="15">
                  <c:v>150.66506857887876</c:v>
                </c:pt>
                <c:pt idx="16">
                  <c:v>140.70525468936086</c:v>
                </c:pt>
                <c:pt idx="17">
                  <c:v>130.81783316034725</c:v>
                </c:pt>
                <c:pt idx="18">
                  <c:v>121.09046997968345</c:v>
                </c:pt>
                <c:pt idx="19">
                  <c:v>111.60133628756334</c:v>
                </c:pt>
                <c:pt idx="20">
                  <c:v>102.4347287733254</c:v>
                </c:pt>
                <c:pt idx="21">
                  <c:v>93.685200388268228</c:v>
                </c:pt>
                <c:pt idx="22">
                  <c:v>85.401952655282642</c:v>
                </c:pt>
                <c:pt idx="23">
                  <c:v>77.642269443078249</c:v>
                </c:pt>
                <c:pt idx="24">
                  <c:v>70.43620838738201</c:v>
                </c:pt>
                <c:pt idx="25">
                  <c:v>63.779927423435559</c:v>
                </c:pt>
                <c:pt idx="26">
                  <c:v>57.637617787397573</c:v>
                </c:pt>
                <c:pt idx="27">
                  <c:v>51.950259595144693</c:v>
                </c:pt>
                <c:pt idx="28">
                  <c:v>46.645745974440402</c:v>
                </c:pt>
                <c:pt idx="29">
                  <c:v>41.645355311209407</c:v>
                </c:pt>
                <c:pt idx="30">
                  <c:v>36.863793204165155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45-4909-A107-79C26A9FC6A5}"/>
            </c:ext>
          </c:extLst>
        </c:ser>
        <c:ser>
          <c:idx val="3"/>
          <c:order val="7"/>
          <c:tx>
            <c:strRef>
              <c:f>'Energy by Fuel'!$A$65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Fuel'!$B$89:$AK$89</c15:sqref>
                  </c15:fullRef>
                </c:ext>
              </c:extLst>
              <c:f>'Energy by Fuel'!$G$89:$AK$89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Fuel'!$B$65:$AK$65</c15:sqref>
                  </c15:fullRef>
                </c:ext>
              </c:extLst>
              <c:f>'Energy by Fuel'!$G$65:$AK$65</c:f>
              <c:numCache>
                <c:formatCode>_ * #,##0.0_ ;_ * \-#,##0.0_ ;_ * ""\-""??_ ;_ @_ </c:formatCode>
                <c:ptCount val="31"/>
                <c:pt idx="0">
                  <c:v>198.77961184590563</c:v>
                </c:pt>
                <c:pt idx="1">
                  <c:v>197.08433158605885</c:v>
                </c:pt>
                <c:pt idx="2">
                  <c:v>195.55002475752559</c:v>
                </c:pt>
                <c:pt idx="3">
                  <c:v>194.12656032706118</c:v>
                </c:pt>
                <c:pt idx="4">
                  <c:v>193.94862761168926</c:v>
                </c:pt>
                <c:pt idx="5">
                  <c:v>193.90058272983094</c:v>
                </c:pt>
                <c:pt idx="6">
                  <c:v>194.10123737370347</c:v>
                </c:pt>
                <c:pt idx="7">
                  <c:v>194.50534796489873</c:v>
                </c:pt>
                <c:pt idx="8">
                  <c:v>195.05982333819657</c:v>
                </c:pt>
                <c:pt idx="9">
                  <c:v>195.72495686054796</c:v>
                </c:pt>
                <c:pt idx="10">
                  <c:v>196.39789486531396</c:v>
                </c:pt>
                <c:pt idx="11">
                  <c:v>197.45135768562815</c:v>
                </c:pt>
                <c:pt idx="12">
                  <c:v>198.8504060523581</c:v>
                </c:pt>
                <c:pt idx="13">
                  <c:v>200.64912369040064</c:v>
                </c:pt>
                <c:pt idx="14">
                  <c:v>202.87246865323681</c:v>
                </c:pt>
                <c:pt idx="15">
                  <c:v>205.46415383865173</c:v>
                </c:pt>
                <c:pt idx="16">
                  <c:v>208.31230712911517</c:v>
                </c:pt>
                <c:pt idx="17">
                  <c:v>211.42573114247222</c:v>
                </c:pt>
                <c:pt idx="18">
                  <c:v>214.75408299624274</c:v>
                </c:pt>
                <c:pt idx="19">
                  <c:v>218.2446320900373</c:v>
                </c:pt>
                <c:pt idx="20">
                  <c:v>221.83681679427968</c:v>
                </c:pt>
                <c:pt idx="21">
                  <c:v>225.48816838159152</c:v>
                </c:pt>
                <c:pt idx="22">
                  <c:v>229.13504909140923</c:v>
                </c:pt>
                <c:pt idx="23">
                  <c:v>232.71840218982678</c:v>
                </c:pt>
                <c:pt idx="24">
                  <c:v>236.18535898680065</c:v>
                </c:pt>
                <c:pt idx="25">
                  <c:v>239.495841537372</c:v>
                </c:pt>
                <c:pt idx="26">
                  <c:v>242.62741598946198</c:v>
                </c:pt>
                <c:pt idx="27">
                  <c:v>245.57439023148729</c:v>
                </c:pt>
                <c:pt idx="28">
                  <c:v>248.33320518361938</c:v>
                </c:pt>
                <c:pt idx="29">
                  <c:v>250.90746608610195</c:v>
                </c:pt>
                <c:pt idx="30">
                  <c:v>253.29717855917812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45-4909-A107-79C26A9F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310928"/>
        <c:axId val="925319784"/>
      </c:areaChart>
      <c:catAx>
        <c:axId val="925310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9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25319784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Trillioin British Thermal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0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0"/>
          <c:tx>
            <c:strRef>
              <c:f>'Energy by Fuel'!$A$38</c:f>
              <c:strCache>
                <c:ptCount val="1"/>
                <c:pt idx="0">
                  <c:v>All Others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Fuel'!$B$37:$AK$37</c15:sqref>
                  </c15:fullRef>
                </c:ext>
              </c:extLst>
              <c:f>'Energy by Fuel'!$G$37:$AK$37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Fuel'!$B$38:$AK$38</c15:sqref>
                  </c15:fullRef>
                </c:ext>
              </c:extLst>
              <c:f>'Energy by Fuel'!$G$38:$AK$38</c:f>
              <c:numCache>
                <c:formatCode>_(* #,##0.0_);_(* \(#,##0.0\);_(* "-"?_);_(@_)</c:formatCode>
                <c:ptCount val="31"/>
                <c:pt idx="0">
                  <c:v>12.13954181459026</c:v>
                </c:pt>
                <c:pt idx="1">
                  <c:v>12.20533825537532</c:v>
                </c:pt>
                <c:pt idx="2">
                  <c:v>12.270325326743979</c:v>
                </c:pt>
                <c:pt idx="3">
                  <c:v>12.334674521491117</c:v>
                </c:pt>
                <c:pt idx="4">
                  <c:v>12.414133104145566</c:v>
                </c:pt>
                <c:pt idx="5">
                  <c:v>12.490415528534232</c:v>
                </c:pt>
                <c:pt idx="6">
                  <c:v>12.565033576854372</c:v>
                </c:pt>
                <c:pt idx="7">
                  <c:v>12.638084991155601</c:v>
                </c:pt>
                <c:pt idx="8">
                  <c:v>12.709302065111526</c:v>
                </c:pt>
                <c:pt idx="9">
                  <c:v>12.778792686352915</c:v>
                </c:pt>
                <c:pt idx="10">
                  <c:v>12.840280141805106</c:v>
                </c:pt>
                <c:pt idx="11">
                  <c:v>12.901527695820427</c:v>
                </c:pt>
                <c:pt idx="12">
                  <c:v>12.963058719684625</c:v>
                </c:pt>
                <c:pt idx="13">
                  <c:v>13.025505837580869</c:v>
                </c:pt>
                <c:pt idx="14">
                  <c:v>13.089509355253924</c:v>
                </c:pt>
                <c:pt idx="15">
                  <c:v>13.152186235028193</c:v>
                </c:pt>
                <c:pt idx="16">
                  <c:v>13.217623778484626</c:v>
                </c:pt>
                <c:pt idx="17">
                  <c:v>13.285497780889784</c:v>
                </c:pt>
                <c:pt idx="18">
                  <c:v>13.354965631332874</c:v>
                </c:pt>
                <c:pt idx="19">
                  <c:v>13.423959487176941</c:v>
                </c:pt>
                <c:pt idx="20">
                  <c:v>13.489503225133447</c:v>
                </c:pt>
                <c:pt idx="21">
                  <c:v>13.548180219017887</c:v>
                </c:pt>
                <c:pt idx="22">
                  <c:v>13.596876802899434</c:v>
                </c:pt>
                <c:pt idx="23">
                  <c:v>13.635408835390265</c:v>
                </c:pt>
                <c:pt idx="24">
                  <c:v>13.667088764523768</c:v>
                </c:pt>
                <c:pt idx="25">
                  <c:v>13.695857095135288</c:v>
                </c:pt>
                <c:pt idx="26">
                  <c:v>13.724202519843114</c:v>
                </c:pt>
                <c:pt idx="27">
                  <c:v>13.753219933420812</c:v>
                </c:pt>
                <c:pt idx="28">
                  <c:v>13.783087934285906</c:v>
                </c:pt>
                <c:pt idx="29">
                  <c:v>13.814066072097152</c:v>
                </c:pt>
                <c:pt idx="30">
                  <c:v>13.845916474815706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A-4D84-98FC-116528548797}"/>
            </c:ext>
          </c:extLst>
        </c:ser>
        <c:ser>
          <c:idx val="3"/>
          <c:order val="1"/>
          <c:tx>
            <c:strRef>
              <c:f>'Energy by Fuel'!$A$45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Fuel'!$B$37:$AK$37</c15:sqref>
                  </c15:fullRef>
                </c:ext>
              </c:extLst>
              <c:f>'Energy by Fuel'!$G$37:$AK$37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Fuel'!$B$45:$AK$45</c15:sqref>
                  </c15:fullRef>
                </c:ext>
              </c:extLst>
              <c:f>'Energy by Fuel'!$G$45:$AK$45</c:f>
              <c:numCache>
                <c:formatCode>General</c:formatCode>
                <c:ptCount val="31"/>
                <c:pt idx="0">
                  <c:v>11.486097386996731</c:v>
                </c:pt>
                <c:pt idx="1">
                  <c:v>11.171948117153597</c:v>
                </c:pt>
                <c:pt idx="2">
                  <c:v>10.866652480084916</c:v>
                </c:pt>
                <c:pt idx="3">
                  <c:v>10.569963016462786</c:v>
                </c:pt>
                <c:pt idx="4">
                  <c:v>10.281639199226891</c:v>
                </c:pt>
                <c:pt idx="5">
                  <c:v>10.001317929627259</c:v>
                </c:pt>
                <c:pt idx="6">
                  <c:v>9.7288993644350672</c:v>
                </c:pt>
                <c:pt idx="7">
                  <c:v>9.4641626092597964</c:v>
                </c:pt>
                <c:pt idx="8">
                  <c:v>9.2068929574613421</c:v>
                </c:pt>
                <c:pt idx="9">
                  <c:v>8.9568817169121928</c:v>
                </c:pt>
                <c:pt idx="10">
                  <c:v>8.7136581095498933</c:v>
                </c:pt>
                <c:pt idx="11">
                  <c:v>8.4772894207699299</c:v>
                </c:pt>
                <c:pt idx="12">
                  <c:v>8.2475839763317058</c:v>
                </c:pt>
                <c:pt idx="13">
                  <c:v>8.0243554704278761</c:v>
                </c:pt>
                <c:pt idx="14">
                  <c:v>7.8074228153774108</c:v>
                </c:pt>
                <c:pt idx="15">
                  <c:v>7.5964490364332864</c:v>
                </c:pt>
                <c:pt idx="16">
                  <c:v>7.3914222204110027</c:v>
                </c:pt>
                <c:pt idx="17">
                  <c:v>7.1921760587737351</c:v>
                </c:pt>
                <c:pt idx="18">
                  <c:v>6.9985489006970898</c:v>
                </c:pt>
                <c:pt idx="19">
                  <c:v>6.8103836226587466</c:v>
                </c:pt>
                <c:pt idx="20">
                  <c:v>6.627527501679622</c:v>
                </c:pt>
                <c:pt idx="21">
                  <c:v>6.4498320921142804</c:v>
                </c:pt>
                <c:pt idx="22">
                  <c:v>6.2771531058912711</c:v>
                </c:pt>
                <c:pt idx="23">
                  <c:v>6.1093502961067587</c:v>
                </c:pt>
                <c:pt idx="24">
                  <c:v>5.9462873438775512</c:v>
                </c:pt>
                <c:pt idx="25">
                  <c:v>5.7878317483622821</c:v>
                </c:pt>
                <c:pt idx="26">
                  <c:v>5.6338547198620299</c:v>
                </c:pt>
                <c:pt idx="27">
                  <c:v>5.4842310759141473</c:v>
                </c:pt>
                <c:pt idx="28">
                  <c:v>5.3388391402954873</c:v>
                </c:pt>
                <c:pt idx="29">
                  <c:v>5.1975606448535849</c:v>
                </c:pt>
                <c:pt idx="30">
                  <c:v>5.0602806340865838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DA-4D84-98FC-116528548797}"/>
            </c:ext>
          </c:extLst>
        </c:ser>
        <c:ser>
          <c:idx val="5"/>
          <c:order val="2"/>
          <c:tx>
            <c:strRef>
              <c:f>'Energy by Fuel'!$A$44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Fuel'!$B$37:$AK$37</c15:sqref>
                  </c15:fullRef>
                </c:ext>
              </c:extLst>
              <c:f>'Energy by Fuel'!$G$37:$AK$37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Fuel'!$B$44:$AK$44</c15:sqref>
                  </c15:fullRef>
                </c:ext>
              </c:extLst>
              <c:f>'Energy by Fuel'!$G$44:$AK$44</c:f>
              <c:numCache>
                <c:formatCode>General</c:formatCode>
                <c:ptCount val="31"/>
                <c:pt idx="0">
                  <c:v>11.846247080992642</c:v>
                </c:pt>
                <c:pt idx="1">
                  <c:v>11.866704067180063</c:v>
                </c:pt>
                <c:pt idx="2">
                  <c:v>11.894759166441792</c:v>
                </c:pt>
                <c:pt idx="3">
                  <c:v>11.930174231834863</c:v>
                </c:pt>
                <c:pt idx="4">
                  <c:v>11.995691260071066</c:v>
                </c:pt>
                <c:pt idx="5">
                  <c:v>12.063858480025059</c:v>
                </c:pt>
                <c:pt idx="6">
                  <c:v>12.135309649052841</c:v>
                </c:pt>
                <c:pt idx="7">
                  <c:v>12.210007149436237</c:v>
                </c:pt>
                <c:pt idx="8">
                  <c:v>12.287730059665614</c:v>
                </c:pt>
                <c:pt idx="9">
                  <c:v>12.368630169499927</c:v>
                </c:pt>
                <c:pt idx="10">
                  <c:v>12.445325386948571</c:v>
                </c:pt>
                <c:pt idx="11">
                  <c:v>12.527246599100582</c:v>
                </c:pt>
                <c:pt idx="12">
                  <c:v>12.613708288622751</c:v>
                </c:pt>
                <c:pt idx="13">
                  <c:v>12.703571108433058</c:v>
                </c:pt>
                <c:pt idx="14">
                  <c:v>12.79537540155842</c:v>
                </c:pt>
                <c:pt idx="15">
                  <c:v>12.883596894016533</c:v>
                </c:pt>
                <c:pt idx="16">
                  <c:v>12.971361765574247</c:v>
                </c:pt>
                <c:pt idx="17">
                  <c:v>13.057793318701661</c:v>
                </c:pt>
                <c:pt idx="18">
                  <c:v>13.142748762774675</c:v>
                </c:pt>
                <c:pt idx="19">
                  <c:v>13.226414012009428</c:v>
                </c:pt>
                <c:pt idx="20">
                  <c:v>13.309642621113218</c:v>
                </c:pt>
                <c:pt idx="21">
                  <c:v>13.394045289260092</c:v>
                </c:pt>
                <c:pt idx="22">
                  <c:v>13.480836629856114</c:v>
                </c:pt>
                <c:pt idx="23">
                  <c:v>13.570849567980549</c:v>
                </c:pt>
                <c:pt idx="24">
                  <c:v>13.664195734814189</c:v>
                </c:pt>
                <c:pt idx="25">
                  <c:v>13.760263483613873</c:v>
                </c:pt>
                <c:pt idx="26">
                  <c:v>13.858628351848564</c:v>
                </c:pt>
                <c:pt idx="27">
                  <c:v>13.959147633401525</c:v>
                </c:pt>
                <c:pt idx="28">
                  <c:v>14.061491816417689</c:v>
                </c:pt>
                <c:pt idx="29">
                  <c:v>14.165598972303531</c:v>
                </c:pt>
                <c:pt idx="30">
                  <c:v>14.271069815788554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DA-4D84-98FC-116528548797}"/>
            </c:ext>
          </c:extLst>
        </c:ser>
        <c:ser>
          <c:idx val="4"/>
          <c:order val="3"/>
          <c:tx>
            <c:strRef>
              <c:f>'Energy by Fuel'!$A$43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Fuel'!$B$37:$AK$37</c15:sqref>
                  </c15:fullRef>
                </c:ext>
              </c:extLst>
              <c:f>'Energy by Fuel'!$G$37:$AK$37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Fuel'!$B$43:$AK$43</c15:sqref>
                  </c15:fullRef>
                </c:ext>
              </c:extLst>
              <c:f>'Energy by Fuel'!$G$43:$AK$43</c:f>
              <c:numCache>
                <c:formatCode>General</c:formatCode>
                <c:ptCount val="31"/>
                <c:pt idx="0">
                  <c:v>137.09262392212062</c:v>
                </c:pt>
                <c:pt idx="1">
                  <c:v>139.478337906538</c:v>
                </c:pt>
                <c:pt idx="2">
                  <c:v>141.90076738234228</c:v>
                </c:pt>
                <c:pt idx="3">
                  <c:v>144.37802395278172</c:v>
                </c:pt>
                <c:pt idx="4">
                  <c:v>146.97924585062356</c:v>
                </c:pt>
                <c:pt idx="5">
                  <c:v>149.59801267098834</c:v>
                </c:pt>
                <c:pt idx="6">
                  <c:v>152.21411427605079</c:v>
                </c:pt>
                <c:pt idx="7">
                  <c:v>154.7789604721236</c:v>
                </c:pt>
                <c:pt idx="8">
                  <c:v>157.24125788040556</c:v>
                </c:pt>
                <c:pt idx="9">
                  <c:v>159.56013180458177</c:v>
                </c:pt>
                <c:pt idx="10">
                  <c:v>161.69321428621083</c:v>
                </c:pt>
                <c:pt idx="11">
                  <c:v>163.67948122572673</c:v>
                </c:pt>
                <c:pt idx="12">
                  <c:v>165.55895303872271</c:v>
                </c:pt>
                <c:pt idx="13">
                  <c:v>167.37731885854987</c:v>
                </c:pt>
                <c:pt idx="14">
                  <c:v>169.16361215316539</c:v>
                </c:pt>
                <c:pt idx="15">
                  <c:v>170.92001388715929</c:v>
                </c:pt>
                <c:pt idx="16">
                  <c:v>172.67361419466093</c:v>
                </c:pt>
                <c:pt idx="17">
                  <c:v>174.44150067254034</c:v>
                </c:pt>
                <c:pt idx="18">
                  <c:v>176.23792399623463</c:v>
                </c:pt>
                <c:pt idx="19">
                  <c:v>178.06804949888445</c:v>
                </c:pt>
                <c:pt idx="20">
                  <c:v>179.92863926756468</c:v>
                </c:pt>
                <c:pt idx="21">
                  <c:v>181.80911576373856</c:v>
                </c:pt>
                <c:pt idx="22">
                  <c:v>183.69275126303754</c:v>
                </c:pt>
                <c:pt idx="23">
                  <c:v>185.56688437305195</c:v>
                </c:pt>
                <c:pt idx="24">
                  <c:v>187.42984541119196</c:v>
                </c:pt>
                <c:pt idx="25">
                  <c:v>189.2875374932124</c:v>
                </c:pt>
                <c:pt idx="26">
                  <c:v>191.149026620206</c:v>
                </c:pt>
                <c:pt idx="27">
                  <c:v>193.02446992231418</c:v>
                </c:pt>
                <c:pt idx="28">
                  <c:v>194.92318008688176</c:v>
                </c:pt>
                <c:pt idx="29">
                  <c:v>196.85394375160379</c:v>
                </c:pt>
                <c:pt idx="30">
                  <c:v>198.8206208209929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DA-4D84-98FC-116528548797}"/>
            </c:ext>
          </c:extLst>
        </c:ser>
        <c:ser>
          <c:idx val="6"/>
          <c:order val="4"/>
          <c:tx>
            <c:strRef>
              <c:f>'Energy by Fuel'!$A$42</c:f>
              <c:strCache>
                <c:ptCount val="1"/>
                <c:pt idx="0">
                  <c:v>Jet Kerosene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Fuel'!$B$37:$AK$37</c15:sqref>
                  </c15:fullRef>
                </c:ext>
              </c:extLst>
              <c:f>'Energy by Fuel'!$G$37:$AK$37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Fuel'!$B$42:$AK$42</c15:sqref>
                  </c15:fullRef>
                </c:ext>
              </c:extLst>
              <c:f>'Energy by Fuel'!$G$42:$AK$42</c:f>
              <c:numCache>
                <c:formatCode>General</c:formatCode>
                <c:ptCount val="31"/>
                <c:pt idx="0">
                  <c:v>9.5965164184065248</c:v>
                </c:pt>
                <c:pt idx="1">
                  <c:v>9.6694499431864163</c:v>
                </c:pt>
                <c:pt idx="2">
                  <c:v>9.7429377627546305</c:v>
                </c:pt>
                <c:pt idx="3">
                  <c:v>9.8169840897515659</c:v>
                </c:pt>
                <c:pt idx="4">
                  <c:v>9.8915931688336798</c:v>
                </c:pt>
                <c:pt idx="5">
                  <c:v>9.9667692769168141</c:v>
                </c:pt>
                <c:pt idx="6">
                  <c:v>10.042516723421382</c:v>
                </c:pt>
                <c:pt idx="7">
                  <c:v>10.118839850519386</c:v>
                </c:pt>
                <c:pt idx="8">
                  <c:v>10.195743033383334</c:v>
                </c:pt>
                <c:pt idx="9">
                  <c:v>10.273230680437049</c:v>
                </c:pt>
                <c:pt idx="10">
                  <c:v>10.351307233608374</c:v>
                </c:pt>
                <c:pt idx="11">
                  <c:v>10.429977168583797</c:v>
                </c:pt>
                <c:pt idx="12">
                  <c:v>10.509244995065034</c:v>
                </c:pt>
                <c:pt idx="13">
                  <c:v>10.58911525702753</c:v>
                </c:pt>
                <c:pt idx="14">
                  <c:v>10.669592532980937</c:v>
                </c:pt>
                <c:pt idx="15">
                  <c:v>10.750681436231593</c:v>
                </c:pt>
                <c:pt idx="16">
                  <c:v>10.832386615146955</c:v>
                </c:pt>
                <c:pt idx="17">
                  <c:v>10.914712753422073</c:v>
                </c:pt>
                <c:pt idx="18">
                  <c:v>10.997664570348078</c:v>
                </c:pt>
                <c:pt idx="19">
                  <c:v>11.081246821082727</c:v>
                </c:pt>
                <c:pt idx="20">
                  <c:v>11.165464296922957</c:v>
                </c:pt>
                <c:pt idx="21">
                  <c:v>11.250321825579571</c:v>
                </c:pt>
                <c:pt idx="22">
                  <c:v>11.335824271453975</c:v>
                </c:pt>
                <c:pt idx="23">
                  <c:v>11.421976535917025</c:v>
                </c:pt>
                <c:pt idx="24">
                  <c:v>11.508783557589998</c:v>
                </c:pt>
                <c:pt idx="25">
                  <c:v>11.596250312627681</c:v>
                </c:pt>
                <c:pt idx="26">
                  <c:v>11.684381815003652</c:v>
                </c:pt>
                <c:pt idx="27">
                  <c:v>11.773183116797684</c:v>
                </c:pt>
                <c:pt idx="28">
                  <c:v>11.862659308485343</c:v>
                </c:pt>
                <c:pt idx="29">
                  <c:v>11.952815519229832</c:v>
                </c:pt>
                <c:pt idx="30">
                  <c:v>12.04365691717598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A-4D84-98FC-116528548797}"/>
            </c:ext>
          </c:extLst>
        </c:ser>
        <c:ser>
          <c:idx val="8"/>
          <c:order val="5"/>
          <c:tx>
            <c:strRef>
              <c:f>'Energy by Fuel'!$A$40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Fuel'!$B$37:$AK$37</c15:sqref>
                  </c15:fullRef>
                </c:ext>
              </c:extLst>
              <c:f>'Energy by Fuel'!$G$37:$AK$37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Fuel'!$B$40:$AK$40</c15:sqref>
                  </c15:fullRef>
                </c:ext>
              </c:extLst>
              <c:f>'Energy by Fuel'!$G$40:$AK$40</c:f>
              <c:numCache>
                <c:formatCode>General</c:formatCode>
                <c:ptCount val="31"/>
                <c:pt idx="0">
                  <c:v>213.79146093004698</c:v>
                </c:pt>
                <c:pt idx="1">
                  <c:v>213.54903980055715</c:v>
                </c:pt>
                <c:pt idx="2">
                  <c:v>213.29299810944272</c:v>
                </c:pt>
                <c:pt idx="3">
                  <c:v>213.14251415729743</c:v>
                </c:pt>
                <c:pt idx="4">
                  <c:v>213.68202300313223</c:v>
                </c:pt>
                <c:pt idx="5">
                  <c:v>214.21359318747321</c:v>
                </c:pt>
                <c:pt idx="6">
                  <c:v>214.67819090307094</c:v>
                </c:pt>
                <c:pt idx="7">
                  <c:v>215.18484603754305</c:v>
                </c:pt>
                <c:pt idx="8">
                  <c:v>215.53637268234021</c:v>
                </c:pt>
                <c:pt idx="9">
                  <c:v>215.85192630855857</c:v>
                </c:pt>
                <c:pt idx="10">
                  <c:v>216.10220507069667</c:v>
                </c:pt>
                <c:pt idx="11">
                  <c:v>216.52089439454807</c:v>
                </c:pt>
                <c:pt idx="12">
                  <c:v>216.91213734121081</c:v>
                </c:pt>
                <c:pt idx="13">
                  <c:v>217.36707927553837</c:v>
                </c:pt>
                <c:pt idx="14">
                  <c:v>217.96513234158905</c:v>
                </c:pt>
                <c:pt idx="15">
                  <c:v>218.46652935043929</c:v>
                </c:pt>
                <c:pt idx="16">
                  <c:v>218.97480175755177</c:v>
                </c:pt>
                <c:pt idx="17">
                  <c:v>219.47021901149361</c:v>
                </c:pt>
                <c:pt idx="18">
                  <c:v>220.04811821118162</c:v>
                </c:pt>
                <c:pt idx="19">
                  <c:v>220.5023072537121</c:v>
                </c:pt>
                <c:pt idx="20">
                  <c:v>220.93645548126017</c:v>
                </c:pt>
                <c:pt idx="21">
                  <c:v>221.46900369956609</c:v>
                </c:pt>
                <c:pt idx="22">
                  <c:v>221.90447383875775</c:v>
                </c:pt>
                <c:pt idx="23">
                  <c:v>222.45127678736321</c:v>
                </c:pt>
                <c:pt idx="24">
                  <c:v>222.91994132101516</c:v>
                </c:pt>
                <c:pt idx="25">
                  <c:v>223.40919406519788</c:v>
                </c:pt>
                <c:pt idx="26">
                  <c:v>224.01886790928046</c:v>
                </c:pt>
                <c:pt idx="27">
                  <c:v>224.55058524418558</c:v>
                </c:pt>
                <c:pt idx="28">
                  <c:v>225.19571425158139</c:v>
                </c:pt>
                <c:pt idx="29">
                  <c:v>225.75384627259942</c:v>
                </c:pt>
                <c:pt idx="30">
                  <c:v>226.31192042918022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DA-4D84-98FC-116528548797}"/>
            </c:ext>
          </c:extLst>
        </c:ser>
        <c:ser>
          <c:idx val="7"/>
          <c:order val="6"/>
          <c:tx>
            <c:strRef>
              <c:f>'Energy by Fuel'!$A$41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Fuel'!$B$37:$AK$37</c15:sqref>
                  </c15:fullRef>
                </c:ext>
              </c:extLst>
              <c:f>'Energy by Fuel'!$G$37:$AK$37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Fuel'!$B$41:$AK$41</c15:sqref>
                  </c15:fullRef>
                </c:ext>
              </c:extLst>
              <c:f>'Energy by Fuel'!$G$41:$AK$41</c:f>
              <c:numCache>
                <c:formatCode>General</c:formatCode>
                <c:ptCount val="31"/>
                <c:pt idx="0">
                  <c:v>315.47747095736975</c:v>
                </c:pt>
                <c:pt idx="1">
                  <c:v>312.17251382277408</c:v>
                </c:pt>
                <c:pt idx="2">
                  <c:v>308.31460884831642</c:v>
                </c:pt>
                <c:pt idx="3">
                  <c:v>303.88496096964019</c:v>
                </c:pt>
                <c:pt idx="4">
                  <c:v>299.07154723219918</c:v>
                </c:pt>
                <c:pt idx="5">
                  <c:v>293.82032975106279</c:v>
                </c:pt>
                <c:pt idx="6">
                  <c:v>288.56525167542975</c:v>
                </c:pt>
                <c:pt idx="7">
                  <c:v>283.40246831603889</c:v>
                </c:pt>
                <c:pt idx="8">
                  <c:v>278.46280814864758</c:v>
                </c:pt>
                <c:pt idx="9">
                  <c:v>273.82184627201093</c:v>
                </c:pt>
                <c:pt idx="10">
                  <c:v>269.44016888709757</c:v>
                </c:pt>
                <c:pt idx="11">
                  <c:v>265.54901731779142</c:v>
                </c:pt>
                <c:pt idx="12">
                  <c:v>261.97682201172654</c:v>
                </c:pt>
                <c:pt idx="13">
                  <c:v>258.60103906178244</c:v>
                </c:pt>
                <c:pt idx="14">
                  <c:v>255.50252403251562</c:v>
                </c:pt>
                <c:pt idx="15">
                  <c:v>252.83263409774659</c:v>
                </c:pt>
                <c:pt idx="16">
                  <c:v>250.71765835206196</c:v>
                </c:pt>
                <c:pt idx="17">
                  <c:v>249.20969744912108</c:v>
                </c:pt>
                <c:pt idx="18">
                  <c:v>248.30815624125336</c:v>
                </c:pt>
                <c:pt idx="19">
                  <c:v>247.98682985888769</c:v>
                </c:pt>
                <c:pt idx="20">
                  <c:v>248.20532877580303</c:v>
                </c:pt>
                <c:pt idx="21">
                  <c:v>248.91029274682668</c:v>
                </c:pt>
                <c:pt idx="22">
                  <c:v>250.03743516236167</c:v>
                </c:pt>
                <c:pt idx="23">
                  <c:v>251.51878842297128</c:v>
                </c:pt>
                <c:pt idx="24">
                  <c:v>253.29034746263503</c:v>
                </c:pt>
                <c:pt idx="25">
                  <c:v>255.29514995711384</c:v>
                </c:pt>
                <c:pt idx="26">
                  <c:v>257.48154895581933</c:v>
                </c:pt>
                <c:pt idx="27">
                  <c:v>259.80088362988829</c:v>
                </c:pt>
                <c:pt idx="28">
                  <c:v>262.20922198174276</c:v>
                </c:pt>
                <c:pt idx="29">
                  <c:v>264.67209089917185</c:v>
                </c:pt>
                <c:pt idx="30">
                  <c:v>267.16674660763039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DA-4D84-98FC-116528548797}"/>
            </c:ext>
          </c:extLst>
        </c:ser>
        <c:ser>
          <c:idx val="9"/>
          <c:order val="7"/>
          <c:tx>
            <c:strRef>
              <c:f>'Energy by Fuel'!$A$39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Fuel'!$B$37:$AK$37</c15:sqref>
                  </c15:fullRef>
                </c:ext>
              </c:extLst>
              <c:f>'Energy by Fuel'!$G$37:$AK$37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Fuel'!$B$39:$AK$39</c15:sqref>
                  </c15:fullRef>
                </c:ext>
              </c:extLst>
              <c:f>'Energy by Fuel'!$G$39:$AK$39</c:f>
              <c:numCache>
                <c:formatCode>General</c:formatCode>
                <c:ptCount val="31"/>
                <c:pt idx="0">
                  <c:v>198.67952762694043</c:v>
                </c:pt>
                <c:pt idx="1">
                  <c:v>196.8329554673011</c:v>
                </c:pt>
                <c:pt idx="2">
                  <c:v>195.13111906837057</c:v>
                </c:pt>
                <c:pt idx="3">
                  <c:v>193.52939382563869</c:v>
                </c:pt>
                <c:pt idx="4">
                  <c:v>194.20280352812577</c:v>
                </c:pt>
                <c:pt idx="5">
                  <c:v>195.01247266007047</c:v>
                </c:pt>
                <c:pt idx="6">
                  <c:v>195.99447213556053</c:v>
                </c:pt>
                <c:pt idx="7">
                  <c:v>197.12036311580891</c:v>
                </c:pt>
                <c:pt idx="8">
                  <c:v>198.36333239214571</c:v>
                </c:pt>
                <c:pt idx="9">
                  <c:v>199.70823743769492</c:v>
                </c:pt>
                <c:pt idx="10">
                  <c:v>201.06023649355123</c:v>
                </c:pt>
                <c:pt idx="11">
                  <c:v>202.48795341041838</c:v>
                </c:pt>
                <c:pt idx="12">
                  <c:v>204.00913880686133</c:v>
                </c:pt>
                <c:pt idx="13">
                  <c:v>205.63383452341557</c:v>
                </c:pt>
                <c:pt idx="14">
                  <c:v>207.35363690485522</c:v>
                </c:pt>
                <c:pt idx="15">
                  <c:v>209.09325739749238</c:v>
                </c:pt>
                <c:pt idx="16">
                  <c:v>210.88153168901084</c:v>
                </c:pt>
                <c:pt idx="17">
                  <c:v>212.69120380048633</c:v>
                </c:pt>
                <c:pt idx="18">
                  <c:v>214.4983862034174</c:v>
                </c:pt>
                <c:pt idx="19">
                  <c:v>216.27888151946109</c:v>
                </c:pt>
                <c:pt idx="20">
                  <c:v>218.01285200850288</c:v>
                </c:pt>
                <c:pt idx="21">
                  <c:v>219.69567705526396</c:v>
                </c:pt>
                <c:pt idx="22">
                  <c:v>221.31674715912459</c:v>
                </c:pt>
                <c:pt idx="23">
                  <c:v>222.8694376627011</c:v>
                </c:pt>
                <c:pt idx="24">
                  <c:v>224.35032061138403</c:v>
                </c:pt>
                <c:pt idx="25">
                  <c:v>225.76005980922844</c:v>
                </c:pt>
                <c:pt idx="26">
                  <c:v>227.11137311159678</c:v>
                </c:pt>
                <c:pt idx="27">
                  <c:v>228.42524589575501</c:v>
                </c:pt>
                <c:pt idx="28">
                  <c:v>229.72015274039663</c:v>
                </c:pt>
                <c:pt idx="29">
                  <c:v>231.01243854155368</c:v>
                </c:pt>
                <c:pt idx="30">
                  <c:v>232.30715963533876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A-4D84-98FC-11652854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310928"/>
        <c:axId val="925319784"/>
      </c:areaChart>
      <c:catAx>
        <c:axId val="925310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9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25319784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Trillioin British Thermal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0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'Energy by Sector'!$A$40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Sector'!$B$38:$AL$38</c15:sqref>
                  </c15:fullRef>
                </c:ext>
              </c:extLst>
              <c:f>'Energy by Sector'!$H$38:$AL$38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Sector'!$B$40:$AL$40</c15:sqref>
                  </c15:fullRef>
                </c:ext>
              </c:extLst>
              <c:f>'Energy by Sector'!$H$40:$AL$40</c:f>
              <c:numCache>
                <c:formatCode>_ * #,##0.0_ ;_ * \-#,##0.0_ ;_ * ""\-""??_ ;_ @_ </c:formatCode>
                <c:ptCount val="31"/>
                <c:pt idx="0">
                  <c:v>76.016292739293391</c:v>
                </c:pt>
                <c:pt idx="1">
                  <c:v>75.677966877436361</c:v>
                </c:pt>
                <c:pt idx="2">
                  <c:v>75.34853615751453</c:v>
                </c:pt>
                <c:pt idx="3">
                  <c:v>75.127764664813625</c:v>
                </c:pt>
                <c:pt idx="4">
                  <c:v>74.222899939574916</c:v>
                </c:pt>
                <c:pt idx="5">
                  <c:v>73.328919533244957</c:v>
                </c:pt>
                <c:pt idx="6">
                  <c:v>72.445329637958054</c:v>
                </c:pt>
                <c:pt idx="7">
                  <c:v>71.667208133500623</c:v>
                </c:pt>
                <c:pt idx="8">
                  <c:v>70.801870726631748</c:v>
                </c:pt>
                <c:pt idx="9">
                  <c:v>69.945537106715264</c:v>
                </c:pt>
                <c:pt idx="10">
                  <c:v>69.097774894918032</c:v>
                </c:pt>
                <c:pt idx="11">
                  <c:v>68.349276942020808</c:v>
                </c:pt>
                <c:pt idx="12">
                  <c:v>67.516305307682345</c:v>
                </c:pt>
                <c:pt idx="13">
                  <c:v>66.690690809567158</c:v>
                </c:pt>
                <c:pt idx="14">
                  <c:v>65.959832586317589</c:v>
                </c:pt>
                <c:pt idx="15">
                  <c:v>65.146697673920031</c:v>
                </c:pt>
                <c:pt idx="16">
                  <c:v>64.33982059502911</c:v>
                </c:pt>
                <c:pt idx="17">
                  <c:v>63.538858516381161</c:v>
                </c:pt>
                <c:pt idx="18">
                  <c:v>62.826813084998058</c:v>
                </c:pt>
                <c:pt idx="19">
                  <c:v>62.035585609448432</c:v>
                </c:pt>
                <c:pt idx="20">
                  <c:v>61.249310030225097</c:v>
                </c:pt>
                <c:pt idx="21">
                  <c:v>60.547685901083931</c:v>
                </c:pt>
                <c:pt idx="22">
                  <c:v>59.769311380981456</c:v>
                </c:pt>
                <c:pt idx="23">
                  <c:v>59.072794014034336</c:v>
                </c:pt>
                <c:pt idx="24">
                  <c:v>58.301194852713408</c:v>
                </c:pt>
                <c:pt idx="25">
                  <c:v>57.53313925727263</c:v>
                </c:pt>
                <c:pt idx="26">
                  <c:v>56.842816593311468</c:v>
                </c:pt>
                <c:pt idx="27">
                  <c:v>56.079979938268195</c:v>
                </c:pt>
                <c:pt idx="28">
                  <c:v>55.392168018761062</c:v>
                </c:pt>
                <c:pt idx="29">
                  <c:v>54.633593822926095</c:v>
                </c:pt>
                <c:pt idx="30" formatCode="General">
                  <c:v>53.877366554130283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E-4DF2-90AD-7B6EF78E3DF6}"/>
            </c:ext>
          </c:extLst>
        </c:ser>
        <c:ser>
          <c:idx val="3"/>
          <c:order val="1"/>
          <c:tx>
            <c:strRef>
              <c:f>'Energy by Sector'!$A$42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Sector'!$B$38:$AL$38</c15:sqref>
                  </c15:fullRef>
                </c:ext>
              </c:extLst>
              <c:f>'Energy by Sector'!$H$38:$AL$38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Sector'!$B$42:$AL$42</c15:sqref>
                  </c15:fullRef>
                </c:ext>
              </c:extLst>
              <c:f>'Energy by Sector'!$H$42:$AL$42</c:f>
              <c:numCache>
                <c:formatCode>_ * #,##0.0_ ;_ * \-#,##0.0_ ;_ * ""\-""??_ ;_ @_ </c:formatCode>
                <c:ptCount val="31"/>
                <c:pt idx="0">
                  <c:v>411.54664968522394</c:v>
                </c:pt>
                <c:pt idx="1">
                  <c:v>404.49190585406586</c:v>
                </c:pt>
                <c:pt idx="2">
                  <c:v>396.90651852782491</c:v>
                </c:pt>
                <c:pt idx="3">
                  <c:v>388.95608443572587</c:v>
                </c:pt>
                <c:pt idx="4">
                  <c:v>380.82469147668189</c:v>
                </c:pt>
                <c:pt idx="5">
                  <c:v>371.42486116955268</c:v>
                </c:pt>
                <c:pt idx="6">
                  <c:v>361.99793248851779</c:v>
                </c:pt>
                <c:pt idx="7">
                  <c:v>352.6074149065164</c:v>
                </c:pt>
                <c:pt idx="8">
                  <c:v>343.1211385141512</c:v>
                </c:pt>
                <c:pt idx="9">
                  <c:v>333.83861208644947</c:v>
                </c:pt>
                <c:pt idx="10">
                  <c:v>324.72167298838554</c:v>
                </c:pt>
                <c:pt idx="11">
                  <c:v>319.05902322736279</c:v>
                </c:pt>
                <c:pt idx="12">
                  <c:v>312.72793835985493</c:v>
                </c:pt>
                <c:pt idx="13">
                  <c:v>305.70851763755098</c:v>
                </c:pt>
                <c:pt idx="14">
                  <c:v>298.05146477797024</c:v>
                </c:pt>
                <c:pt idx="15">
                  <c:v>289.93300665167783</c:v>
                </c:pt>
                <c:pt idx="16">
                  <c:v>281.81701310634236</c:v>
                </c:pt>
                <c:pt idx="17">
                  <c:v>273.64205326388407</c:v>
                </c:pt>
                <c:pt idx="18">
                  <c:v>265.48177304721031</c:v>
                </c:pt>
                <c:pt idx="19">
                  <c:v>257.39878420133886</c:v>
                </c:pt>
                <c:pt idx="20">
                  <c:v>249.46217394443889</c:v>
                </c:pt>
                <c:pt idx="21">
                  <c:v>241.76619342010358</c:v>
                </c:pt>
                <c:pt idx="22">
                  <c:v>234.32321754608165</c:v>
                </c:pt>
                <c:pt idx="23">
                  <c:v>227.18620433385721</c:v>
                </c:pt>
                <c:pt idx="24">
                  <c:v>220.39080671035478</c:v>
                </c:pt>
                <c:pt idx="25">
                  <c:v>213.9520006578538</c:v>
                </c:pt>
                <c:pt idx="26">
                  <c:v>207.86320041083721</c:v>
                </c:pt>
                <c:pt idx="27">
                  <c:v>202.09986961822719</c:v>
                </c:pt>
                <c:pt idx="28">
                  <c:v>196.6245863507767</c:v>
                </c:pt>
                <c:pt idx="29">
                  <c:v>191.39228280572482</c:v>
                </c:pt>
                <c:pt idx="30" formatCode="General">
                  <c:v>186.34869608710918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4E-4DF2-90AD-7B6EF78E3DF6}"/>
            </c:ext>
          </c:extLst>
        </c:ser>
        <c:ser>
          <c:idx val="0"/>
          <c:order val="2"/>
          <c:tx>
            <c:strRef>
              <c:f>'Energy by Sector'!$A$39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Sector'!$B$38:$AL$38</c15:sqref>
                  </c15:fullRef>
                </c:ext>
              </c:extLst>
              <c:f>'Energy by Sector'!$H$38:$AL$38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Sector'!$B$39:$AL$39</c15:sqref>
                  </c15:fullRef>
                </c:ext>
              </c:extLst>
              <c:f>'Energy by Sector'!$H$39:$AL$39</c:f>
              <c:numCache>
                <c:formatCode>_ * #,##0.0_ ;_ * \-#,##0.0_ ;_ * ""\-""??_ ;_ @_ </c:formatCode>
                <c:ptCount val="31"/>
                <c:pt idx="0">
                  <c:v>188.70817959245915</c:v>
                </c:pt>
                <c:pt idx="1">
                  <c:v>187.42213729944532</c:v>
                </c:pt>
                <c:pt idx="2">
                  <c:v>186.09773864343416</c:v>
                </c:pt>
                <c:pt idx="3">
                  <c:v>184.7034285683529</c:v>
                </c:pt>
                <c:pt idx="4">
                  <c:v>183.98545144449716</c:v>
                </c:pt>
                <c:pt idx="5">
                  <c:v>183.17239073211107</c:v>
                </c:pt>
                <c:pt idx="6">
                  <c:v>182.24538734901205</c:v>
                </c:pt>
                <c:pt idx="7">
                  <c:v>181.19581900837213</c:v>
                </c:pt>
                <c:pt idx="8">
                  <c:v>180.00801718260666</c:v>
                </c:pt>
                <c:pt idx="9">
                  <c:v>178.67753167116578</c:v>
                </c:pt>
                <c:pt idx="10">
                  <c:v>177.11702367939463</c:v>
                </c:pt>
                <c:pt idx="11">
                  <c:v>175.4942732141991</c:v>
                </c:pt>
                <c:pt idx="12">
                  <c:v>173.80777362113466</c:v>
                </c:pt>
                <c:pt idx="13">
                  <c:v>172.05901002838152</c:v>
                </c:pt>
                <c:pt idx="14">
                  <c:v>170.25181115561969</c:v>
                </c:pt>
                <c:pt idx="15">
                  <c:v>168.34917844395488</c:v>
                </c:pt>
                <c:pt idx="16">
                  <c:v>166.4108018216271</c:v>
                </c:pt>
                <c:pt idx="17">
                  <c:v>164.44609360360514</c:v>
                </c:pt>
                <c:pt idx="18">
                  <c:v>162.46785280002464</c:v>
                </c:pt>
                <c:pt idx="19">
                  <c:v>160.48259324836167</c:v>
                </c:pt>
                <c:pt idx="20">
                  <c:v>158.49639420419012</c:v>
                </c:pt>
                <c:pt idx="21">
                  <c:v>156.53385380264933</c:v>
                </c:pt>
                <c:pt idx="22">
                  <c:v>154.60198776964103</c:v>
                </c:pt>
                <c:pt idx="23">
                  <c:v>152.71004911812312</c:v>
                </c:pt>
                <c:pt idx="24">
                  <c:v>150.86966454128279</c:v>
                </c:pt>
                <c:pt idx="25">
                  <c:v>149.08986097702251</c:v>
                </c:pt>
                <c:pt idx="26">
                  <c:v>147.38252297602912</c:v>
                </c:pt>
                <c:pt idx="27">
                  <c:v>145.76216523755215</c:v>
                </c:pt>
                <c:pt idx="28">
                  <c:v>144.24147010214151</c:v>
                </c:pt>
                <c:pt idx="29">
                  <c:v>142.83778778062788</c:v>
                </c:pt>
                <c:pt idx="30" formatCode="General">
                  <c:v>141.56642228365195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E-4DF2-90AD-7B6EF78E3DF6}"/>
            </c:ext>
          </c:extLst>
        </c:ser>
        <c:ser>
          <c:idx val="2"/>
          <c:order val="3"/>
          <c:tx>
            <c:strRef>
              <c:f>'Energy by Sector'!$A$41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Sector'!$B$38:$AL$38</c15:sqref>
                  </c15:fullRef>
                </c:ext>
              </c:extLst>
              <c:f>'Energy by Sector'!$H$38:$AL$38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Sector'!$B$41:$AL$41</c15:sqref>
                  </c15:fullRef>
                </c:ext>
              </c:extLst>
              <c:f>'Energy by Sector'!$H$41:$AL$41</c:f>
              <c:numCache>
                <c:formatCode>_ * #,##0.0_ ;_ * \-#,##0.0_ ;_ * ""\-""??_ ;_ @_ </c:formatCode>
                <c:ptCount val="31"/>
                <c:pt idx="0">
                  <c:v>215.57229315086042</c:v>
                </c:pt>
                <c:pt idx="1">
                  <c:v>214.43509560648232</c:v>
                </c:pt>
                <c:pt idx="2">
                  <c:v>213.19287334350628</c:v>
                </c:pt>
                <c:pt idx="3">
                  <c:v>211.81523221791377</c:v>
                </c:pt>
                <c:pt idx="4">
                  <c:v>210.87244227840063</c:v>
                </c:pt>
                <c:pt idx="5">
                  <c:v>209.66169596797457</c:v>
                </c:pt>
                <c:pt idx="6">
                  <c:v>208.13098688876676</c:v>
                </c:pt>
                <c:pt idx="7">
                  <c:v>206.29021241186817</c:v>
                </c:pt>
                <c:pt idx="8">
                  <c:v>204.15548143127521</c:v>
                </c:pt>
                <c:pt idx="9">
                  <c:v>201.74926924220014</c:v>
                </c:pt>
                <c:pt idx="10">
                  <c:v>199.05134538901447</c:v>
                </c:pt>
                <c:pt idx="11">
                  <c:v>196.29617663675185</c:v>
                </c:pt>
                <c:pt idx="12">
                  <c:v>193.51382547852612</c:v>
                </c:pt>
                <c:pt idx="13">
                  <c:v>190.72608638520484</c:v>
                </c:pt>
                <c:pt idx="14">
                  <c:v>187.95050294431761</c:v>
                </c:pt>
                <c:pt idx="15">
                  <c:v>185.17224510753428</c:v>
                </c:pt>
                <c:pt idx="16">
                  <c:v>182.43424079547299</c:v>
                </c:pt>
                <c:pt idx="17">
                  <c:v>179.73931418889657</c:v>
                </c:pt>
                <c:pt idx="18">
                  <c:v>177.0978341992703</c:v>
                </c:pt>
                <c:pt idx="19">
                  <c:v>174.51889899013975</c:v>
                </c:pt>
                <c:pt idx="20">
                  <c:v>172.00410717975976</c:v>
                </c:pt>
                <c:pt idx="21">
                  <c:v>169.56591448452969</c:v>
                </c:pt>
                <c:pt idx="22">
                  <c:v>167.19529137007191</c:v>
                </c:pt>
                <c:pt idx="23">
                  <c:v>164.88955177733899</c:v>
                </c:pt>
                <c:pt idx="24">
                  <c:v>162.65894693789178</c:v>
                </c:pt>
                <c:pt idx="25">
                  <c:v>160.51604245797543</c:v>
                </c:pt>
                <c:pt idx="26">
                  <c:v>158.46679688990679</c:v>
                </c:pt>
                <c:pt idx="27">
                  <c:v>156.51783755524079</c:v>
                </c:pt>
                <c:pt idx="28">
                  <c:v>154.67057822100949</c:v>
                </c:pt>
                <c:pt idx="29">
                  <c:v>152.93286619398629</c:v>
                </c:pt>
                <c:pt idx="30" formatCode="General">
                  <c:v>151.30895332014867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4E-4DF2-90AD-7B6EF78E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129000"/>
        <c:axId val="466818016"/>
      </c:areaChart>
      <c:catAx>
        <c:axId val="753129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18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66818016"/>
        <c:scaling>
          <c:orientation val="minMax"/>
          <c:max val="1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Trillion</a:t>
                </a:r>
                <a:r>
                  <a:rPr lang="en-US" sz="1100" baseline="0"/>
                  <a:t> British Thermal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129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0"/>
          <c:tx>
            <c:strRef>
              <c:f>'Energy by Sector'!$A$52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Sector'!$C$50:$AL$50</c15:sqref>
                  </c15:fullRef>
                </c:ext>
              </c:extLst>
              <c:f>'Energy by Sector'!$H$50:$AL$50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Sector'!$C$52:$AL$52</c15:sqref>
                  </c15:fullRef>
                </c:ext>
              </c:extLst>
              <c:f>'Energy by Sector'!$H$52:$AL$52</c:f>
              <c:numCache>
                <c:formatCode>_ * #,##0.0_ ;_ * \-#,##0.0_ ;_ * ""\-""??_ ;_ @_ </c:formatCode>
                <c:ptCount val="31"/>
                <c:pt idx="0">
                  <c:v>76.016292739293391</c:v>
                </c:pt>
                <c:pt idx="1">
                  <c:v>75.677966877436361</c:v>
                </c:pt>
                <c:pt idx="2">
                  <c:v>75.34853615751453</c:v>
                </c:pt>
                <c:pt idx="3">
                  <c:v>75.127764664813625</c:v>
                </c:pt>
                <c:pt idx="4">
                  <c:v>74.222899939574916</c:v>
                </c:pt>
                <c:pt idx="5">
                  <c:v>73.328919533244957</c:v>
                </c:pt>
                <c:pt idx="6">
                  <c:v>72.445329637958054</c:v>
                </c:pt>
                <c:pt idx="7">
                  <c:v>71.667208133500623</c:v>
                </c:pt>
                <c:pt idx="8">
                  <c:v>70.801870726631748</c:v>
                </c:pt>
                <c:pt idx="9">
                  <c:v>69.945537106715264</c:v>
                </c:pt>
                <c:pt idx="10">
                  <c:v>69.097774894918032</c:v>
                </c:pt>
                <c:pt idx="11">
                  <c:v>68.349276942020808</c:v>
                </c:pt>
                <c:pt idx="12">
                  <c:v>67.516305307682345</c:v>
                </c:pt>
                <c:pt idx="13">
                  <c:v>66.690690809567158</c:v>
                </c:pt>
                <c:pt idx="14">
                  <c:v>65.959832586317589</c:v>
                </c:pt>
                <c:pt idx="15">
                  <c:v>65.146697673920031</c:v>
                </c:pt>
                <c:pt idx="16">
                  <c:v>64.33982059502911</c:v>
                </c:pt>
                <c:pt idx="17">
                  <c:v>63.538858516381161</c:v>
                </c:pt>
                <c:pt idx="18">
                  <c:v>62.826813084998058</c:v>
                </c:pt>
                <c:pt idx="19">
                  <c:v>62.035585609448432</c:v>
                </c:pt>
                <c:pt idx="20">
                  <c:v>61.249310030225097</c:v>
                </c:pt>
                <c:pt idx="21">
                  <c:v>60.547685901083931</c:v>
                </c:pt>
                <c:pt idx="22">
                  <c:v>59.769311380981456</c:v>
                </c:pt>
                <c:pt idx="23">
                  <c:v>59.072794014034336</c:v>
                </c:pt>
                <c:pt idx="24">
                  <c:v>58.301194852713408</c:v>
                </c:pt>
                <c:pt idx="25">
                  <c:v>57.53313925727263</c:v>
                </c:pt>
                <c:pt idx="26">
                  <c:v>56.842816593311468</c:v>
                </c:pt>
                <c:pt idx="27">
                  <c:v>56.079979938268195</c:v>
                </c:pt>
                <c:pt idx="28">
                  <c:v>55.392168018761062</c:v>
                </c:pt>
                <c:pt idx="29">
                  <c:v>54.633593822926095</c:v>
                </c:pt>
                <c:pt idx="30" formatCode="General">
                  <c:v>53.877366554130283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8A-4E79-9F93-F64C1101E039}"/>
            </c:ext>
          </c:extLst>
        </c:ser>
        <c:ser>
          <c:idx val="2"/>
          <c:order val="1"/>
          <c:tx>
            <c:strRef>
              <c:f>'Energy by Sector'!$A$54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Sector'!$C$50:$AL$50</c15:sqref>
                  </c15:fullRef>
                </c:ext>
              </c:extLst>
              <c:f>'Energy by Sector'!$H$50:$AL$50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Sector'!$C$54:$AL$54</c15:sqref>
                  </c15:fullRef>
                </c:ext>
              </c:extLst>
              <c:f>'Energy by Sector'!$H$54:$AL$54</c:f>
              <c:numCache>
                <c:formatCode>_ * #,##0.0_ ;_ * \-#,##0.0_ ;_ * ""\-""??_ ;_ @_ </c:formatCode>
                <c:ptCount val="31"/>
                <c:pt idx="0">
                  <c:v>426.60872551008674</c:v>
                </c:pt>
                <c:pt idx="1">
                  <c:v>420.49592830564961</c:v>
                </c:pt>
                <c:pt idx="2">
                  <c:v>413.48367455717244</c:v>
                </c:pt>
                <c:pt idx="3">
                  <c:v>405.81824413055983</c:v>
                </c:pt>
                <c:pt idx="4">
                  <c:v>397.60288259111144</c:v>
                </c:pt>
                <c:pt idx="5">
                  <c:v>388.9458423686919</c:v>
                </c:pt>
                <c:pt idx="6">
                  <c:v>379.83359718407075</c:v>
                </c:pt>
                <c:pt idx="7">
                  <c:v>370.31460304640876</c:v>
                </c:pt>
                <c:pt idx="8">
                  <c:v>360.55664747945121</c:v>
                </c:pt>
                <c:pt idx="9">
                  <c:v>350.68020841346612</c:v>
                </c:pt>
                <c:pt idx="10">
                  <c:v>340.62096327661919</c:v>
                </c:pt>
                <c:pt idx="11">
                  <c:v>334.54435570331867</c:v>
                </c:pt>
                <c:pt idx="12">
                  <c:v>328.17921696421223</c:v>
                </c:pt>
                <c:pt idx="13">
                  <c:v>321.16841258224594</c:v>
                </c:pt>
                <c:pt idx="14">
                  <c:v>313.58985104176907</c:v>
                </c:pt>
                <c:pt idx="15">
                  <c:v>305.69699885870574</c:v>
                </c:pt>
                <c:pt idx="16">
                  <c:v>297.74532788226981</c:v>
                </c:pt>
                <c:pt idx="17">
                  <c:v>289.91072235134436</c:v>
                </c:pt>
                <c:pt idx="18">
                  <c:v>282.30357107295083</c:v>
                </c:pt>
                <c:pt idx="19">
                  <c:v>275.00077874362853</c:v>
                </c:pt>
                <c:pt idx="20">
                  <c:v>268.05526344315939</c:v>
                </c:pt>
                <c:pt idx="21">
                  <c:v>261.70597374242794</c:v>
                </c:pt>
                <c:pt idx="22">
                  <c:v>255.94920663045468</c:v>
                </c:pt>
                <c:pt idx="23">
                  <c:v>250.76628092221105</c:v>
                </c:pt>
                <c:pt idx="24">
                  <c:v>246.10655951416749</c:v>
                </c:pt>
                <c:pt idx="25">
                  <c:v>241.87938826101001</c:v>
                </c:pt>
                <c:pt idx="26">
                  <c:v>237.95638107042794</c:v>
                </c:pt>
                <c:pt idx="27">
                  <c:v>234.18893766789498</c:v>
                </c:pt>
                <c:pt idx="28">
                  <c:v>230.43420335104111</c:v>
                </c:pt>
                <c:pt idx="29">
                  <c:v>226.57916280254668</c:v>
                </c:pt>
                <c:pt idx="30" formatCode="General">
                  <c:v>222.54427303109242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8A-4E79-9F93-F64C1101E039}"/>
            </c:ext>
          </c:extLst>
        </c:ser>
        <c:ser>
          <c:idx val="1"/>
          <c:order val="2"/>
          <c:tx>
            <c:strRef>
              <c:f>'Energy by Sector'!$A$51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Sector'!$C$50:$AL$50</c15:sqref>
                  </c15:fullRef>
                </c:ext>
              </c:extLst>
              <c:f>'Energy by Sector'!$H$50:$AL$50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Sector'!$C$51:$AL$51</c15:sqref>
                  </c15:fullRef>
                </c:ext>
              </c:extLst>
              <c:f>'Energy by Sector'!$H$51:$AL$51</c:f>
              <c:numCache>
                <c:formatCode>_ * #,##0.0_ ;_ * \-#,##0.0_ ;_ * ""\-""??_ ;_ @_ </c:formatCode>
                <c:ptCount val="31"/>
                <c:pt idx="0">
                  <c:v>188.61766083307552</c:v>
                </c:pt>
                <c:pt idx="1">
                  <c:v>187.37619092633685</c:v>
                </c:pt>
                <c:pt idx="2">
                  <c:v>186.11725555918582</c:v>
                </c:pt>
                <c:pt idx="3">
                  <c:v>184.81453917344464</c:v>
                </c:pt>
                <c:pt idx="4">
                  <c:v>184.22558489243349</c:v>
                </c:pt>
                <c:pt idx="5">
                  <c:v>183.57728680517027</c:v>
                </c:pt>
                <c:pt idx="6">
                  <c:v>182.86159416036386</c:v>
                </c:pt>
                <c:pt idx="7">
                  <c:v>182.0697521636115</c:v>
                </c:pt>
                <c:pt idx="8">
                  <c:v>181.19396362214226</c:v>
                </c:pt>
                <c:pt idx="9">
                  <c:v>180.23082621436376</c:v>
                </c:pt>
                <c:pt idx="10">
                  <c:v>179.1047348785859</c:v>
                </c:pt>
                <c:pt idx="11">
                  <c:v>177.90840186588773</c:v>
                </c:pt>
                <c:pt idx="12">
                  <c:v>176.61114199039099</c:v>
                </c:pt>
                <c:pt idx="13">
                  <c:v>175.23719898995711</c:v>
                </c:pt>
                <c:pt idx="14">
                  <c:v>173.8147181528322</c:v>
                </c:pt>
                <c:pt idx="15">
                  <c:v>172.30291851105662</c:v>
                </c:pt>
                <c:pt idx="16">
                  <c:v>170.75580279138669</c:v>
                </c:pt>
                <c:pt idx="17">
                  <c:v>169.20868902870947</c:v>
                </c:pt>
                <c:pt idx="18">
                  <c:v>167.69795478790854</c:v>
                </c:pt>
                <c:pt idx="19">
                  <c:v>166.23211318828453</c:v>
                </c:pt>
                <c:pt idx="20">
                  <c:v>164.81690413209947</c:v>
                </c:pt>
                <c:pt idx="21">
                  <c:v>163.46516736040277</c:v>
                </c:pt>
                <c:pt idx="22">
                  <c:v>162.20968692141807</c:v>
                </c:pt>
                <c:pt idx="23">
                  <c:v>161.05852884250857</c:v>
                </c:pt>
                <c:pt idx="24">
                  <c:v>160.01412911681163</c:v>
                </c:pt>
                <c:pt idx="25">
                  <c:v>159.07800149037732</c:v>
                </c:pt>
                <c:pt idx="26">
                  <c:v>158.22401623659732</c:v>
                </c:pt>
                <c:pt idx="27">
                  <c:v>157.47513159524641</c:v>
                </c:pt>
                <c:pt idx="28">
                  <c:v>156.83662929441053</c:v>
                </c:pt>
                <c:pt idx="29">
                  <c:v>156.30533799292695</c:v>
                </c:pt>
                <c:pt idx="30" formatCode="General">
                  <c:v>155.87388617435113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A-4E79-9F93-F64C1101E039}"/>
            </c:ext>
          </c:extLst>
        </c:ser>
        <c:ser>
          <c:idx val="0"/>
          <c:order val="3"/>
          <c:tx>
            <c:strRef>
              <c:f>'Energy by Sector'!$A$53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Sector'!$C$50:$AL$50</c15:sqref>
                  </c15:fullRef>
                </c:ext>
              </c:extLst>
              <c:f>'Energy by Sector'!$H$50:$AL$50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Sector'!$C$53:$AL$53</c15:sqref>
                  </c15:fullRef>
                </c:ext>
              </c:extLst>
              <c:f>'Energy by Sector'!$H$53:$AL$53</c:f>
              <c:numCache>
                <c:formatCode>_ * #,##0.0_ ;_ * \-#,##0.0_ ;_ * ""\-""??_ ;_ @_ </c:formatCode>
                <c:ptCount val="31"/>
                <c:pt idx="0">
                  <c:v>215.74607751907303</c:v>
                </c:pt>
                <c:pt idx="1">
                  <c:v>214.65231397076033</c:v>
                </c:pt>
                <c:pt idx="2">
                  <c:v>213.45343079393894</c:v>
                </c:pt>
                <c:pt idx="3">
                  <c:v>212.12221572865511</c:v>
                </c:pt>
                <c:pt idx="4">
                  <c:v>211.33783592990272</c:v>
                </c:pt>
                <c:pt idx="5">
                  <c:v>210.38593055531314</c:v>
                </c:pt>
                <c:pt idx="6">
                  <c:v>209.22151723569155</c:v>
                </c:pt>
                <c:pt idx="7">
                  <c:v>207.84678257644001</c:v>
                </c:pt>
                <c:pt idx="8">
                  <c:v>206.27912631130235</c:v>
                </c:pt>
                <c:pt idx="9">
                  <c:v>204.53081055275493</c:v>
                </c:pt>
                <c:pt idx="10">
                  <c:v>202.58395361744948</c:v>
                </c:pt>
                <c:pt idx="11">
                  <c:v>200.51366986158598</c:v>
                </c:pt>
                <c:pt idx="12">
                  <c:v>198.3250017242936</c:v>
                </c:pt>
                <c:pt idx="13">
                  <c:v>196.02359583152273</c:v>
                </c:pt>
                <c:pt idx="14">
                  <c:v>193.62859843379184</c:v>
                </c:pt>
                <c:pt idx="15">
                  <c:v>191.13692739371382</c:v>
                </c:pt>
                <c:pt idx="16">
                  <c:v>188.60411170280099</c:v>
                </c:pt>
                <c:pt idx="17">
                  <c:v>186.06018871502908</c:v>
                </c:pt>
                <c:pt idx="18">
                  <c:v>183.54043968414098</c:v>
                </c:pt>
                <c:pt idx="19">
                  <c:v>181.08443919924949</c:v>
                </c:pt>
                <c:pt idx="20">
                  <c:v>178.72235292023822</c:v>
                </c:pt>
                <c:pt idx="21">
                  <c:v>176.48357557972767</c:v>
                </c:pt>
                <c:pt idx="22">
                  <c:v>174.37071742233326</c:v>
                </c:pt>
                <c:pt idx="23">
                  <c:v>172.38745822308843</c:v>
                </c:pt>
                <c:pt idx="24">
                  <c:v>170.54537108308551</c:v>
                </c:pt>
                <c:pt idx="25">
                  <c:v>168.86096203600766</c:v>
                </c:pt>
                <c:pt idx="26">
                  <c:v>167.32870160334468</c:v>
                </c:pt>
                <c:pt idx="27">
                  <c:v>165.95656201449978</c:v>
                </c:pt>
                <c:pt idx="28">
                  <c:v>164.74018692388378</c:v>
                </c:pt>
                <c:pt idx="29">
                  <c:v>163.66917395604719</c:v>
                </c:pt>
                <c:pt idx="30" formatCode="General">
                  <c:v>162.73043178612295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8A-4E79-9F93-F64C1101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129000"/>
        <c:axId val="466818016"/>
      </c:areaChart>
      <c:catAx>
        <c:axId val="753129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18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66818016"/>
        <c:scaling>
          <c:orientation val="minMax"/>
          <c:max val="1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Trillion</a:t>
                </a:r>
                <a:r>
                  <a:rPr lang="en-US" sz="1100" baseline="0"/>
                  <a:t> British Thermal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129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71458007639757"/>
          <c:y val="0.34374890638670164"/>
          <c:w val="0.2174891306649995"/>
          <c:h val="0.31422967855107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'Energy by Sector'!$A$28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Sector'!$B$38:$AL$38</c15:sqref>
                  </c15:fullRef>
                </c:ext>
              </c:extLst>
              <c:f>'Energy by Sector'!$H$38:$AL$38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Sector'!$B$28:$AL$28</c15:sqref>
                  </c15:fullRef>
                </c:ext>
              </c:extLst>
              <c:f>'Energy by Sector'!$H$28:$AL$28</c:f>
              <c:numCache>
                <c:formatCode>_ * #,##0.0_ ;_ * \-#,##0.0_ ;_ * ""\-""??_ ;_ @_ </c:formatCode>
                <c:ptCount val="31"/>
                <c:pt idx="0">
                  <c:v>76.016292739293391</c:v>
                </c:pt>
                <c:pt idx="1">
                  <c:v>75.677966877436361</c:v>
                </c:pt>
                <c:pt idx="2">
                  <c:v>75.34853615751453</c:v>
                </c:pt>
                <c:pt idx="3">
                  <c:v>75.127764664813625</c:v>
                </c:pt>
                <c:pt idx="4">
                  <c:v>75.084270441244684</c:v>
                </c:pt>
                <c:pt idx="5">
                  <c:v>75.050335912652216</c:v>
                </c:pt>
                <c:pt idx="6">
                  <c:v>75.025754422999924</c:v>
                </c:pt>
                <c:pt idx="7">
                  <c:v>75.110326050567878</c:v>
                </c:pt>
                <c:pt idx="8">
                  <c:v>75.103857436960112</c:v>
                </c:pt>
                <c:pt idx="9">
                  <c:v>75.106161621250337</c:v>
                </c:pt>
                <c:pt idx="10">
                  <c:v>75.117057879129689</c:v>
                </c:pt>
                <c:pt idx="11">
                  <c:v>75.236371566922884</c:v>
                </c:pt>
                <c:pt idx="12">
                  <c:v>75.263933970345064</c:v>
                </c:pt>
                <c:pt idx="13">
                  <c:v>75.299582157873232</c:v>
                </c:pt>
                <c:pt idx="14">
                  <c:v>75.443158838611723</c:v>
                </c:pt>
                <c:pt idx="15">
                  <c:v>75.494512224533224</c:v>
                </c:pt>
                <c:pt idx="16">
                  <c:v>75.55349589698136</c:v>
                </c:pt>
                <c:pt idx="17">
                  <c:v>75.619968677323911</c:v>
                </c:pt>
                <c:pt idx="18">
                  <c:v>75.79379450164852</c:v>
                </c:pt>
                <c:pt idx="19">
                  <c:v>75.874842299396704</c:v>
                </c:pt>
                <c:pt idx="20">
                  <c:v>75.962985875834775</c:v>
                </c:pt>
                <c:pt idx="21">
                  <c:v>76.158103798263113</c:v>
                </c:pt>
                <c:pt idx="22">
                  <c:v>76.260079285868372</c:v>
                </c:pt>
                <c:pt idx="23">
                  <c:v>76.468800103126114</c:v>
                </c:pt>
                <c:pt idx="24">
                  <c:v>76.584158456663999</c:v>
                </c:pt>
                <c:pt idx="25">
                  <c:v>76.706050895498691</c:v>
                </c:pt>
                <c:pt idx="26">
                  <c:v>76.934378214561363</c:v>
                </c:pt>
                <c:pt idx="27">
                  <c:v>77.069045361430952</c:v>
                </c:pt>
                <c:pt idx="28">
                  <c:v>77.309961346194953</c:v>
                </c:pt>
                <c:pt idx="29">
                  <c:v>77.457039154361155</c:v>
                </c:pt>
                <c:pt idx="30" formatCode="General">
                  <c:v>77.610195662745951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5C-4E8D-8194-7CE4AA5A8F04}"/>
            </c:ext>
          </c:extLst>
        </c:ser>
        <c:ser>
          <c:idx val="3"/>
          <c:order val="1"/>
          <c:tx>
            <c:strRef>
              <c:f>'Energy by Sector'!$A$30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Sector'!$B$38:$AL$38</c15:sqref>
                  </c15:fullRef>
                </c:ext>
              </c:extLst>
              <c:f>'Energy by Sector'!$H$38:$AL$38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Sector'!$B$30:$AL$30</c15:sqref>
                  </c15:fullRef>
                </c:ext>
              </c:extLst>
              <c:f>'Energy by Sector'!$H$30:$AL$30</c:f>
              <c:numCache>
                <c:formatCode>_ * #,##0.0_ ;_ * \-#,##0.0_ ;_ * ""\-""??_ ;_ @_ </c:formatCode>
                <c:ptCount val="31"/>
                <c:pt idx="0">
                  <c:v>428.05503841058726</c:v>
                </c:pt>
                <c:pt idx="1">
                  <c:v>427.07793199315324</c:v>
                </c:pt>
                <c:pt idx="2">
                  <c:v>425.6664526149525</c:v>
                </c:pt>
                <c:pt idx="3">
                  <c:v>423.82137763897288</c:v>
                </c:pt>
                <c:pt idx="4">
                  <c:v>421.71604620435545</c:v>
                </c:pt>
                <c:pt idx="5">
                  <c:v>419.25988604229229</c:v>
                </c:pt>
                <c:pt idx="6">
                  <c:v>416.91641886080265</c:v>
                </c:pt>
                <c:pt idx="7">
                  <c:v>414.72262193144883</c:v>
                </c:pt>
                <c:pt idx="8">
                  <c:v>412.75163330844185</c:v>
                </c:pt>
                <c:pt idx="9">
                  <c:v>411.03568531970097</c:v>
                </c:pt>
                <c:pt idx="10">
                  <c:v>409.52354770475671</c:v>
                </c:pt>
                <c:pt idx="11">
                  <c:v>408.38835728782436</c:v>
                </c:pt>
                <c:pt idx="12">
                  <c:v>407.51963688283644</c:v>
                </c:pt>
                <c:pt idx="13">
                  <c:v>406.84955613508174</c:v>
                </c:pt>
                <c:pt idx="14">
                  <c:v>406.47543772078126</c:v>
                </c:pt>
                <c:pt idx="15">
                  <c:v>406.53803973748677</c:v>
                </c:pt>
                <c:pt idx="16">
                  <c:v>407.15380554304534</c:v>
                </c:pt>
                <c:pt idx="17">
                  <c:v>408.37431214877353</c:v>
                </c:pt>
                <c:pt idx="18">
                  <c:v>410.19681527722366</c:v>
                </c:pt>
                <c:pt idx="19">
                  <c:v>412.58866902251611</c:v>
                </c:pt>
                <c:pt idx="20">
                  <c:v>415.49833599014977</c:v>
                </c:pt>
                <c:pt idx="21">
                  <c:v>418.85720617647655</c:v>
                </c:pt>
                <c:pt idx="22">
                  <c:v>422.58503666361219</c:v>
                </c:pt>
                <c:pt idx="23">
                  <c:v>426.60207742469004</c:v>
                </c:pt>
                <c:pt idx="24">
                  <c:v>430.84065894750552</c:v>
                </c:pt>
                <c:pt idx="25">
                  <c:v>435.25169275337691</c:v>
                </c:pt>
                <c:pt idx="26">
                  <c:v>439.80311616045111</c:v>
                </c:pt>
                <c:pt idx="27">
                  <c:v>444.4727537076688</c:v>
                </c:pt>
                <c:pt idx="28">
                  <c:v>449.24342415803204</c:v>
                </c:pt>
                <c:pt idx="29">
                  <c:v>454.10136696265863</c:v>
                </c:pt>
                <c:pt idx="30" formatCode="General">
                  <c:v>459.03478549464876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5C-4E8D-8194-7CE4AA5A8F04}"/>
            </c:ext>
          </c:extLst>
        </c:ser>
        <c:ser>
          <c:idx val="0"/>
          <c:order val="2"/>
          <c:tx>
            <c:strRef>
              <c:f>'Energy by Sector'!$A$27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Sector'!$B$38:$AL$38</c15:sqref>
                  </c15:fullRef>
                </c:ext>
              </c:extLst>
              <c:f>'Energy by Sector'!$H$38:$AL$38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Sector'!$B$27:$AL$27</c15:sqref>
                  </c15:fullRef>
                </c:ext>
              </c:extLst>
              <c:f>'Energy by Sector'!$H$27:$AL$27</c:f>
              <c:numCache>
                <c:formatCode>_ * #,##0.0_ ;_ * \-#,##0.0_ ;_ * ""\-""??_ ;_ @_ </c:formatCode>
                <c:ptCount val="31"/>
                <c:pt idx="0">
                  <c:v>188.7527703262509</c:v>
                </c:pt>
                <c:pt idx="1">
                  <c:v>187.58577904662397</c:v>
                </c:pt>
                <c:pt idx="2">
                  <c:v>186.47374518459287</c:v>
                </c:pt>
                <c:pt idx="3">
                  <c:v>185.39694178356814</c:v>
                </c:pt>
                <c:pt idx="4">
                  <c:v>185.72363372283024</c:v>
                </c:pt>
                <c:pt idx="5">
                  <c:v>186.1183784918997</c:v>
                </c:pt>
                <c:pt idx="6">
                  <c:v>186.55538902220181</c:v>
                </c:pt>
                <c:pt idx="7">
                  <c:v>187.02139062598226</c:v>
                </c:pt>
                <c:pt idx="8">
                  <c:v>187.49485124368326</c:v>
                </c:pt>
                <c:pt idx="9">
                  <c:v>187.96618334585824</c:v>
                </c:pt>
                <c:pt idx="10">
                  <c:v>188.34117242840475</c:v>
                </c:pt>
                <c:pt idx="11">
                  <c:v>188.76167729808796</c:v>
                </c:pt>
                <c:pt idx="12">
                  <c:v>189.2263235377435</c:v>
                </c:pt>
                <c:pt idx="13">
                  <c:v>189.73264341641104</c:v>
                </c:pt>
                <c:pt idx="14">
                  <c:v>190.27517925391138</c:v>
                </c:pt>
                <c:pt idx="15">
                  <c:v>190.80151336212376</c:v>
                </c:pt>
                <c:pt idx="16">
                  <c:v>191.35697149640629</c:v>
                </c:pt>
                <c:pt idx="17">
                  <c:v>191.93274074203089</c:v>
                </c:pt>
                <c:pt idx="18">
                  <c:v>192.52513787825208</c:v>
                </c:pt>
                <c:pt idx="19">
                  <c:v>193.12494071050747</c:v>
                </c:pt>
                <c:pt idx="20">
                  <c:v>193.7262213995977</c:v>
                </c:pt>
                <c:pt idx="21">
                  <c:v>194.33564045234979</c:v>
                </c:pt>
                <c:pt idx="22">
                  <c:v>194.94703044116628</c:v>
                </c:pt>
                <c:pt idx="23">
                  <c:v>195.55873095641343</c:v>
                </c:pt>
                <c:pt idx="24">
                  <c:v>196.17346544478966</c:v>
                </c:pt>
                <c:pt idx="25">
                  <c:v>196.78927937955163</c:v>
                </c:pt>
                <c:pt idx="26">
                  <c:v>197.40746220902898</c:v>
                </c:pt>
                <c:pt idx="27">
                  <c:v>198.03206725913361</c:v>
                </c:pt>
                <c:pt idx="28">
                  <c:v>198.66095804401337</c:v>
                </c:pt>
                <c:pt idx="29">
                  <c:v>199.29727330086732</c:v>
                </c:pt>
                <c:pt idx="30" formatCode="General">
                  <c:v>199.93502466323056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5C-4E8D-8194-7CE4AA5A8F04}"/>
            </c:ext>
          </c:extLst>
        </c:ser>
        <c:ser>
          <c:idx val="2"/>
          <c:order val="3"/>
          <c:tx>
            <c:strRef>
              <c:f>'Energy by Sector'!$A$29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'Energy by Sector'!$B$38:$AL$38</c15:sqref>
                  </c15:fullRef>
                </c:ext>
              </c:extLst>
              <c:f>'Energy by Sector'!$H$38:$AL$38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'Energy by Sector'!$B$29:$AL$29</c15:sqref>
                  </c15:fullRef>
                </c:ext>
              </c:extLst>
              <c:f>'Energy by Sector'!$H$29:$AL$29</c:f>
              <c:numCache>
                <c:formatCode>_ * #,##0.0_ ;_ * \-#,##0.0_ ;_ * ""\-""??_ ;_ @_ </c:formatCode>
                <c:ptCount val="31"/>
                <c:pt idx="0">
                  <c:v>217.2853846613323</c:v>
                </c:pt>
                <c:pt idx="1">
                  <c:v>216.60460946285232</c:v>
                </c:pt>
                <c:pt idx="2">
                  <c:v>215.9254341874373</c:v>
                </c:pt>
                <c:pt idx="3">
                  <c:v>215.24060467754381</c:v>
                </c:pt>
                <c:pt idx="4">
                  <c:v>215.99472597792763</c:v>
                </c:pt>
                <c:pt idx="5">
                  <c:v>216.73816903785391</c:v>
                </c:pt>
                <c:pt idx="6">
                  <c:v>217.42622599787134</c:v>
                </c:pt>
                <c:pt idx="7">
                  <c:v>218.06339393388666</c:v>
                </c:pt>
                <c:pt idx="8">
                  <c:v>218.65309723007547</c:v>
                </c:pt>
                <c:pt idx="9">
                  <c:v>219.21164678923859</c:v>
                </c:pt>
                <c:pt idx="10">
                  <c:v>219.66461759717703</c:v>
                </c:pt>
                <c:pt idx="11">
                  <c:v>220.18698107992404</c:v>
                </c:pt>
                <c:pt idx="12">
                  <c:v>220.78075278730043</c:v>
                </c:pt>
                <c:pt idx="13">
                  <c:v>221.44003768338959</c:v>
                </c:pt>
                <c:pt idx="14">
                  <c:v>222.15302972399158</c:v>
                </c:pt>
                <c:pt idx="15">
                  <c:v>222.86128301040338</c:v>
                </c:pt>
                <c:pt idx="16">
                  <c:v>223.59612743646935</c:v>
                </c:pt>
                <c:pt idx="17">
                  <c:v>224.33577927730028</c:v>
                </c:pt>
                <c:pt idx="18">
                  <c:v>225.07076486011542</c:v>
                </c:pt>
                <c:pt idx="19">
                  <c:v>225.78962004145293</c:v>
                </c:pt>
                <c:pt idx="20">
                  <c:v>226.48786991239757</c:v>
                </c:pt>
                <c:pt idx="21">
                  <c:v>227.17551826427763</c:v>
                </c:pt>
                <c:pt idx="22">
                  <c:v>227.84995184273544</c:v>
                </c:pt>
                <c:pt idx="23">
                  <c:v>228.51436399725253</c:v>
                </c:pt>
                <c:pt idx="24">
                  <c:v>229.17852735807253</c:v>
                </c:pt>
                <c:pt idx="25">
                  <c:v>229.84512093606457</c:v>
                </c:pt>
                <c:pt idx="26">
                  <c:v>230.51692741941847</c:v>
                </c:pt>
                <c:pt idx="27">
                  <c:v>231.19710012344376</c:v>
                </c:pt>
                <c:pt idx="28">
                  <c:v>231.88000371184657</c:v>
                </c:pt>
                <c:pt idx="29">
                  <c:v>232.56668125552582</c:v>
                </c:pt>
                <c:pt idx="30" formatCode="General">
                  <c:v>233.24736551438394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5C-4E8D-8194-7CE4AA5A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129000"/>
        <c:axId val="466818016"/>
      </c:areaChart>
      <c:catAx>
        <c:axId val="753129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18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66818016"/>
        <c:scaling>
          <c:orientation val="minMax"/>
          <c:max val="1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Trillion</a:t>
                </a:r>
                <a:r>
                  <a:rPr lang="en-US" sz="1100" baseline="0"/>
                  <a:t> British Thermal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129000"/>
        <c:crosses val="autoZero"/>
        <c:crossBetween val="midCat"/>
      </c:valAx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32030833872033"/>
          <c:y val="0.1001998600874401"/>
          <c:w val="0.55812351536095517"/>
          <c:h val="0.75545958196310825"/>
        </c:manualLayout>
      </c:layout>
      <c:areaChart>
        <c:grouping val="stacked"/>
        <c:varyColors val="0"/>
        <c:ser>
          <c:idx val="0"/>
          <c:order val="0"/>
          <c:tx>
            <c:strRef>
              <c:f>'Electric load by sector'!$A$34</c:f>
              <c:strCache>
                <c:ptCount val="1"/>
                <c:pt idx="0">
                  <c:v> Residential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sector'!$B$34:$AK$34</c15:sqref>
                  </c15:fullRef>
                </c:ext>
              </c:extLst>
              <c:f>'Electric load by sector'!$G$34:$AK$34</c:f>
              <c:numCache>
                <c:formatCode>_ * #,##0_ ;_ * \-#,##0_ ;_ * ""\-""??_ ;_ @_ </c:formatCode>
                <c:ptCount val="31"/>
                <c:pt idx="0">
                  <c:v>26.350985470231301</c:v>
                </c:pt>
                <c:pt idx="1">
                  <c:v>26.208577398235953</c:v>
                </c:pt>
                <c:pt idx="2">
                  <c:v>26.079068228108678</c:v>
                </c:pt>
                <c:pt idx="3">
                  <c:v>25.955564870380218</c:v>
                </c:pt>
                <c:pt idx="4">
                  <c:v>26.118208343201811</c:v>
                </c:pt>
                <c:pt idx="5">
                  <c:v>26.285974950059853</c:v>
                </c:pt>
                <c:pt idx="6">
                  <c:v>26.450095856705659</c:v>
                </c:pt>
                <c:pt idx="7">
                  <c:v>26.608760350775047</c:v>
                </c:pt>
                <c:pt idx="8">
                  <c:v>26.761033400415386</c:v>
                </c:pt>
                <c:pt idx="9">
                  <c:v>26.906477947221141</c:v>
                </c:pt>
                <c:pt idx="10">
                  <c:v>27.033642718428712</c:v>
                </c:pt>
                <c:pt idx="11">
                  <c:v>27.161205949121761</c:v>
                </c:pt>
                <c:pt idx="12">
                  <c:v>27.288300218328214</c:v>
                </c:pt>
                <c:pt idx="13">
                  <c:v>27.415146560231129</c:v>
                </c:pt>
                <c:pt idx="14">
                  <c:v>27.54320296835543</c:v>
                </c:pt>
                <c:pt idx="15">
                  <c:v>27.668276572697607</c:v>
                </c:pt>
                <c:pt idx="16">
                  <c:v>27.795792827715875</c:v>
                </c:pt>
                <c:pt idx="17">
                  <c:v>27.923119002369052</c:v>
                </c:pt>
                <c:pt idx="18">
                  <c:v>28.048035493527294</c:v>
                </c:pt>
                <c:pt idx="19">
                  <c:v>28.168266469598606</c:v>
                </c:pt>
                <c:pt idx="20">
                  <c:v>28.28296950376907</c:v>
                </c:pt>
                <c:pt idx="21">
                  <c:v>28.394378684937287</c:v>
                </c:pt>
                <c:pt idx="22">
                  <c:v>28.503954160431785</c:v>
                </c:pt>
                <c:pt idx="23">
                  <c:v>28.6125892027326</c:v>
                </c:pt>
                <c:pt idx="24">
                  <c:v>28.719837348436876</c:v>
                </c:pt>
                <c:pt idx="25">
                  <c:v>28.823979945042218</c:v>
                </c:pt>
                <c:pt idx="26">
                  <c:v>28.924283522868265</c:v>
                </c:pt>
                <c:pt idx="27">
                  <c:v>29.021120179366758</c:v>
                </c:pt>
                <c:pt idx="28">
                  <c:v>29.114549306796977</c:v>
                </c:pt>
                <c:pt idx="29">
                  <c:v>29.205238910366813</c:v>
                </c:pt>
                <c:pt idx="30">
                  <c:v>29.292789951041801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0-4810-9E0C-AA13FB192392}"/>
            </c:ext>
          </c:extLst>
        </c:ser>
        <c:ser>
          <c:idx val="1"/>
          <c:order val="1"/>
          <c:tx>
            <c:strRef>
              <c:f>'Electric load by sector'!$A$35</c:f>
              <c:strCache>
                <c:ptCount val="1"/>
                <c:pt idx="0">
                  <c:v> Commercial 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sector'!$B$35:$AK$35</c15:sqref>
                  </c15:fullRef>
                </c:ext>
              </c:extLst>
              <c:f>'Electric load by sector'!$G$35:$AK$35</c:f>
              <c:numCache>
                <c:formatCode>_ * #,##0_ ;_ * \-#,##0_ ;_ * ""\-""??_ ;_ @_ </c:formatCode>
                <c:ptCount val="31"/>
                <c:pt idx="0">
                  <c:v>27.496262080970123</c:v>
                </c:pt>
                <c:pt idx="1">
                  <c:v>27.076658527835487</c:v>
                </c:pt>
                <c:pt idx="2">
                  <c:v>26.674705656372431</c:v>
                </c:pt>
                <c:pt idx="3">
                  <c:v>26.284289296864522</c:v>
                </c:pt>
                <c:pt idx="4">
                  <c:v>26.212896192464683</c:v>
                </c:pt>
                <c:pt idx="5">
                  <c:v>26.164404654855382</c:v>
                </c:pt>
                <c:pt idx="6">
                  <c:v>26.139203108989708</c:v>
                </c:pt>
                <c:pt idx="7">
                  <c:v>26.132226302500762</c:v>
                </c:pt>
                <c:pt idx="8">
                  <c:v>26.13820100782862</c:v>
                </c:pt>
                <c:pt idx="9">
                  <c:v>26.15347933894045</c:v>
                </c:pt>
                <c:pt idx="10">
                  <c:v>26.159217134707642</c:v>
                </c:pt>
                <c:pt idx="11">
                  <c:v>26.177201276366294</c:v>
                </c:pt>
                <c:pt idx="12">
                  <c:v>26.207613721591464</c:v>
                </c:pt>
                <c:pt idx="13">
                  <c:v>26.251080326707623</c:v>
                </c:pt>
                <c:pt idx="14">
                  <c:v>26.307961029627794</c:v>
                </c:pt>
                <c:pt idx="15">
                  <c:v>26.367809907608166</c:v>
                </c:pt>
                <c:pt idx="16">
                  <c:v>26.439932741113143</c:v>
                </c:pt>
                <c:pt idx="17">
                  <c:v>26.522749263480918</c:v>
                </c:pt>
                <c:pt idx="18">
                  <c:v>26.61442982349902</c:v>
                </c:pt>
                <c:pt idx="19">
                  <c:v>26.712748036752462</c:v>
                </c:pt>
                <c:pt idx="20">
                  <c:v>26.815527073383368</c:v>
                </c:pt>
                <c:pt idx="21">
                  <c:v>26.922281267244827</c:v>
                </c:pt>
                <c:pt idx="22">
                  <c:v>27.031185228211505</c:v>
                </c:pt>
                <c:pt idx="23">
                  <c:v>27.140910071765774</c:v>
                </c:pt>
                <c:pt idx="24">
                  <c:v>27.25068539891565</c:v>
                </c:pt>
                <c:pt idx="25">
                  <c:v>27.360014752365522</c:v>
                </c:pt>
                <c:pt idx="26">
                  <c:v>27.468881639311803</c:v>
                </c:pt>
                <c:pt idx="27">
                  <c:v>27.577641110672587</c:v>
                </c:pt>
                <c:pt idx="28">
                  <c:v>27.686606380960601</c:v>
                </c:pt>
                <c:pt idx="29">
                  <c:v>27.796293264102292</c:v>
                </c:pt>
                <c:pt idx="30">
                  <c:v>27.90685229119109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0-4810-9E0C-AA13FB192392}"/>
            </c:ext>
          </c:extLst>
        </c:ser>
        <c:ser>
          <c:idx val="2"/>
          <c:order val="2"/>
          <c:tx>
            <c:strRef>
              <c:f>'Electric load by sector'!$A$36</c:f>
              <c:strCache>
                <c:ptCount val="1"/>
                <c:pt idx="0">
                  <c:v> Industry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sector'!$B$36:$AK$36</c15:sqref>
                  </c15:fullRef>
                </c:ext>
              </c:extLst>
              <c:f>'Electric load by sector'!$G$36:$AK$36</c:f>
              <c:numCache>
                <c:formatCode>_ * #,##0_ ;_ * \-#,##0_ ;_ * ""\-""??_ ;_ @_ </c:formatCode>
                <c:ptCount val="31"/>
                <c:pt idx="0">
                  <c:v>3.6488595737019018</c:v>
                </c:pt>
                <c:pt idx="1">
                  <c:v>3.6146089451700871</c:v>
                </c:pt>
                <c:pt idx="2">
                  <c:v>3.5800259298568378</c:v>
                </c:pt>
                <c:pt idx="3">
                  <c:v>3.5451084166779605</c:v>
                </c:pt>
                <c:pt idx="4">
                  <c:v>3.5592888503446716</c:v>
                </c:pt>
                <c:pt idx="5">
                  <c:v>3.5735260057460509</c:v>
                </c:pt>
                <c:pt idx="6">
                  <c:v>3.587820109769035</c:v>
                </c:pt>
                <c:pt idx="7">
                  <c:v>3.6021713902081105</c:v>
                </c:pt>
                <c:pt idx="8">
                  <c:v>3.616580075768943</c:v>
                </c:pt>
                <c:pt idx="9">
                  <c:v>3.6310463960720187</c:v>
                </c:pt>
                <c:pt idx="10">
                  <c:v>3.6455705816563078</c:v>
                </c:pt>
                <c:pt idx="11">
                  <c:v>3.6601528639829333</c:v>
                </c:pt>
                <c:pt idx="12">
                  <c:v>3.674793475438864</c:v>
                </c:pt>
                <c:pt idx="13">
                  <c:v>3.6894926493406195</c:v>
                </c:pt>
                <c:pt idx="14">
                  <c:v>3.7042506199379828</c:v>
                </c:pt>
                <c:pt idx="15">
                  <c:v>3.7190676224177346</c:v>
                </c:pt>
                <c:pt idx="16">
                  <c:v>3.7339438929074054</c:v>
                </c:pt>
                <c:pt idx="17">
                  <c:v>3.7488796684790349</c:v>
                </c:pt>
                <c:pt idx="18">
                  <c:v>3.763875187152951</c:v>
                </c:pt>
                <c:pt idx="19">
                  <c:v>3.7789306879015632</c:v>
                </c:pt>
                <c:pt idx="20">
                  <c:v>3.7940464106531691</c:v>
                </c:pt>
                <c:pt idx="21">
                  <c:v>3.8092225962957813</c:v>
                </c:pt>
                <c:pt idx="22">
                  <c:v>3.8244594866809645</c:v>
                </c:pt>
                <c:pt idx="23">
                  <c:v>3.8397573246276884</c:v>
                </c:pt>
                <c:pt idx="24">
                  <c:v>3.8551163539261988</c:v>
                </c:pt>
                <c:pt idx="25">
                  <c:v>3.8705368193419032</c:v>
                </c:pt>
                <c:pt idx="26">
                  <c:v>3.8860189666192713</c:v>
                </c:pt>
                <c:pt idx="27">
                  <c:v>3.9015630424857477</c:v>
                </c:pt>
                <c:pt idx="28">
                  <c:v>3.9171692946556913</c:v>
                </c:pt>
                <c:pt idx="29">
                  <c:v>3.9328379718343141</c:v>
                </c:pt>
                <c:pt idx="30">
                  <c:v>3.9485693237216508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60-4810-9E0C-AA13FB192392}"/>
            </c:ext>
          </c:extLst>
        </c:ser>
        <c:ser>
          <c:idx val="3"/>
          <c:order val="3"/>
          <c:tx>
            <c:strRef>
              <c:f>'Electric load by sector'!$A$37</c:f>
              <c:strCache>
                <c:ptCount val="1"/>
                <c:pt idx="0">
                  <c:v> Transportation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sector'!$B$37:$AK$37</c15:sqref>
                  </c15:fullRef>
                </c:ext>
              </c:extLst>
              <c:f>'Electric load by sector'!$G$37:$AK$37</c:f>
              <c:numCache>
                <c:formatCode>_ * #,##0_ ;_ * \-#,##0_ ;_ * ""\-""??_ ;_ @_ </c:formatCode>
                <c:ptCount val="31"/>
                <c:pt idx="0">
                  <c:v>0.67284346365089331</c:v>
                </c:pt>
                <c:pt idx="1">
                  <c:v>0.72847042390718209</c:v>
                </c:pt>
                <c:pt idx="2">
                  <c:v>0.79625560179054355</c:v>
                </c:pt>
                <c:pt idx="3">
                  <c:v>0.87614327502817779</c:v>
                </c:pt>
                <c:pt idx="4">
                  <c:v>0.96787186916789836</c:v>
                </c:pt>
                <c:pt idx="5">
                  <c:v>1.0714127737037451</c:v>
                </c:pt>
                <c:pt idx="6">
                  <c:v>1.2057069331136157</c:v>
                </c:pt>
                <c:pt idx="7">
                  <c:v>1.3693038243112674</c:v>
                </c:pt>
                <c:pt idx="8">
                  <c:v>1.5605611663541505</c:v>
                </c:pt>
                <c:pt idx="9">
                  <c:v>1.7791302786915124</c:v>
                </c:pt>
                <c:pt idx="10">
                  <c:v>2.0275388052637195</c:v>
                </c:pt>
                <c:pt idx="11">
                  <c:v>2.285412936801495</c:v>
                </c:pt>
                <c:pt idx="12">
                  <c:v>2.5586348908725349</c:v>
                </c:pt>
                <c:pt idx="13">
                  <c:v>2.8492975714094975</c:v>
                </c:pt>
                <c:pt idx="14">
                  <c:v>3.1531224092225045</c:v>
                </c:pt>
                <c:pt idx="15">
                  <c:v>3.4627051464312064</c:v>
                </c:pt>
                <c:pt idx="16">
                  <c:v>3.7717567605462214</c:v>
                </c:pt>
                <c:pt idx="17">
                  <c:v>4.0765100672578258</c:v>
                </c:pt>
                <c:pt idx="18">
                  <c:v>4.3740203453768363</c:v>
                </c:pt>
                <c:pt idx="19">
                  <c:v>4.6617051172784771</c:v>
                </c:pt>
                <c:pt idx="20">
                  <c:v>4.9367753502393814</c:v>
                </c:pt>
                <c:pt idx="21">
                  <c:v>5.1961295671466292</c:v>
                </c:pt>
                <c:pt idx="22">
                  <c:v>5.4370265429305737</c:v>
                </c:pt>
                <c:pt idx="23">
                  <c:v>5.6579620943425191</c:v>
                </c:pt>
                <c:pt idx="24">
                  <c:v>5.859149211054274</c:v>
                </c:pt>
                <c:pt idx="25">
                  <c:v>6.0429971051744351</c:v>
                </c:pt>
                <c:pt idx="26">
                  <c:v>6.2139789988737126</c:v>
                </c:pt>
                <c:pt idx="27">
                  <c:v>6.3775115491764955</c:v>
                </c:pt>
                <c:pt idx="28">
                  <c:v>6.5386308476917474</c:v>
                </c:pt>
                <c:pt idx="29">
                  <c:v>6.700938248918157</c:v>
                </c:pt>
                <c:pt idx="30">
                  <c:v>6.866162393947409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60-4810-9E0C-AA13FB192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495960"/>
        <c:axId val="428493664"/>
      </c:areaChart>
      <c:catAx>
        <c:axId val="42849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493664"/>
        <c:crosses val="autoZero"/>
        <c:auto val="1"/>
        <c:lblAlgn val="ctr"/>
        <c:lblOffset val="100"/>
        <c:tickLblSkip val="5"/>
        <c:noMultiLvlLbl val="0"/>
      </c:catAx>
      <c:valAx>
        <c:axId val="42849366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Electricity</a:t>
                </a:r>
                <a:r>
                  <a:rPr lang="en-US" baseline="0"/>
                  <a:t> Demand [TWh]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468027750500013E-2"/>
              <c:y val="0.20468977741418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49596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9180895891448"/>
          <c:y val="0.18315841930303386"/>
          <c:w val="0.30149254060078257"/>
          <c:h val="0.37971456857902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MWG Scenario</a:t>
            </a:r>
          </a:p>
        </c:rich>
      </c:tx>
      <c:layout>
        <c:manualLayout>
          <c:xMode val="edge"/>
          <c:yMode val="edge"/>
          <c:x val="0.38206580748381258"/>
          <c:y val="1.7777783999224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760917678362854"/>
          <c:y val="0.10464430608724623"/>
          <c:w val="0.74565791309163665"/>
          <c:h val="0.75101513596330216"/>
        </c:manualLayout>
      </c:layout>
      <c:areaChart>
        <c:grouping val="stacked"/>
        <c:varyColors val="0"/>
        <c:ser>
          <c:idx val="0"/>
          <c:order val="0"/>
          <c:tx>
            <c:strRef>
              <c:f>'Electric load by sector'!$A$54</c:f>
              <c:strCache>
                <c:ptCount val="1"/>
                <c:pt idx="0">
                  <c:v> Residential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sector'!$B$54:$AK$54</c15:sqref>
                  </c15:fullRef>
                </c:ext>
              </c:extLst>
              <c:f>'Electric load by sector'!$G$54:$AK$54</c:f>
              <c:numCache>
                <c:formatCode>_ * #,##0_ ;_ * \-#,##0_ ;_ * ""\-""??_ ;_ @_ </c:formatCode>
                <c:ptCount val="31"/>
                <c:pt idx="0">
                  <c:v>26.153366472485096</c:v>
                </c:pt>
                <c:pt idx="1">
                  <c:v>25.970647803533101</c:v>
                </c:pt>
                <c:pt idx="2">
                  <c:v>25.799586126790086</c:v>
                </c:pt>
                <c:pt idx="3">
                  <c:v>25.631838735023472</c:v>
                </c:pt>
                <c:pt idx="4">
                  <c:v>25.603469587875122</c:v>
                </c:pt>
                <c:pt idx="5">
                  <c:v>25.580617090125777</c:v>
                </c:pt>
                <c:pt idx="6">
                  <c:v>25.552268800520331</c:v>
                </c:pt>
                <c:pt idx="7">
                  <c:v>25.515592485783131</c:v>
                </c:pt>
                <c:pt idx="8">
                  <c:v>25.468766745632102</c:v>
                </c:pt>
                <c:pt idx="9">
                  <c:v>25.408628662818721</c:v>
                </c:pt>
                <c:pt idx="10">
                  <c:v>25.325539205121913</c:v>
                </c:pt>
                <c:pt idx="11">
                  <c:v>25.237212563462503</c:v>
                </c:pt>
                <c:pt idx="12">
                  <c:v>25.144150296766327</c:v>
                </c:pt>
                <c:pt idx="13">
                  <c:v>25.049133888219792</c:v>
                </c:pt>
                <c:pt idx="14">
                  <c:v>24.957019228770196</c:v>
                </c:pt>
                <c:pt idx="15">
                  <c:v>24.868830847699012</c:v>
                </c:pt>
                <c:pt idx="16">
                  <c:v>24.790038414269663</c:v>
                </c:pt>
                <c:pt idx="17">
                  <c:v>24.720198525746319</c:v>
                </c:pt>
                <c:pt idx="18">
                  <c:v>24.659579256316729</c:v>
                </c:pt>
                <c:pt idx="19">
                  <c:v>24.608944286161446</c:v>
                </c:pt>
                <c:pt idx="20">
                  <c:v>24.569349240146241</c:v>
                </c:pt>
                <c:pt idx="21">
                  <c:v>24.543251884193324</c:v>
                </c:pt>
                <c:pt idx="22">
                  <c:v>24.53222109064663</c:v>
                </c:pt>
                <c:pt idx="23">
                  <c:v>24.536887501248021</c:v>
                </c:pt>
                <c:pt idx="24">
                  <c:v>24.556038166453593</c:v>
                </c:pt>
                <c:pt idx="25">
                  <c:v>24.586992508382814</c:v>
                </c:pt>
                <c:pt idx="26">
                  <c:v>24.626989628512572</c:v>
                </c:pt>
                <c:pt idx="27">
                  <c:v>24.67465020280676</c:v>
                </c:pt>
                <c:pt idx="28">
                  <c:v>24.728164768058303</c:v>
                </c:pt>
                <c:pt idx="29">
                  <c:v>24.786544013042143</c:v>
                </c:pt>
                <c:pt idx="30">
                  <c:v>24.847701106362191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0-4E01-80FA-3317EFF9C421}"/>
            </c:ext>
          </c:extLst>
        </c:ser>
        <c:ser>
          <c:idx val="1"/>
          <c:order val="1"/>
          <c:tx>
            <c:strRef>
              <c:f>'Electric load by sector'!$A$55</c:f>
              <c:strCache>
                <c:ptCount val="1"/>
                <c:pt idx="0">
                  <c:v> Commercial 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sector'!$B$55:$AK$55</c15:sqref>
                  </c15:fullRef>
                </c:ext>
              </c:extLst>
              <c:f>'Electric load by sector'!$G$55:$AK$55</c:f>
              <c:numCache>
                <c:formatCode>_ * #,##0_ ;_ * \-#,##0_ ;_ * ""\-""??_ ;_ @_ </c:formatCode>
                <c:ptCount val="31"/>
                <c:pt idx="0">
                  <c:v>27.570842556228246</c:v>
                </c:pt>
                <c:pt idx="1">
                  <c:v>27.184184356369688</c:v>
                </c:pt>
                <c:pt idx="2">
                  <c:v>26.825170950548458</c:v>
                </c:pt>
                <c:pt idx="3">
                  <c:v>26.488331549974195</c:v>
                </c:pt>
                <c:pt idx="4">
                  <c:v>26.350925673358017</c:v>
                </c:pt>
                <c:pt idx="5">
                  <c:v>26.244214888339691</c:v>
                </c:pt>
                <c:pt idx="6">
                  <c:v>26.168291741805739</c:v>
                </c:pt>
                <c:pt idx="7">
                  <c:v>26.117693211843946</c:v>
                </c:pt>
                <c:pt idx="8">
                  <c:v>26.086665769901551</c:v>
                </c:pt>
                <c:pt idx="9">
                  <c:v>26.071209814227089</c:v>
                </c:pt>
                <c:pt idx="10">
                  <c:v>26.052657235084634</c:v>
                </c:pt>
                <c:pt idx="11">
                  <c:v>26.05329414453805</c:v>
                </c:pt>
                <c:pt idx="12">
                  <c:v>26.073414648449244</c:v>
                </c:pt>
                <c:pt idx="13">
                  <c:v>26.113562525315615</c:v>
                </c:pt>
                <c:pt idx="14">
                  <c:v>26.17375008730993</c:v>
                </c:pt>
                <c:pt idx="15">
                  <c:v>26.243522399477524</c:v>
                </c:pt>
                <c:pt idx="16">
                  <c:v>26.331192483321939</c:v>
                </c:pt>
                <c:pt idx="17">
                  <c:v>26.434519921846604</c:v>
                </c:pt>
                <c:pt idx="18">
                  <c:v>26.551215737055266</c:v>
                </c:pt>
                <c:pt idx="19">
                  <c:v>26.678687341249905</c:v>
                </c:pt>
                <c:pt idx="20">
                  <c:v>26.814672270278766</c:v>
                </c:pt>
                <c:pt idx="21">
                  <c:v>26.957734533820659</c:v>
                </c:pt>
                <c:pt idx="22">
                  <c:v>27.105631408381392</c:v>
                </c:pt>
                <c:pt idx="23">
                  <c:v>27.256559581917056</c:v>
                </c:pt>
                <c:pt idx="24">
                  <c:v>27.409141992331364</c:v>
                </c:pt>
                <c:pt idx="25">
                  <c:v>27.561837283886284</c:v>
                </c:pt>
                <c:pt idx="26">
                  <c:v>27.713343499526651</c:v>
                </c:pt>
                <c:pt idx="27">
                  <c:v>27.862525008513259</c:v>
                </c:pt>
                <c:pt idx="28">
                  <c:v>28.00775554676088</c:v>
                </c:pt>
                <c:pt idx="29">
                  <c:v>28.147596572866988</c:v>
                </c:pt>
                <c:pt idx="30">
                  <c:v>28.279758605027226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20-4E01-80FA-3317EFF9C421}"/>
            </c:ext>
          </c:extLst>
        </c:ser>
        <c:ser>
          <c:idx val="2"/>
          <c:order val="2"/>
          <c:tx>
            <c:strRef>
              <c:f>'Electric load by sector'!$A$56</c:f>
              <c:strCache>
                <c:ptCount val="1"/>
                <c:pt idx="0">
                  <c:v> Industry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sector'!$B$56:$AK$56</c15:sqref>
                  </c15:fullRef>
                </c:ext>
              </c:extLst>
              <c:f>'Electric load by sector'!$G$56:$AK$56</c:f>
              <c:numCache>
                <c:formatCode>_ * #,##0_ ;_ * \-#,##0_ ;_ * ""\-""??_ ;_ @_ </c:formatCode>
                <c:ptCount val="31"/>
                <c:pt idx="0">
                  <c:v>3.6488595737019018</c:v>
                </c:pt>
                <c:pt idx="1">
                  <c:v>3.6146089451700871</c:v>
                </c:pt>
                <c:pt idx="2">
                  <c:v>3.5800259298568378</c:v>
                </c:pt>
                <c:pt idx="3">
                  <c:v>3.5451084166779605</c:v>
                </c:pt>
                <c:pt idx="4">
                  <c:v>3.5299942919056209</c:v>
                </c:pt>
                <c:pt idx="5">
                  <c:v>3.5147025324004364</c:v>
                </c:pt>
                <c:pt idx="6">
                  <c:v>3.4992319589105394</c:v>
                </c:pt>
                <c:pt idx="7">
                  <c:v>3.4835813855922053</c:v>
                </c:pt>
                <c:pt idx="8">
                  <c:v>3.4677496199759825</c:v>
                </c:pt>
                <c:pt idx="9">
                  <c:v>3.4517354629326604</c:v>
                </c:pt>
                <c:pt idx="10">
                  <c:v>3.4355377086390706</c:v>
                </c:pt>
                <c:pt idx="11">
                  <c:v>3.4191551445437272</c:v>
                </c:pt>
                <c:pt idx="12">
                  <c:v>3.4025865513322815</c:v>
                </c:pt>
                <c:pt idx="13">
                  <c:v>3.3858307028928318</c:v>
                </c:pt>
                <c:pt idx="14">
                  <c:v>3.3688863662810458</c:v>
                </c:pt>
                <c:pt idx="15">
                  <c:v>3.3517523016851181</c:v>
                </c:pt>
                <c:pt idx="16">
                  <c:v>3.3344272623905638</c:v>
                </c:pt>
                <c:pt idx="17">
                  <c:v>3.3169099947448251</c:v>
                </c:pt>
                <c:pt idx="18">
                  <c:v>3.2991992381217226</c:v>
                </c:pt>
                <c:pt idx="19">
                  <c:v>3.2812937248857188</c:v>
                </c:pt>
                <c:pt idx="20">
                  <c:v>3.2631921803560178</c:v>
                </c:pt>
                <c:pt idx="21">
                  <c:v>3.2448933227704808</c:v>
                </c:pt>
                <c:pt idx="22">
                  <c:v>3.2263958632493734</c:v>
                </c:pt>
                <c:pt idx="23">
                  <c:v>3.2076985057589327</c:v>
                </c:pt>
                <c:pt idx="24">
                  <c:v>3.1887999470747577</c:v>
                </c:pt>
                <c:pt idx="25">
                  <c:v>3.1696988767450156</c:v>
                </c:pt>
                <c:pt idx="26">
                  <c:v>3.1503939770534828</c:v>
                </c:pt>
                <c:pt idx="27">
                  <c:v>3.1308839229823899</c:v>
                </c:pt>
                <c:pt idx="28">
                  <c:v>3.1111673821750965</c:v>
                </c:pt>
                <c:pt idx="29">
                  <c:v>3.0912430148985757</c:v>
                </c:pt>
                <c:pt idx="30">
                  <c:v>3.0711094740057283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20-4E01-80FA-3317EFF9C421}"/>
            </c:ext>
          </c:extLst>
        </c:ser>
        <c:ser>
          <c:idx val="3"/>
          <c:order val="3"/>
          <c:tx>
            <c:strRef>
              <c:f>'Electric load by sector'!$A$57</c:f>
              <c:strCache>
                <c:ptCount val="1"/>
                <c:pt idx="0">
                  <c:v> Transportation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sector'!$B$57:$AK$57</c15:sqref>
                  </c15:fullRef>
                </c:ext>
              </c:extLst>
              <c:f>'Electric load by sector'!$G$57:$AK$57</c:f>
              <c:numCache>
                <c:formatCode>_ * #,##0_ ;_ * \-#,##0_ ;_ * ""\-""??_ ;_ @_ </c:formatCode>
                <c:ptCount val="31"/>
                <c:pt idx="0">
                  <c:v>0.82518442135824621</c:v>
                </c:pt>
                <c:pt idx="1">
                  <c:v>0.93247153151209528</c:v>
                </c:pt>
                <c:pt idx="2">
                  <c:v>1.0479186857023721</c:v>
                </c:pt>
                <c:pt idx="3">
                  <c:v>1.1706642385250694</c:v>
                </c:pt>
                <c:pt idx="4">
                  <c:v>1.2994586420613312</c:v>
                </c:pt>
                <c:pt idx="5">
                  <c:v>1.4302472105901507</c:v>
                </c:pt>
                <c:pt idx="6">
                  <c:v>1.6087364409532476</c:v>
                </c:pt>
                <c:pt idx="7">
                  <c:v>1.8299764598371646</c:v>
                </c:pt>
                <c:pt idx="8">
                  <c:v>2.0859994751734616</c:v>
                </c:pt>
                <c:pt idx="9">
                  <c:v>2.372343985304167</c:v>
                </c:pt>
                <c:pt idx="10">
                  <c:v>2.6872050700546115</c:v>
                </c:pt>
                <c:pt idx="11">
                  <c:v>3.0997078698590474</c:v>
                </c:pt>
                <c:pt idx="12">
                  <c:v>3.5988284976703255</c:v>
                </c:pt>
                <c:pt idx="13">
                  <c:v>4.1970774307056988</c:v>
                </c:pt>
                <c:pt idx="14">
                  <c:v>4.8968948622253485</c:v>
                </c:pt>
                <c:pt idx="15">
                  <c:v>5.6912328250102551</c:v>
                </c:pt>
                <c:pt idx="16">
                  <c:v>6.5335562050420846</c:v>
                </c:pt>
                <c:pt idx="17">
                  <c:v>7.4291272865971774</c:v>
                </c:pt>
                <c:pt idx="18">
                  <c:v>8.3652289568507037</c:v>
                </c:pt>
                <c:pt idx="19">
                  <c:v>9.3282530429527508</c:v>
                </c:pt>
                <c:pt idx="20">
                  <c:v>10.301676559544173</c:v>
                </c:pt>
                <c:pt idx="21">
                  <c:v>11.272045113159294</c:v>
                </c:pt>
                <c:pt idx="22">
                  <c:v>12.221402121707442</c:v>
                </c:pt>
                <c:pt idx="23">
                  <c:v>13.133631052208619</c:v>
                </c:pt>
                <c:pt idx="24">
                  <c:v>13.995844441942472</c:v>
                </c:pt>
                <c:pt idx="25">
                  <c:v>14.800531603316484</c:v>
                </c:pt>
                <c:pt idx="26">
                  <c:v>15.545188576266456</c:v>
                </c:pt>
                <c:pt idx="27">
                  <c:v>16.230665116805298</c:v>
                </c:pt>
                <c:pt idx="28">
                  <c:v>16.859356265098686</c:v>
                </c:pt>
                <c:pt idx="29">
                  <c:v>17.434746747734316</c:v>
                </c:pt>
                <c:pt idx="30">
                  <c:v>17.961215870542027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20-4E01-80FA-3317EFF9C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495960"/>
        <c:axId val="428493664"/>
      </c:areaChart>
      <c:catAx>
        <c:axId val="42849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493664"/>
        <c:crosses val="autoZero"/>
        <c:auto val="1"/>
        <c:lblAlgn val="ctr"/>
        <c:lblOffset val="100"/>
        <c:tickLblSkip val="5"/>
        <c:noMultiLvlLbl val="0"/>
      </c:catAx>
      <c:valAx>
        <c:axId val="428493664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Electricity</a:t>
                </a:r>
                <a:r>
                  <a:rPr lang="en-US" baseline="0"/>
                  <a:t> Demand [TWh]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468027750500013E-2"/>
              <c:y val="0.2046897774141868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495960"/>
        <c:crosses val="autoZero"/>
        <c:crossBetween val="midCat"/>
      </c:valAx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2030 GGRA Plan</a:t>
            </a:r>
          </a:p>
        </c:rich>
      </c:tx>
      <c:layout>
        <c:manualLayout>
          <c:xMode val="edge"/>
          <c:yMode val="edge"/>
          <c:x val="0.26583881119484376"/>
          <c:y val="1.7777783999224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932030833872033"/>
          <c:y val="0.10464430608724623"/>
          <c:w val="0.55812351536095517"/>
          <c:h val="0.75101513596330216"/>
        </c:manualLayout>
      </c:layout>
      <c:areaChart>
        <c:grouping val="stacked"/>
        <c:varyColors val="0"/>
        <c:ser>
          <c:idx val="0"/>
          <c:order val="0"/>
          <c:tx>
            <c:strRef>
              <c:f>'Electric load by sector'!$A$76</c:f>
              <c:strCache>
                <c:ptCount val="1"/>
                <c:pt idx="0">
                  <c:v> Residential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sector'!$B$76:$AK$76</c15:sqref>
                  </c15:fullRef>
                </c:ext>
              </c:extLst>
              <c:f>'Electric load by sector'!$G$76:$AK$76</c:f>
              <c:numCache>
                <c:formatCode>_ * #,##0_ ;_ * \-#,##0_ ;_ * ""\-""??_ ;_ @_ </c:formatCode>
                <c:ptCount val="31"/>
                <c:pt idx="0">
                  <c:v>26.227144445365045</c:v>
                </c:pt>
                <c:pt idx="1">
                  <c:v>26.069176087214075</c:v>
                </c:pt>
                <c:pt idx="2">
                  <c:v>25.925070670298769</c:v>
                </c:pt>
                <c:pt idx="3">
                  <c:v>25.786652650529454</c:v>
                </c:pt>
                <c:pt idx="4">
                  <c:v>25.788023089295645</c:v>
                </c:pt>
                <c:pt idx="5">
                  <c:v>25.794678602534482</c:v>
                </c:pt>
                <c:pt idx="6">
                  <c:v>25.796524328587939</c:v>
                </c:pt>
                <c:pt idx="7">
                  <c:v>25.790568696384668</c:v>
                </c:pt>
                <c:pt idx="8">
                  <c:v>25.775744353903072</c:v>
                </c:pt>
                <c:pt idx="9">
                  <c:v>25.749101050711161</c:v>
                </c:pt>
                <c:pt idx="10">
                  <c:v>25.702953340236306</c:v>
                </c:pt>
                <c:pt idx="11">
                  <c:v>25.653201047824851</c:v>
                </c:pt>
                <c:pt idx="12">
                  <c:v>25.599173238666651</c:v>
                </c:pt>
                <c:pt idx="13">
                  <c:v>25.541625367000105</c:v>
                </c:pt>
                <c:pt idx="14">
                  <c:v>25.483486505517099</c:v>
                </c:pt>
                <c:pt idx="15">
                  <c:v>25.423902777735531</c:v>
                </c:pt>
                <c:pt idx="16">
                  <c:v>25.366399554905808</c:v>
                </c:pt>
                <c:pt idx="17">
                  <c:v>25.309553879959068</c:v>
                </c:pt>
                <c:pt idx="18">
                  <c:v>25.252327160007525</c:v>
                </c:pt>
                <c:pt idx="19">
                  <c:v>25.194919083683924</c:v>
                </c:pt>
                <c:pt idx="20">
                  <c:v>25.137227502523551</c:v>
                </c:pt>
                <c:pt idx="21">
                  <c:v>25.084062018644563</c:v>
                </c:pt>
                <c:pt idx="22">
                  <c:v>25.036765495319187</c:v>
                </c:pt>
                <c:pt idx="23">
                  <c:v>24.995741533375927</c:v>
                </c:pt>
                <c:pt idx="24">
                  <c:v>24.959905969630494</c:v>
                </c:pt>
                <c:pt idx="25">
                  <c:v>24.927897292174809</c:v>
                </c:pt>
                <c:pt idx="26">
                  <c:v>24.897895985246908</c:v>
                </c:pt>
                <c:pt idx="27">
                  <c:v>24.869175256953458</c:v>
                </c:pt>
                <c:pt idx="28">
                  <c:v>24.84111010926306</c:v>
                </c:pt>
                <c:pt idx="29">
                  <c:v>24.813065027203443</c:v>
                </c:pt>
                <c:pt idx="30">
                  <c:v>24.78437797135496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7E-4E19-BADE-242A0144F71D}"/>
            </c:ext>
          </c:extLst>
        </c:ser>
        <c:ser>
          <c:idx val="1"/>
          <c:order val="1"/>
          <c:tx>
            <c:strRef>
              <c:f>'Electric load by sector'!$A$77</c:f>
              <c:strCache>
                <c:ptCount val="1"/>
                <c:pt idx="0">
                  <c:v> Commercial 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sector'!$B$77:$AK$77</c15:sqref>
                  </c15:fullRef>
                </c:ext>
              </c:extLst>
              <c:f>'Electric load by sector'!$G$77:$AK$77</c:f>
              <c:numCache>
                <c:formatCode>_ * #,##0_ ;_ * \-#,##0_ ;_ * ""\-""??_ ;_ @_ </c:formatCode>
                <c:ptCount val="31"/>
                <c:pt idx="0">
                  <c:v>27.544288536256857</c:v>
                </c:pt>
                <c:pt idx="1">
                  <c:v>27.165149695001876</c:v>
                </c:pt>
                <c:pt idx="2">
                  <c:v>26.811566733334939</c:v>
                </c:pt>
                <c:pt idx="3">
                  <c:v>26.477331729352393</c:v>
                </c:pt>
                <c:pt idx="4">
                  <c:v>26.339131514441164</c:v>
                </c:pt>
                <c:pt idx="5">
                  <c:v>26.22759889643828</c:v>
                </c:pt>
                <c:pt idx="6">
                  <c:v>26.14266704959671</c:v>
                </c:pt>
                <c:pt idx="7">
                  <c:v>26.078329589600823</c:v>
                </c:pt>
                <c:pt idx="8">
                  <c:v>26.028574298324973</c:v>
                </c:pt>
                <c:pt idx="9">
                  <c:v>25.988764513758611</c:v>
                </c:pt>
                <c:pt idx="10">
                  <c:v>25.9398857719146</c:v>
                </c:pt>
                <c:pt idx="11">
                  <c:v>25.908651694043538</c:v>
                </c:pt>
                <c:pt idx="12">
                  <c:v>25.896325187298107</c:v>
                </c:pt>
                <c:pt idx="13">
                  <c:v>25.901573997833975</c:v>
                </c:pt>
                <c:pt idx="14">
                  <c:v>25.922715542035508</c:v>
                </c:pt>
                <c:pt idx="15">
                  <c:v>25.949018889186029</c:v>
                </c:pt>
                <c:pt idx="16">
                  <c:v>25.988494852382921</c:v>
                </c:pt>
                <c:pt idx="17">
                  <c:v>26.037533424888256</c:v>
                </c:pt>
                <c:pt idx="18">
                  <c:v>26.092332903555707</c:v>
                </c:pt>
                <c:pt idx="19">
                  <c:v>26.150665931090497</c:v>
                </c:pt>
                <c:pt idx="20">
                  <c:v>26.210623869308545</c:v>
                </c:pt>
                <c:pt idx="21">
                  <c:v>26.272023144927001</c:v>
                </c:pt>
                <c:pt idx="22">
                  <c:v>26.332056374590266</c:v>
                </c:pt>
                <c:pt idx="23">
                  <c:v>26.389549239545826</c:v>
                </c:pt>
                <c:pt idx="24">
                  <c:v>26.443893016338148</c:v>
                </c:pt>
                <c:pt idx="25">
                  <c:v>26.494733490019872</c:v>
                </c:pt>
                <c:pt idx="26">
                  <c:v>26.543304482302133</c:v>
                </c:pt>
                <c:pt idx="27">
                  <c:v>26.588298576247766</c:v>
                </c:pt>
                <c:pt idx="28">
                  <c:v>26.629353334176134</c:v>
                </c:pt>
                <c:pt idx="29">
                  <c:v>26.666509273315299</c:v>
                </c:pt>
                <c:pt idx="30">
                  <c:v>26.699959905461949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7E-4E19-BADE-242A0144F71D}"/>
            </c:ext>
          </c:extLst>
        </c:ser>
        <c:ser>
          <c:idx val="2"/>
          <c:order val="2"/>
          <c:tx>
            <c:strRef>
              <c:f>'Electric load by sector'!$A$78</c:f>
              <c:strCache>
                <c:ptCount val="1"/>
                <c:pt idx="0">
                  <c:v> Industry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sector'!$B$78:$AK$78</c15:sqref>
                  </c15:fullRef>
                </c:ext>
              </c:extLst>
              <c:f>'Electric load by sector'!$G$78:$AK$78</c:f>
              <c:numCache>
                <c:formatCode>_ * #,##0_ ;_ * \-#,##0_ ;_ * ""\-""??_ ;_ @_ </c:formatCode>
                <c:ptCount val="31"/>
                <c:pt idx="0">
                  <c:v>3.6488595737019018</c:v>
                </c:pt>
                <c:pt idx="1">
                  <c:v>3.6146089451700871</c:v>
                </c:pt>
                <c:pt idx="2">
                  <c:v>3.5800259298568378</c:v>
                </c:pt>
                <c:pt idx="3">
                  <c:v>3.5451084166779605</c:v>
                </c:pt>
                <c:pt idx="4">
                  <c:v>3.5299942919056209</c:v>
                </c:pt>
                <c:pt idx="5">
                  <c:v>3.5147025324004364</c:v>
                </c:pt>
                <c:pt idx="6">
                  <c:v>3.4992319589105394</c:v>
                </c:pt>
                <c:pt idx="7">
                  <c:v>3.4835813855922053</c:v>
                </c:pt>
                <c:pt idx="8">
                  <c:v>3.4677496199759825</c:v>
                </c:pt>
                <c:pt idx="9">
                  <c:v>3.4517354629326604</c:v>
                </c:pt>
                <c:pt idx="10">
                  <c:v>3.4355377086390706</c:v>
                </c:pt>
                <c:pt idx="11">
                  <c:v>3.4191551445437272</c:v>
                </c:pt>
                <c:pt idx="12">
                  <c:v>3.4025865513322815</c:v>
                </c:pt>
                <c:pt idx="13">
                  <c:v>3.3858307028928318</c:v>
                </c:pt>
                <c:pt idx="14">
                  <c:v>3.3688863662810458</c:v>
                </c:pt>
                <c:pt idx="15">
                  <c:v>3.3517523016851181</c:v>
                </c:pt>
                <c:pt idx="16">
                  <c:v>3.3344272623905638</c:v>
                </c:pt>
                <c:pt idx="17">
                  <c:v>3.3169099947448251</c:v>
                </c:pt>
                <c:pt idx="18">
                  <c:v>3.2991992381217226</c:v>
                </c:pt>
                <c:pt idx="19">
                  <c:v>3.2812937248857188</c:v>
                </c:pt>
                <c:pt idx="20">
                  <c:v>3.2631921803560178</c:v>
                </c:pt>
                <c:pt idx="21">
                  <c:v>3.2448933227704808</c:v>
                </c:pt>
                <c:pt idx="22">
                  <c:v>3.2263958632493734</c:v>
                </c:pt>
                <c:pt idx="23">
                  <c:v>3.2076985057589327</c:v>
                </c:pt>
                <c:pt idx="24">
                  <c:v>3.1887999470747577</c:v>
                </c:pt>
                <c:pt idx="25">
                  <c:v>3.1696988767450156</c:v>
                </c:pt>
                <c:pt idx="26">
                  <c:v>3.1503939770534828</c:v>
                </c:pt>
                <c:pt idx="27">
                  <c:v>3.1308839229823899</c:v>
                </c:pt>
                <c:pt idx="28">
                  <c:v>3.1111673821750965</c:v>
                </c:pt>
                <c:pt idx="29">
                  <c:v>3.0912430148985757</c:v>
                </c:pt>
                <c:pt idx="30">
                  <c:v>3.0711094740057283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7E-4E19-BADE-242A0144F71D}"/>
            </c:ext>
          </c:extLst>
        </c:ser>
        <c:ser>
          <c:idx val="3"/>
          <c:order val="3"/>
          <c:tx>
            <c:strRef>
              <c:f>'Electric load by sector'!$A$79</c:f>
              <c:strCache>
                <c:ptCount val="1"/>
                <c:pt idx="0">
                  <c:v> Transportation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load by sector'!$B$33:$AK$33</c15:sqref>
                  </c15:fullRef>
                </c:ext>
              </c:extLst>
              <c:f>'Electric load by sector'!$G$33:$AK$33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load by sector'!$B$79:$AK$79</c15:sqref>
                  </c15:fullRef>
                </c:ext>
              </c:extLst>
              <c:f>'Electric load by sector'!$G$79:$AK$79</c:f>
              <c:numCache>
                <c:formatCode>_ * #,##0_ ;_ * \-#,##0_ ;_ * ""\-""??_ ;_ @_ </c:formatCode>
                <c:ptCount val="31"/>
                <c:pt idx="0">
                  <c:v>0.65779385924567779</c:v>
                </c:pt>
                <c:pt idx="1">
                  <c:v>0.72939219038211411</c:v>
                </c:pt>
                <c:pt idx="2">
                  <c:v>0.86652950338811618</c:v>
                </c:pt>
                <c:pt idx="3">
                  <c:v>1.050955921025692</c:v>
                </c:pt>
                <c:pt idx="4">
                  <c:v>1.2935419418639504</c:v>
                </c:pt>
                <c:pt idx="5">
                  <c:v>1.5839039279877887</c:v>
                </c:pt>
                <c:pt idx="6">
                  <c:v>1.9386422705210873</c:v>
                </c:pt>
                <c:pt idx="7">
                  <c:v>2.3834666691296515</c:v>
                </c:pt>
                <c:pt idx="8">
                  <c:v>2.9116214886341485</c:v>
                </c:pt>
                <c:pt idx="9">
                  <c:v>3.5130452625567612</c:v>
                </c:pt>
                <c:pt idx="10">
                  <c:v>4.1954329686402261</c:v>
                </c:pt>
                <c:pt idx="11">
                  <c:v>4.9527582688198111</c:v>
                </c:pt>
                <c:pt idx="12">
                  <c:v>5.7773202580223888</c:v>
                </c:pt>
                <c:pt idx="13">
                  <c:v>6.7207437051272834</c:v>
                </c:pt>
                <c:pt idx="14">
                  <c:v>7.7817284184876545</c:v>
                </c:pt>
                <c:pt idx="15">
                  <c:v>8.9410154549582774</c:v>
                </c:pt>
                <c:pt idx="16">
                  <c:v>10.176177077503981</c:v>
                </c:pt>
                <c:pt idx="17">
                  <c:v>11.471121628219302</c:v>
                </c:pt>
                <c:pt idx="18">
                  <c:v>12.813554052070586</c:v>
                </c:pt>
                <c:pt idx="19">
                  <c:v>14.192564233960448</c:v>
                </c:pt>
                <c:pt idx="20">
                  <c:v>15.5960930797903</c:v>
                </c:pt>
                <c:pt idx="21">
                  <c:v>16.981292321233539</c:v>
                </c:pt>
                <c:pt idx="22">
                  <c:v>18.335847083317912</c:v>
                </c:pt>
                <c:pt idx="23">
                  <c:v>19.64888575604536</c:v>
                </c:pt>
                <c:pt idx="24">
                  <c:v>20.913910816050141</c:v>
                </c:pt>
                <c:pt idx="25">
                  <c:v>22.132953480178905</c:v>
                </c:pt>
                <c:pt idx="26">
                  <c:v>23.317252200499297</c:v>
                </c:pt>
                <c:pt idx="27">
                  <c:v>24.484466070603254</c:v>
                </c:pt>
                <c:pt idx="28">
                  <c:v>25.653561697715816</c:v>
                </c:pt>
                <c:pt idx="29">
                  <c:v>26.840645438132793</c:v>
                </c:pt>
                <c:pt idx="30">
                  <c:v>28.05673921917175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7E-4E19-BADE-242A0144F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495960"/>
        <c:axId val="428493664"/>
      </c:areaChart>
      <c:catAx>
        <c:axId val="42849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493664"/>
        <c:crosses val="autoZero"/>
        <c:auto val="1"/>
        <c:lblAlgn val="ctr"/>
        <c:lblOffset val="100"/>
        <c:tickLblSkip val="5"/>
        <c:noMultiLvlLbl val="0"/>
      </c:catAx>
      <c:valAx>
        <c:axId val="428493664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Electricity</a:t>
                </a:r>
                <a:r>
                  <a:rPr lang="en-US" baseline="0"/>
                  <a:t> Demand [TWh]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468027750500013E-2"/>
              <c:y val="0.2046897774141868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4959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79180895891448"/>
          <c:y val="0.18315841930303386"/>
          <c:w val="0.30149254060078257"/>
          <c:h val="0.37971456857902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67894335788669"/>
          <c:y val="6.3077860988647802E-2"/>
          <c:w val="0.80450287287949107"/>
          <c:h val="0.83257955836205055"/>
        </c:manualLayout>
      </c:layout>
      <c:scatterChart>
        <c:scatterStyle val="lineMarker"/>
        <c:varyColors val="0"/>
        <c:ser>
          <c:idx val="3"/>
          <c:order val="0"/>
          <c:tx>
            <c:strRef>
              <c:f>'Emissions by Scenario'!$A$6</c:f>
              <c:strCache>
                <c:ptCount val="1"/>
                <c:pt idx="0">
                  <c:v>GGRA of 2016 Goals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9"/>
              <c:spPr>
                <a:noFill/>
                <a:ln w="22225">
                  <a:solidFill>
                    <a:sysClr val="windowText" lastClr="000000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38C-4E50-962C-56AAD35B550A}"/>
              </c:ext>
            </c:extLst>
          </c:dPt>
          <c:dPt>
            <c:idx val="15"/>
            <c:marker>
              <c:symbol val="circle"/>
              <c:size val="9"/>
              <c:spPr>
                <a:noFill/>
                <a:ln w="22225">
                  <a:solidFill>
                    <a:sysClr val="windowText" lastClr="000000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38C-4E50-962C-56AAD35B550A}"/>
              </c:ext>
            </c:extLst>
          </c:dPt>
          <c:dPt>
            <c:idx val="35"/>
            <c:marker>
              <c:symbol val="circle"/>
              <c:size val="9"/>
              <c:spPr>
                <a:noFill/>
                <a:ln w="22225">
                  <a:solidFill>
                    <a:sysClr val="windowText" lastClr="000000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38C-4E50-962C-56AAD35B550A}"/>
              </c:ext>
            </c:extLst>
          </c:dPt>
          <c:xVal>
            <c:numRef>
              <c:f>'Emissions by Scenario'!$C$2:$AL$2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'Emissions by Scenario'!$C$6:$AL$6</c:f>
              <c:numCache>
                <c:formatCode>0</c:formatCode>
                <c:ptCount val="36"/>
                <c:pt idx="0">
                  <c:v>79.683982390002768</c:v>
                </c:pt>
                <c:pt idx="1">
                  <c:v>77.597465912002207</c:v>
                </c:pt>
                <c:pt idx="2" formatCode="0.0">
                  <c:v>75.510949434001645</c:v>
                </c:pt>
                <c:pt idx="3" formatCode="0.0">
                  <c:v>73.424432956001084</c:v>
                </c:pt>
                <c:pt idx="4" formatCode="0.0">
                  <c:v>71.337916478000523</c:v>
                </c:pt>
                <c:pt idx="5" formatCode="0.0">
                  <c:v>69.25139999999999</c:v>
                </c:pt>
                <c:pt idx="6" formatCode="0.0">
                  <c:v>67.630565999999988</c:v>
                </c:pt>
                <c:pt idx="7" formatCode="0.0">
                  <c:v>66.009731999999985</c:v>
                </c:pt>
                <c:pt idx="8" formatCode="0.0">
                  <c:v>64.388897999999983</c:v>
                </c:pt>
                <c:pt idx="9" formatCode="0.0">
                  <c:v>62.768063999999981</c:v>
                </c:pt>
                <c:pt idx="10" formatCode="0.0">
                  <c:v>61.147229999999979</c:v>
                </c:pt>
                <c:pt idx="11" formatCode="0.0">
                  <c:v>59.526395999999977</c:v>
                </c:pt>
                <c:pt idx="12" formatCode="0.0">
                  <c:v>57.905561999999975</c:v>
                </c:pt>
                <c:pt idx="13" formatCode="0.0">
                  <c:v>56.284727999999973</c:v>
                </c:pt>
                <c:pt idx="14" formatCode="0.0">
                  <c:v>54.663893999999971</c:v>
                </c:pt>
                <c:pt idx="15" formatCode="0.0">
                  <c:v>53.043059999999997</c:v>
                </c:pt>
                <c:pt idx="16" formatCode="0.0">
                  <c:v>50.881947999999994</c:v>
                </c:pt>
                <c:pt idx="17" formatCode="0.0">
                  <c:v>48.720835999999991</c:v>
                </c:pt>
                <c:pt idx="18" formatCode="0.0">
                  <c:v>46.559723999999989</c:v>
                </c:pt>
                <c:pt idx="19" formatCode="0.0">
                  <c:v>44.398611999999986</c:v>
                </c:pt>
                <c:pt idx="20" formatCode="0.0">
                  <c:v>42.237499999999983</c:v>
                </c:pt>
                <c:pt idx="21" formatCode="0.0">
                  <c:v>40.07638799999998</c:v>
                </c:pt>
                <c:pt idx="22" formatCode="0.0">
                  <c:v>37.915275999999977</c:v>
                </c:pt>
                <c:pt idx="23" formatCode="0.0">
                  <c:v>35.754163999999975</c:v>
                </c:pt>
                <c:pt idx="24" formatCode="0.0">
                  <c:v>33.593051999999972</c:v>
                </c:pt>
                <c:pt idx="25" formatCode="0.0">
                  <c:v>31.431939999999972</c:v>
                </c:pt>
                <c:pt idx="26" formatCode="0.0">
                  <c:v>29.270827999999973</c:v>
                </c:pt>
                <c:pt idx="27" formatCode="0.0">
                  <c:v>27.109715999999974</c:v>
                </c:pt>
                <c:pt idx="28" formatCode="0.0">
                  <c:v>24.948603999999975</c:v>
                </c:pt>
                <c:pt idx="29" formatCode="0.0">
                  <c:v>22.787491999999975</c:v>
                </c:pt>
                <c:pt idx="30" formatCode="0.0">
                  <c:v>20.626379999999976</c:v>
                </c:pt>
                <c:pt idx="31" formatCode="0.0">
                  <c:v>18.465267999999977</c:v>
                </c:pt>
                <c:pt idx="32" formatCode="0.0">
                  <c:v>16.304155999999978</c:v>
                </c:pt>
                <c:pt idx="33" formatCode="0.0">
                  <c:v>14.143043999999978</c:v>
                </c:pt>
                <c:pt idx="34" formatCode="0.0">
                  <c:v>11.981931999999979</c:v>
                </c:pt>
                <c:pt idx="35" formatCode="0.0">
                  <c:v>9.8208199999999977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38C-4E50-962C-56AAD35B550A}"/>
            </c:ext>
          </c:extLst>
        </c:ser>
        <c:ser>
          <c:idx val="1"/>
          <c:order val="1"/>
          <c:tx>
            <c:strRef>
              <c:f>'Emissions by Scenario'!$A$3</c:f>
              <c:strCache>
                <c:ptCount val="1"/>
                <c:pt idx="0">
                  <c:v>2020 Reference</c:v>
                </c:pt>
              </c:strCache>
            </c:strRef>
          </c:tx>
          <c:spPr>
            <a:ln w="2540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'Emissions by Scenario'!$E$2:$AL$2</c:f>
              <c:numCache>
                <c:formatCode>General</c:formatCode>
                <c:ptCount val="3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</c:numCache>
            </c:numRef>
          </c:xVal>
          <c:yVal>
            <c:numRef>
              <c:f>'Emissions by Scenario'!$E$3:$AL$3</c:f>
              <c:numCache>
                <c:formatCode>0.0</c:formatCode>
                <c:ptCount val="34"/>
                <c:pt idx="0">
                  <c:v>68.230040264758301</c:v>
                </c:pt>
                <c:pt idx="1">
                  <c:v>70.27</c:v>
                </c:pt>
                <c:pt idx="2">
                  <c:v>66.09</c:v>
                </c:pt>
                <c:pt idx="3">
                  <c:v>64.150000000000006</c:v>
                </c:pt>
                <c:pt idx="4">
                  <c:v>63.37</c:v>
                </c:pt>
                <c:pt idx="5">
                  <c:v>62.622599713795339</c:v>
                </c:pt>
                <c:pt idx="6">
                  <c:v>61.359595309914276</c:v>
                </c:pt>
                <c:pt idx="7">
                  <c:v>60.892901663245553</c:v>
                </c:pt>
                <c:pt idx="8">
                  <c:v>60.474962974359606</c:v>
                </c:pt>
                <c:pt idx="9">
                  <c:v>59.310007181133848</c:v>
                </c:pt>
                <c:pt idx="10">
                  <c:v>58.918424375183655</c:v>
                </c:pt>
                <c:pt idx="11">
                  <c:v>57.90571423797126</c:v>
                </c:pt>
                <c:pt idx="12">
                  <c:v>57.846673582921397</c:v>
                </c:pt>
                <c:pt idx="13">
                  <c:v>57.220146791155585</c:v>
                </c:pt>
                <c:pt idx="14">
                  <c:v>57.265317649434316</c:v>
                </c:pt>
                <c:pt idx="15">
                  <c:v>57.313251795721591</c:v>
                </c:pt>
                <c:pt idx="16">
                  <c:v>57.342598609415589</c:v>
                </c:pt>
                <c:pt idx="17">
                  <c:v>57.460400869639763</c:v>
                </c:pt>
                <c:pt idx="18">
                  <c:v>57.587446802258086</c:v>
                </c:pt>
                <c:pt idx="19">
                  <c:v>57.701535361811089</c:v>
                </c:pt>
                <c:pt idx="20">
                  <c:v>57.924778060913141</c:v>
                </c:pt>
                <c:pt idx="21">
                  <c:v>58.212848263920236</c:v>
                </c:pt>
                <c:pt idx="22">
                  <c:v>58.482823047171372</c:v>
                </c:pt>
                <c:pt idx="23">
                  <c:v>58.874611785367847</c:v>
                </c:pt>
                <c:pt idx="24">
                  <c:v>59.26427115769738</c:v>
                </c:pt>
                <c:pt idx="25">
                  <c:v>59.685070667760264</c:v>
                </c:pt>
                <c:pt idx="26">
                  <c:v>60.134449113043203</c:v>
                </c:pt>
                <c:pt idx="27">
                  <c:v>60.595215947874053</c:v>
                </c:pt>
                <c:pt idx="28">
                  <c:v>61.070690403900834</c:v>
                </c:pt>
                <c:pt idx="29">
                  <c:v>61.628645240441145</c:v>
                </c:pt>
                <c:pt idx="30">
                  <c:v>62.130861543703332</c:v>
                </c:pt>
                <c:pt idx="31">
                  <c:v>62.64782903034628</c:v>
                </c:pt>
                <c:pt idx="32">
                  <c:v>63.160429087418059</c:v>
                </c:pt>
                <c:pt idx="33">
                  <c:v>63.686672241067889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38C-4E50-962C-56AAD35B550A}"/>
            </c:ext>
          </c:extLst>
        </c:ser>
        <c:ser>
          <c:idx val="0"/>
          <c:order val="2"/>
          <c:tx>
            <c:v>GHG Inventory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noFill/>
                <a:ln w="12700">
                  <a:solidFill>
                    <a:sysClr val="window" lastClr="FFFFFF">
                      <a:lumMod val="75000"/>
                    </a:sysClr>
                  </a:solidFill>
                  <a:prstDash val="sysDash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38C-4E50-962C-56AAD35B550A}"/>
              </c:ext>
            </c:extLst>
          </c:dPt>
          <c:xVal>
            <c:numRef>
              <c:f>'Emissions by Scenario'!$B$33:$M$33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xVal>
          <c:yVal>
            <c:numRef>
              <c:f>'Emissions by Scenario'!$B$35:$M$35</c:f>
              <c:numCache>
                <c:formatCode>0</c:formatCode>
                <c:ptCount val="12"/>
                <c:pt idx="0" formatCode="0.00">
                  <c:v>96.265299999999996</c:v>
                </c:pt>
                <c:pt idx="1">
                  <c:v>94.499429143998398</c:v>
                </c:pt>
                <c:pt idx="2">
                  <c:v>92.7335582879968</c:v>
                </c:pt>
                <c:pt idx="3">
                  <c:v>90.967687431995202</c:v>
                </c:pt>
                <c:pt idx="4">
                  <c:v>89.201816575993604</c:v>
                </c:pt>
                <c:pt idx="5" formatCode="0.0">
                  <c:v>87.435945719992006</c:v>
                </c:pt>
                <c:pt idx="6">
                  <c:v>85.54746343599578</c:v>
                </c:pt>
                <c:pt idx="7">
                  <c:v>83.658981151999555</c:v>
                </c:pt>
                <c:pt idx="8" formatCode="0.0">
                  <c:v>81.77049886800333</c:v>
                </c:pt>
                <c:pt idx="9" formatCode="0.0">
                  <c:v>78.063403388592036</c:v>
                </c:pt>
                <c:pt idx="10" formatCode="0.0">
                  <c:v>74.140041456779215</c:v>
                </c:pt>
                <c:pt idx="11" formatCode="0.0">
                  <c:v>68.35109142049771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38C-4E50-962C-56AAD35B5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468256"/>
        <c:axId val="43193769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'Emissions by Scenario'!$A$5</c15:sqref>
                        </c15:formulaRef>
                      </c:ext>
                    </c:extLst>
                    <c:strCache>
                      <c:ptCount val="1"/>
                      <c:pt idx="0">
                        <c:v>2030 GGRA Plan</c:v>
                      </c:pt>
                    </c:strCache>
                  </c:strRef>
                </c:tx>
                <c:spPr>
                  <a:ln w="25400" cap="rnd">
                    <a:solidFill>
                      <a:srgbClr val="AF22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'Emissions by Scenario'!$E$2:$AL$2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  <c:pt idx="6">
                        <c:v>2023</c:v>
                      </c:pt>
                      <c:pt idx="7">
                        <c:v>2024</c:v>
                      </c:pt>
                      <c:pt idx="8">
                        <c:v>2025</c:v>
                      </c:pt>
                      <c:pt idx="9">
                        <c:v>2026</c:v>
                      </c:pt>
                      <c:pt idx="10">
                        <c:v>2027</c:v>
                      </c:pt>
                      <c:pt idx="11">
                        <c:v>2028</c:v>
                      </c:pt>
                      <c:pt idx="12">
                        <c:v>2029</c:v>
                      </c:pt>
                      <c:pt idx="13">
                        <c:v>2030</c:v>
                      </c:pt>
                      <c:pt idx="14">
                        <c:v>2031</c:v>
                      </c:pt>
                      <c:pt idx="15">
                        <c:v>2032</c:v>
                      </c:pt>
                      <c:pt idx="16">
                        <c:v>2033</c:v>
                      </c:pt>
                      <c:pt idx="17">
                        <c:v>2034</c:v>
                      </c:pt>
                      <c:pt idx="18">
                        <c:v>2035</c:v>
                      </c:pt>
                      <c:pt idx="19">
                        <c:v>2036</c:v>
                      </c:pt>
                      <c:pt idx="20">
                        <c:v>2037</c:v>
                      </c:pt>
                      <c:pt idx="21">
                        <c:v>2038</c:v>
                      </c:pt>
                      <c:pt idx="22">
                        <c:v>2039</c:v>
                      </c:pt>
                      <c:pt idx="23">
                        <c:v>2040</c:v>
                      </c:pt>
                      <c:pt idx="24">
                        <c:v>2041</c:v>
                      </c:pt>
                      <c:pt idx="25">
                        <c:v>2042</c:v>
                      </c:pt>
                      <c:pt idx="26">
                        <c:v>2043</c:v>
                      </c:pt>
                      <c:pt idx="27">
                        <c:v>2044</c:v>
                      </c:pt>
                      <c:pt idx="28">
                        <c:v>2045</c:v>
                      </c:pt>
                      <c:pt idx="29">
                        <c:v>2046</c:v>
                      </c:pt>
                      <c:pt idx="30">
                        <c:v>2047</c:v>
                      </c:pt>
                      <c:pt idx="31">
                        <c:v>2048</c:v>
                      </c:pt>
                      <c:pt idx="32">
                        <c:v>2049</c:v>
                      </c:pt>
                      <c:pt idx="33">
                        <c:v>2050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'Emissions by Scenario'!$E$5:$AL$5</c15:sqref>
                        </c15:formulaRef>
                      </c:ext>
                    </c:extLst>
                    <c:numCache>
                      <c:formatCode>0.0</c:formatCode>
                      <c:ptCount val="34"/>
                      <c:pt idx="0">
                        <c:v>68.230040264758301</c:v>
                      </c:pt>
                      <c:pt idx="1">
                        <c:v>70.27</c:v>
                      </c:pt>
                      <c:pt idx="2">
                        <c:v>66.09</c:v>
                      </c:pt>
                      <c:pt idx="3">
                        <c:v>64.150000000000006</c:v>
                      </c:pt>
                      <c:pt idx="4">
                        <c:v>63.37</c:v>
                      </c:pt>
                      <c:pt idx="5">
                        <c:v>60.495515552895476</c:v>
                      </c:pt>
                      <c:pt idx="6">
                        <c:v>58.249909118631095</c:v>
                      </c:pt>
                      <c:pt idx="7">
                        <c:v>56.492353873787899</c:v>
                      </c:pt>
                      <c:pt idx="8">
                        <c:v>54.836240134258738</c:v>
                      </c:pt>
                      <c:pt idx="9">
                        <c:v>52.407446534056561</c:v>
                      </c:pt>
                      <c:pt idx="10">
                        <c:v>50.714324269299887</c:v>
                      </c:pt>
                      <c:pt idx="11">
                        <c:v>48.393144530435897</c:v>
                      </c:pt>
                      <c:pt idx="12">
                        <c:v>46.975155297921475</c:v>
                      </c:pt>
                      <c:pt idx="13">
                        <c:v>43.5946522053911</c:v>
                      </c:pt>
                      <c:pt idx="14">
                        <c:v>42.214115741015853</c:v>
                      </c:pt>
                      <c:pt idx="15">
                        <c:v>40.844139462172038</c:v>
                      </c:pt>
                      <c:pt idx="16">
                        <c:v>39.403343435837385</c:v>
                      </c:pt>
                      <c:pt idx="17">
                        <c:v>37.968941611653193</c:v>
                      </c:pt>
                      <c:pt idx="18">
                        <c:v>36.478000306750459</c:v>
                      </c:pt>
                      <c:pt idx="19">
                        <c:v>34.876520993344769</c:v>
                      </c:pt>
                      <c:pt idx="20">
                        <c:v>33.170497103005857</c:v>
                      </c:pt>
                      <c:pt idx="21">
                        <c:v>31.215825010863419</c:v>
                      </c:pt>
                      <c:pt idx="22">
                        <c:v>28.925010528916474</c:v>
                      </c:pt>
                      <c:pt idx="23">
                        <c:v>26.39503061934132</c:v>
                      </c:pt>
                      <c:pt idx="24">
                        <c:v>25.373175074904797</c:v>
                      </c:pt>
                      <c:pt idx="25">
                        <c:v>24.410662042090799</c:v>
                      </c:pt>
                      <c:pt idx="26">
                        <c:v>23.518654594562133</c:v>
                      </c:pt>
                      <c:pt idx="27">
                        <c:v>22.686425593534715</c:v>
                      </c:pt>
                      <c:pt idx="28">
                        <c:v>21.912234553888464</c:v>
                      </c:pt>
                      <c:pt idx="29">
                        <c:v>21.186923408070339</c:v>
                      </c:pt>
                      <c:pt idx="30">
                        <c:v>20.488090130746105</c:v>
                      </c:pt>
                      <c:pt idx="31">
                        <c:v>19.809751709449316</c:v>
                      </c:pt>
                      <c:pt idx="32">
                        <c:v>19.13031686483226</c:v>
                      </c:pt>
                      <c:pt idx="33">
                        <c:v>18.444469360728988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B38C-4E50-962C-56AAD35B550A}"/>
                  </c:ext>
                </c:extLst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'Emissions by Scenario'!$A$4</c15:sqref>
                        </c15:formulaRef>
                      </c:ext>
                    </c:extLst>
                    <c:strCache>
                      <c:ptCount val="1"/>
                      <c:pt idx="0">
                        <c:v>MWG Scenario</c:v>
                      </c:pt>
                    </c:strCache>
                  </c:strRef>
                </c:tx>
                <c:spPr>
                  <a:ln w="25400" cap="rnd">
                    <a:solidFill>
                      <a:srgbClr val="034E6E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'Emissions by Scenario'!$E$2:$AL$2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  <c:pt idx="6">
                        <c:v>2023</c:v>
                      </c:pt>
                      <c:pt idx="7">
                        <c:v>2024</c:v>
                      </c:pt>
                      <c:pt idx="8">
                        <c:v>2025</c:v>
                      </c:pt>
                      <c:pt idx="9">
                        <c:v>2026</c:v>
                      </c:pt>
                      <c:pt idx="10">
                        <c:v>2027</c:v>
                      </c:pt>
                      <c:pt idx="11">
                        <c:v>2028</c:v>
                      </c:pt>
                      <c:pt idx="12">
                        <c:v>2029</c:v>
                      </c:pt>
                      <c:pt idx="13">
                        <c:v>2030</c:v>
                      </c:pt>
                      <c:pt idx="14">
                        <c:v>2031</c:v>
                      </c:pt>
                      <c:pt idx="15">
                        <c:v>2032</c:v>
                      </c:pt>
                      <c:pt idx="16">
                        <c:v>2033</c:v>
                      </c:pt>
                      <c:pt idx="17">
                        <c:v>2034</c:v>
                      </c:pt>
                      <c:pt idx="18">
                        <c:v>2035</c:v>
                      </c:pt>
                      <c:pt idx="19">
                        <c:v>2036</c:v>
                      </c:pt>
                      <c:pt idx="20">
                        <c:v>2037</c:v>
                      </c:pt>
                      <c:pt idx="21">
                        <c:v>2038</c:v>
                      </c:pt>
                      <c:pt idx="22">
                        <c:v>2039</c:v>
                      </c:pt>
                      <c:pt idx="23">
                        <c:v>2040</c:v>
                      </c:pt>
                      <c:pt idx="24">
                        <c:v>2041</c:v>
                      </c:pt>
                      <c:pt idx="25">
                        <c:v>2042</c:v>
                      </c:pt>
                      <c:pt idx="26">
                        <c:v>2043</c:v>
                      </c:pt>
                      <c:pt idx="27">
                        <c:v>2044</c:v>
                      </c:pt>
                      <c:pt idx="28">
                        <c:v>2045</c:v>
                      </c:pt>
                      <c:pt idx="29">
                        <c:v>2046</c:v>
                      </c:pt>
                      <c:pt idx="30">
                        <c:v>2047</c:v>
                      </c:pt>
                      <c:pt idx="31">
                        <c:v>2048</c:v>
                      </c:pt>
                      <c:pt idx="32">
                        <c:v>2049</c:v>
                      </c:pt>
                      <c:pt idx="33">
                        <c:v>2050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'Emissions by Scenario'!$E$4:$AL$4</c15:sqref>
                        </c15:formulaRef>
                      </c:ext>
                    </c:extLst>
                    <c:numCache>
                      <c:formatCode>0.0</c:formatCode>
                      <c:ptCount val="34"/>
                      <c:pt idx="0">
                        <c:v>68.230040264758301</c:v>
                      </c:pt>
                      <c:pt idx="1">
                        <c:v>70.27</c:v>
                      </c:pt>
                      <c:pt idx="2">
                        <c:v>66.09</c:v>
                      </c:pt>
                      <c:pt idx="3">
                        <c:v>64.150000000000006</c:v>
                      </c:pt>
                      <c:pt idx="4">
                        <c:v>63.37</c:v>
                      </c:pt>
                      <c:pt idx="5">
                        <c:v>59.421444261761245</c:v>
                      </c:pt>
                      <c:pt idx="6">
                        <c:v>57.379127130588351</c:v>
                      </c:pt>
                      <c:pt idx="7">
                        <c:v>55.854877248920111</c:v>
                      </c:pt>
                      <c:pt idx="8">
                        <c:v>54.277723789619031</c:v>
                      </c:pt>
                      <c:pt idx="9">
                        <c:v>51.978122604948382</c:v>
                      </c:pt>
                      <c:pt idx="10">
                        <c:v>50.342062612276358</c:v>
                      </c:pt>
                      <c:pt idx="11">
                        <c:v>48.133248136147856</c:v>
                      </c:pt>
                      <c:pt idx="12">
                        <c:v>46.761983482293175</c:v>
                      </c:pt>
                      <c:pt idx="13">
                        <c:v>43.62937186897809</c:v>
                      </c:pt>
                      <c:pt idx="14">
                        <c:v>42.078492424340851</c:v>
                      </c:pt>
                      <c:pt idx="15">
                        <c:v>40.584650486548909</c:v>
                      </c:pt>
                      <c:pt idx="16">
                        <c:v>39.084766339156808</c:v>
                      </c:pt>
                      <c:pt idx="17">
                        <c:v>37.632848659153233</c:v>
                      </c:pt>
                      <c:pt idx="18">
                        <c:v>36.159025362275052</c:v>
                      </c:pt>
                      <c:pt idx="19">
                        <c:v>34.653260115007299</c:v>
                      </c:pt>
                      <c:pt idx="20">
                        <c:v>33.129907516630389</c:v>
                      </c:pt>
                      <c:pt idx="21">
                        <c:v>31.501331206419771</c:v>
                      </c:pt>
                      <c:pt idx="22">
                        <c:v>29.637360319705081</c:v>
                      </c:pt>
                      <c:pt idx="23">
                        <c:v>27.456315642586056</c:v>
                      </c:pt>
                      <c:pt idx="24">
                        <c:v>26.381311422384378</c:v>
                      </c:pt>
                      <c:pt idx="25">
                        <c:v>25.328502478161958</c:v>
                      </c:pt>
                      <c:pt idx="26">
                        <c:v>24.31553541334144</c:v>
                      </c:pt>
                      <c:pt idx="27">
                        <c:v>23.340356085630908</c:v>
                      </c:pt>
                      <c:pt idx="28">
                        <c:v>22.412015877847363</c:v>
                      </c:pt>
                      <c:pt idx="29">
                        <c:v>21.536923700396898</c:v>
                      </c:pt>
                      <c:pt idx="30">
                        <c:v>20.705203903454077</c:v>
                      </c:pt>
                      <c:pt idx="31">
                        <c:v>19.923206728910845</c:v>
                      </c:pt>
                      <c:pt idx="32">
                        <c:v>19.179686937243272</c:v>
                      </c:pt>
                      <c:pt idx="33">
                        <c:v>18.475460733664214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38C-4E50-962C-56AAD35B550A}"/>
                  </c:ext>
                </c:extLst>
              </c15:ser>
            </c15:filteredScatterSeries>
          </c:ext>
        </c:extLst>
      </c:scatterChart>
      <c:valAx>
        <c:axId val="538468256"/>
        <c:scaling>
          <c:orientation val="minMax"/>
          <c:max val="2050"/>
          <c:min val="2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937696"/>
        <c:crosses val="autoZero"/>
        <c:crossBetween val="midCat"/>
        <c:majorUnit val="10"/>
      </c:valAx>
      <c:valAx>
        <c:axId val="4319376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0" i="0">
                    <a:latin typeface="+mn-lt"/>
                    <a:cs typeface="Times New Roman" panose="02020603050405020304" pitchFamily="18" charset="0"/>
                  </a:rPr>
                  <a:t>Greenhouse Gas Emissions (MMT CO2e)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846825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64190258660416"/>
          <c:y val="8.4573330772677799E-2"/>
          <c:w val="0.74715293221935042"/>
          <c:h val="0.81359067921387873"/>
        </c:manualLayout>
      </c:layout>
      <c:lineChart>
        <c:grouping val="standard"/>
        <c:varyColors val="0"/>
        <c:ser>
          <c:idx val="1"/>
          <c:order val="0"/>
          <c:tx>
            <c:strRef>
              <c:f>Pillars!$A$23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Pillars!$B$22:$AK$22</c15:sqref>
                  </c15:fullRef>
                </c:ext>
              </c:extLst>
              <c:f>Pillars!$G$22:$AK$22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Pillars!$B$23:$AK$23</c15:sqref>
                  </c15:fullRef>
                </c:ext>
              </c:extLst>
              <c:f>Pillars!$G$23:$AK$23</c:f>
              <c:numCache>
                <c:formatCode>0.00</c:formatCode>
                <c:ptCount val="31"/>
                <c:pt idx="0">
                  <c:v>145.67678795648365</c:v>
                </c:pt>
                <c:pt idx="1">
                  <c:v>144.07549624716955</c:v>
                </c:pt>
                <c:pt idx="2">
                  <c:v>142.43190919410651</c:v>
                </c:pt>
                <c:pt idx="3">
                  <c:v>140.75870404674487</c:v>
                </c:pt>
                <c:pt idx="4">
                  <c:v>139.53115496061193</c:v>
                </c:pt>
                <c:pt idx="5">
                  <c:v>138.27036241310756</c:v>
                </c:pt>
                <c:pt idx="6">
                  <c:v>137.03731181027547</c:v>
                </c:pt>
                <c:pt idx="7">
                  <c:v>135.85096178174896</c:v>
                </c:pt>
                <c:pt idx="8">
                  <c:v>134.68853673952208</c:v>
                </c:pt>
                <c:pt idx="9">
                  <c:v>133.57038767478548</c:v>
                </c:pt>
                <c:pt idx="10">
                  <c:v>132.46299896242593</c:v>
                </c:pt>
                <c:pt idx="11">
                  <c:v>131.45312130188842</c:v>
                </c:pt>
                <c:pt idx="12">
                  <c:v>130.49336845036495</c:v>
                </c:pt>
                <c:pt idx="13">
                  <c:v>129.58615167218073</c:v>
                </c:pt>
                <c:pt idx="14">
                  <c:v>128.75628946340683</c:v>
                </c:pt>
                <c:pt idx="15">
                  <c:v>127.97780364057826</c:v>
                </c:pt>
                <c:pt idx="16">
                  <c:v>127.29115924678919</c:v>
                </c:pt>
                <c:pt idx="17">
                  <c:v>126.69728864978703</c:v>
                </c:pt>
                <c:pt idx="18">
                  <c:v>126.20588213881624</c:v>
                </c:pt>
                <c:pt idx="19">
                  <c:v>125.77953306867958</c:v>
                </c:pt>
                <c:pt idx="20">
                  <c:v>125.4220172863825</c:v>
                </c:pt>
                <c:pt idx="21">
                  <c:v>125.13834076753085</c:v>
                </c:pt>
                <c:pt idx="22">
                  <c:v>124.88765918738164</c:v>
                </c:pt>
                <c:pt idx="23">
                  <c:v>124.68558358299569</c:v>
                </c:pt>
                <c:pt idx="24">
                  <c:v>124.49693076565194</c:v>
                </c:pt>
                <c:pt idx="25">
                  <c:v>124.32820402271835</c:v>
                </c:pt>
                <c:pt idx="26">
                  <c:v>124.18838478834645</c:v>
                </c:pt>
                <c:pt idx="27">
                  <c:v>124.04873470571577</c:v>
                </c:pt>
                <c:pt idx="28">
                  <c:v>123.93187499311276</c:v>
                </c:pt>
                <c:pt idx="29">
                  <c:v>123.81031597632105</c:v>
                </c:pt>
                <c:pt idx="30">
                  <c:v>123.69336043889764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0-4EA5-B75F-9EE5DFECCED0}"/>
            </c:ext>
          </c:extLst>
        </c:ser>
        <c:ser>
          <c:idx val="3"/>
          <c:order val="1"/>
          <c:tx>
            <c:strRef>
              <c:f>Pillars!$A$31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Pillars!$B$22:$AK$22</c15:sqref>
                  </c15:fullRef>
                </c:ext>
              </c:extLst>
              <c:f>Pillars!$G$22:$AK$22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Pillars!$B$31:$AK$31</c15:sqref>
                  </c15:fullRef>
                </c:ext>
              </c:extLst>
              <c:f>Pillars!$G$31:$AK$31</c:f>
              <c:numCache>
                <c:formatCode>0.00</c:formatCode>
                <c:ptCount val="31"/>
                <c:pt idx="0">
                  <c:v>145.17726799564309</c:v>
                </c:pt>
                <c:pt idx="1">
                  <c:v>142.68646150565354</c:v>
                </c:pt>
                <c:pt idx="2">
                  <c:v>140.06523832013309</c:v>
                </c:pt>
                <c:pt idx="3">
                  <c:v>137.36268184746925</c:v>
                </c:pt>
                <c:pt idx="4">
                  <c:v>134.69705252688482</c:v>
                </c:pt>
                <c:pt idx="5">
                  <c:v>131.96246197625246</c:v>
                </c:pt>
                <c:pt idx="6">
                  <c:v>129.15061015525308</c:v>
                </c:pt>
                <c:pt idx="7">
                  <c:v>126.28444636678741</c:v>
                </c:pt>
                <c:pt idx="8">
                  <c:v>123.36331863858338</c:v>
                </c:pt>
                <c:pt idx="9">
                  <c:v>120.42262992863353</c:v>
                </c:pt>
                <c:pt idx="10">
                  <c:v>117.43978539895069</c:v>
                </c:pt>
                <c:pt idx="11">
                  <c:v>115.06772387692391</c:v>
                </c:pt>
                <c:pt idx="12">
                  <c:v>112.6381893078123</c:v>
                </c:pt>
                <c:pt idx="13">
                  <c:v>110.11868750066708</c:v>
                </c:pt>
                <c:pt idx="14">
                  <c:v>107.54222675956449</c:v>
                </c:pt>
                <c:pt idx="15">
                  <c:v>104.91513122770201</c:v>
                </c:pt>
                <c:pt idx="16">
                  <c:v>102.30325227710193</c:v>
                </c:pt>
                <c:pt idx="17">
                  <c:v>99.740550245778564</c:v>
                </c:pt>
                <c:pt idx="18">
                  <c:v>97.263333154557387</c:v>
                </c:pt>
                <c:pt idx="19">
                  <c:v>94.864084741531087</c:v>
                </c:pt>
                <c:pt idx="20">
                  <c:v>92.56521490369316</c:v>
                </c:pt>
                <c:pt idx="21">
                  <c:v>90.4140935830346</c:v>
                </c:pt>
                <c:pt idx="22">
                  <c:v>88.390152380780478</c:v>
                </c:pt>
                <c:pt idx="23">
                  <c:v>86.511238541784664</c:v>
                </c:pt>
                <c:pt idx="24">
                  <c:v>84.748541628849708</c:v>
                </c:pt>
                <c:pt idx="25">
                  <c:v>83.100508217666032</c:v>
                </c:pt>
                <c:pt idx="26">
                  <c:v>81.553520567869981</c:v>
                </c:pt>
                <c:pt idx="27">
                  <c:v>80.070581660243775</c:v>
                </c:pt>
                <c:pt idx="28">
                  <c:v>78.651196854399643</c:v>
                </c:pt>
                <c:pt idx="29">
                  <c:v>77.259142741005476</c:v>
                </c:pt>
                <c:pt idx="30">
                  <c:v>75.890578480874836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F-4CB5-9AED-5AD20520E2A0}"/>
            </c:ext>
          </c:extLst>
        </c:ser>
        <c:ser>
          <c:idx val="2"/>
          <c:order val="2"/>
          <c:tx>
            <c:strRef>
              <c:f>Pillars!$A$27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Pillars!$B$22:$AK$22</c15:sqref>
                  </c15:fullRef>
                </c:ext>
              </c:extLst>
              <c:f>Pillars!$G$22:$AK$22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Pillars!$B$27:$AK$27</c15:sqref>
                  </c15:fullRef>
                </c:ext>
              </c:extLst>
              <c:f>Pillars!$G$27:$AK$27</c:f>
              <c:numCache>
                <c:formatCode>0.00</c:formatCode>
                <c:ptCount val="31"/>
                <c:pt idx="0">
                  <c:v>142.75302703763685</c:v>
                </c:pt>
                <c:pt idx="1">
                  <c:v>140.11688973915346</c:v>
                </c:pt>
                <c:pt idx="2">
                  <c:v>137.40753425302523</c:v>
                </c:pt>
                <c:pt idx="3">
                  <c:v>134.65883333307227</c:v>
                </c:pt>
                <c:pt idx="4">
                  <c:v>131.98200223398862</c:v>
                </c:pt>
                <c:pt idx="5">
                  <c:v>129.08812711056831</c:v>
                </c:pt>
                <c:pt idx="6">
                  <c:v>126.16147396830704</c:v>
                </c:pt>
                <c:pt idx="7">
                  <c:v>123.22748967302024</c:v>
                </c:pt>
                <c:pt idx="8">
                  <c:v>120.23790873599586</c:v>
                </c:pt>
                <c:pt idx="9">
                  <c:v>117.25630064188535</c:v>
                </c:pt>
                <c:pt idx="10">
                  <c:v>114.26125271957959</c:v>
                </c:pt>
                <c:pt idx="11">
                  <c:v>111.81046489417696</c:v>
                </c:pt>
                <c:pt idx="12">
                  <c:v>109.26680881957481</c:v>
                </c:pt>
                <c:pt idx="13">
                  <c:v>106.64656652117445</c:v>
                </c:pt>
                <c:pt idx="14">
                  <c:v>103.9748162976162</c:v>
                </c:pt>
                <c:pt idx="15">
                  <c:v>101.24560339803695</c:v>
                </c:pt>
                <c:pt idx="16">
                  <c:v>98.553522555435237</c:v>
                </c:pt>
                <c:pt idx="17">
                  <c:v>95.891183314566305</c:v>
                </c:pt>
                <c:pt idx="18">
                  <c:v>93.283443954431362</c:v>
                </c:pt>
                <c:pt idx="19">
                  <c:v>90.717022689145182</c:v>
                </c:pt>
                <c:pt idx="20">
                  <c:v>88.213523749141018</c:v>
                </c:pt>
                <c:pt idx="21">
                  <c:v>85.800731199464991</c:v>
                </c:pt>
                <c:pt idx="22">
                  <c:v>83.456513753290082</c:v>
                </c:pt>
                <c:pt idx="23">
                  <c:v>81.209029107689886</c:v>
                </c:pt>
                <c:pt idx="24">
                  <c:v>79.043183592383286</c:v>
                </c:pt>
                <c:pt idx="25">
                  <c:v>76.972736516044932</c:v>
                </c:pt>
                <c:pt idx="26">
                  <c:v>75.007097161556672</c:v>
                </c:pt>
                <c:pt idx="27">
                  <c:v>73.124167639184009</c:v>
                </c:pt>
                <c:pt idx="28">
                  <c:v>71.338462818087635</c:v>
                </c:pt>
                <c:pt idx="29">
                  <c:v>69.62678300509566</c:v>
                </c:pt>
                <c:pt idx="30">
                  <c:v>67.992624564274507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80-4EA5-B75F-9EE5DFEC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278456"/>
        <c:axId val="742276160"/>
        <c:extLst/>
      </c:lineChart>
      <c:catAx>
        <c:axId val="74227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276160"/>
        <c:crosses val="autoZero"/>
        <c:auto val="1"/>
        <c:lblAlgn val="ctr"/>
        <c:lblOffset val="100"/>
        <c:tickLblSkip val="5"/>
        <c:noMultiLvlLbl val="0"/>
      </c:catAx>
      <c:valAx>
        <c:axId val="742276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MMBtu</a:t>
                </a:r>
                <a:r>
                  <a:rPr lang="en-US" sz="1200" b="1" baseline="0"/>
                  <a:t> / person-year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27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6971279373368145"/>
          <c:y val="0.64295241783301682"/>
          <c:w val="0.43518362424018148"/>
          <c:h val="0.24102724864309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64190258660416"/>
          <c:y val="8.4573330772677799E-2"/>
          <c:w val="0.74715293221935042"/>
          <c:h val="0.81359067921387873"/>
        </c:manualLayout>
      </c:layout>
      <c:lineChart>
        <c:grouping val="standard"/>
        <c:varyColors val="0"/>
        <c:ser>
          <c:idx val="1"/>
          <c:order val="0"/>
          <c:tx>
            <c:strRef>
              <c:f>Pillars!$A$38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Pillars!$B$37:$AK$37</c15:sqref>
                  </c15:fullRef>
                </c:ext>
              </c:extLst>
              <c:f>Pillars!$G$37:$AK$37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Pillars!$B$38:$AK$38</c15:sqref>
                  </c15:fullRef>
                </c:ext>
              </c:extLst>
              <c:f>Pillars!$G$38:$AK$38</c:f>
              <c:numCache>
                <c:formatCode>0.00</c:formatCode>
                <c:ptCount val="31"/>
                <c:pt idx="0">
                  <c:v>0.50793468912709283</c:v>
                </c:pt>
                <c:pt idx="1">
                  <c:v>0.49104882800643196</c:v>
                </c:pt>
                <c:pt idx="2">
                  <c:v>0.47480540472054655</c:v>
                </c:pt>
                <c:pt idx="3">
                  <c:v>0.46052403928717739</c:v>
                </c:pt>
                <c:pt idx="4">
                  <c:v>0.45440647796042011</c:v>
                </c:pt>
                <c:pt idx="5">
                  <c:v>0.44920990864870686</c:v>
                </c:pt>
                <c:pt idx="6">
                  <c:v>0.43101896608732171</c:v>
                </c:pt>
                <c:pt idx="7">
                  <c:v>0.42577029553789109</c:v>
                </c:pt>
                <c:pt idx="8">
                  <c:v>0.40955540149019737</c:v>
                </c:pt>
                <c:pt idx="9">
                  <c:v>0.40939037998790884</c:v>
                </c:pt>
                <c:pt idx="10">
                  <c:v>0.39927391507162469</c:v>
                </c:pt>
                <c:pt idx="11">
                  <c:v>0.39944563991663112</c:v>
                </c:pt>
                <c:pt idx="12">
                  <c:v>0.39916705108729056</c:v>
                </c:pt>
                <c:pt idx="13">
                  <c:v>0.39810760715605625</c:v>
                </c:pt>
                <c:pt idx="14">
                  <c:v>0.39787820881460001</c:v>
                </c:pt>
                <c:pt idx="15">
                  <c:v>0.39736929582378883</c:v>
                </c:pt>
                <c:pt idx="16">
                  <c:v>0.39589067144370793</c:v>
                </c:pt>
                <c:pt idx="17">
                  <c:v>0.39541516071197569</c:v>
                </c:pt>
                <c:pt idx="18">
                  <c:v>0.39514959598600929</c:v>
                </c:pt>
                <c:pt idx="19">
                  <c:v>0.39403911388500451</c:v>
                </c:pt>
                <c:pt idx="20">
                  <c:v>0.39428586884578048</c:v>
                </c:pt>
                <c:pt idx="21">
                  <c:v>0.39390433442049838</c:v>
                </c:pt>
                <c:pt idx="22">
                  <c:v>0.39371074243522408</c:v>
                </c:pt>
                <c:pt idx="23">
                  <c:v>0.39357639974737257</c:v>
                </c:pt>
                <c:pt idx="24">
                  <c:v>0.39348912721667284</c:v>
                </c:pt>
                <c:pt idx="25">
                  <c:v>0.39346649457470595</c:v>
                </c:pt>
                <c:pt idx="26">
                  <c:v>0.39446375324523419</c:v>
                </c:pt>
                <c:pt idx="27">
                  <c:v>0.39457831798648868</c:v>
                </c:pt>
                <c:pt idx="28">
                  <c:v>0.39471178810071267</c:v>
                </c:pt>
                <c:pt idx="29">
                  <c:v>0.39475623481690325</c:v>
                </c:pt>
                <c:pt idx="30">
                  <c:v>0.39491398175193676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0-4493-8A92-AA2C71E0BEFC}"/>
            </c:ext>
          </c:extLst>
        </c:ser>
        <c:ser>
          <c:idx val="2"/>
          <c:order val="1"/>
          <c:tx>
            <c:strRef>
              <c:f>Pillars!$A$42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Pillars!$B$37:$AK$37</c15:sqref>
                  </c15:fullRef>
                </c:ext>
              </c:extLst>
              <c:f>Pillars!$G$37:$AK$37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Pillars!$B$42:$AK$42</c15:sqref>
                  </c15:fullRef>
                </c:ext>
              </c:extLst>
              <c:f>Pillars!$G$42:$AK$42</c:f>
              <c:numCache>
                <c:formatCode>0.00</c:formatCode>
                <c:ptCount val="31"/>
                <c:pt idx="0">
                  <c:v>0.51883671081957516</c:v>
                </c:pt>
                <c:pt idx="1">
                  <c:v>0.48433518287074279</c:v>
                </c:pt>
                <c:pt idx="2">
                  <c:v>0.46357568530873722</c:v>
                </c:pt>
                <c:pt idx="3">
                  <c:v>0.44515785314287032</c:v>
                </c:pt>
                <c:pt idx="4">
                  <c:v>0.43405730676026028</c:v>
                </c:pt>
                <c:pt idx="5">
                  <c:v>0.42368475768020275</c:v>
                </c:pt>
                <c:pt idx="6">
                  <c:v>0.40100940094214171</c:v>
                </c:pt>
                <c:pt idx="7">
                  <c:v>0.39002312307487669</c:v>
                </c:pt>
                <c:pt idx="8">
                  <c:v>0.3694977666651168</c:v>
                </c:pt>
                <c:pt idx="9">
                  <c:v>0.36349624923189344</c:v>
                </c:pt>
                <c:pt idx="10">
                  <c:v>0.3272692396490019</c:v>
                </c:pt>
                <c:pt idx="11">
                  <c:v>0.31302707914014671</c:v>
                </c:pt>
                <c:pt idx="12">
                  <c:v>0.30075564062408783</c:v>
                </c:pt>
                <c:pt idx="13">
                  <c:v>0.28932162317198551</c:v>
                </c:pt>
                <c:pt idx="14">
                  <c:v>0.27951809675075256</c:v>
                </c:pt>
                <c:pt idx="15">
                  <c:v>0.27021836107252895</c:v>
                </c:pt>
                <c:pt idx="16">
                  <c:v>0.2605184350676486</c:v>
                </c:pt>
                <c:pt idx="17">
                  <c:v>0.25077523388547218</c:v>
                </c:pt>
                <c:pt idx="18">
                  <c:v>0.23943981595315325</c:v>
                </c:pt>
                <c:pt idx="19">
                  <c:v>0.22463887645263036</c:v>
                </c:pt>
                <c:pt idx="20">
                  <c:v>0.20513267745843497</c:v>
                </c:pt>
                <c:pt idx="21">
                  <c:v>0.20250649413637067</c:v>
                </c:pt>
                <c:pt idx="22">
                  <c:v>0.19992241021367613</c:v>
                </c:pt>
                <c:pt idx="23">
                  <c:v>0.19742953070586719</c:v>
                </c:pt>
                <c:pt idx="24">
                  <c:v>0.19506720027252841</c:v>
                </c:pt>
                <c:pt idx="25">
                  <c:v>0.19285826292137251</c:v>
                </c:pt>
                <c:pt idx="26">
                  <c:v>0.19082008202106907</c:v>
                </c:pt>
                <c:pt idx="27">
                  <c:v>0.18894595856632859</c:v>
                </c:pt>
                <c:pt idx="28">
                  <c:v>0.18723138315089066</c:v>
                </c:pt>
                <c:pt idx="29">
                  <c:v>0.18566933787318746</c:v>
                </c:pt>
                <c:pt idx="30">
                  <c:v>0.18425632854958943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0-4493-8A92-AA2C71E0BEFC}"/>
            </c:ext>
          </c:extLst>
        </c:ser>
        <c:ser>
          <c:idx val="3"/>
          <c:order val="2"/>
          <c:tx>
            <c:strRef>
              <c:f>Pillars!$A$46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Pillars!$B$37:$AK$37</c15:sqref>
                  </c15:fullRef>
                </c:ext>
              </c:extLst>
              <c:f>Pillars!$G$37:$AK$37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Pillars!$B$46:$AK$46</c15:sqref>
                  </c15:fullRef>
                </c:ext>
              </c:extLst>
              <c:f>Pillars!$G$46:$AK$46</c:f>
              <c:numCache>
                <c:formatCode>0.00</c:formatCode>
                <c:ptCount val="31"/>
                <c:pt idx="0">
                  <c:v>0.51741245797145041</c:v>
                </c:pt>
                <c:pt idx="1">
                  <c:v>0.48413153562456862</c:v>
                </c:pt>
                <c:pt idx="2">
                  <c:v>0.45828213518417743</c:v>
                </c:pt>
                <c:pt idx="3">
                  <c:v>0.43559139493727489</c:v>
                </c:pt>
                <c:pt idx="4">
                  <c:v>0.42020578744688458</c:v>
                </c:pt>
                <c:pt idx="5">
                  <c:v>0.40689153826098373</c:v>
                </c:pt>
                <c:pt idx="6">
                  <c:v>0.38101331794729093</c:v>
                </c:pt>
                <c:pt idx="7">
                  <c:v>0.3687910410012345</c:v>
                </c:pt>
                <c:pt idx="8">
                  <c:v>0.34624179624001744</c:v>
                </c:pt>
                <c:pt idx="9">
                  <c:v>0.33971177533055019</c:v>
                </c:pt>
                <c:pt idx="10">
                  <c:v>0.30068229689563269</c:v>
                </c:pt>
                <c:pt idx="11">
                  <c:v>0.28926017214153205</c:v>
                </c:pt>
                <c:pt idx="12">
                  <c:v>0.27875176934558532</c:v>
                </c:pt>
                <c:pt idx="13">
                  <c:v>0.26817949426576193</c:v>
                </c:pt>
                <c:pt idx="14">
                  <c:v>0.25865422487319784</c:v>
                </c:pt>
                <c:pt idx="15">
                  <c:v>0.24912276453290497</c:v>
                </c:pt>
                <c:pt idx="16">
                  <c:v>0.23831402835443224</c:v>
                </c:pt>
                <c:pt idx="17">
                  <c:v>0.22617710467859337</c:v>
                </c:pt>
                <c:pt idx="18">
                  <c:v>0.21042895270368475</c:v>
                </c:pt>
                <c:pt idx="19">
                  <c:v>0.19004880372906577</c:v>
                </c:pt>
                <c:pt idx="20">
                  <c:v>0.166546128855595</c:v>
                </c:pt>
                <c:pt idx="21">
                  <c:v>0.16412263838088589</c:v>
                </c:pt>
                <c:pt idx="22">
                  <c:v>0.16182060730148046</c:v>
                </c:pt>
                <c:pt idx="23">
                  <c:v>0.15965440829125566</c:v>
                </c:pt>
                <c:pt idx="24">
                  <c:v>0.15762875584545535</c:v>
                </c:pt>
                <c:pt idx="25">
                  <c:v>0.15573128582627413</c:v>
                </c:pt>
                <c:pt idx="26">
                  <c:v>0.1539378510850295</c:v>
                </c:pt>
                <c:pt idx="27">
                  <c:v>0.15221957318921106</c:v>
                </c:pt>
                <c:pt idx="28">
                  <c:v>0.15055068169804844</c:v>
                </c:pt>
                <c:pt idx="29">
                  <c:v>0.14890629347015844</c:v>
                </c:pt>
                <c:pt idx="30">
                  <c:v>0.14727148700179857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1-445D-9969-6E02B196D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278456"/>
        <c:axId val="742276160"/>
        <c:extLst/>
      </c:lineChart>
      <c:catAx>
        <c:axId val="74227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276160"/>
        <c:crosses val="autoZero"/>
        <c:auto val="1"/>
        <c:lblAlgn val="ctr"/>
        <c:lblOffset val="100"/>
        <c:tickLblSkip val="5"/>
        <c:noMultiLvlLbl val="0"/>
      </c:catAx>
      <c:valAx>
        <c:axId val="742276160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tCO2 / 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278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64190258660416"/>
          <c:y val="8.4573330772677799E-2"/>
          <c:w val="0.74715293221935042"/>
          <c:h val="0.81359067921387873"/>
        </c:manualLayout>
      </c:layout>
      <c:lineChart>
        <c:grouping val="standard"/>
        <c:varyColors val="0"/>
        <c:ser>
          <c:idx val="1"/>
          <c:order val="0"/>
          <c:tx>
            <c:strRef>
              <c:f>Pillars!$A$54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Pillars!$B$53:$AK$53</c15:sqref>
                  </c15:fullRef>
                </c:ext>
              </c:extLst>
              <c:f>Pillars!$G$53:$AK$53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Pillars!$B$54:$AK$54</c15:sqref>
                  </c15:fullRef>
                </c:ext>
              </c:extLst>
              <c:f>Pillars!$G$54:$AK$54</c:f>
              <c:numCache>
                <c:formatCode>0.00</c:formatCode>
                <c:ptCount val="31"/>
                <c:pt idx="0">
                  <c:v>64.68598843256359</c:v>
                </c:pt>
                <c:pt idx="1">
                  <c:v>64.627202945386273</c:v>
                </c:pt>
                <c:pt idx="2">
                  <c:v>64.565254842435749</c:v>
                </c:pt>
                <c:pt idx="3">
                  <c:v>64.498586817035786</c:v>
                </c:pt>
                <c:pt idx="4">
                  <c:v>64.416129410007244</c:v>
                </c:pt>
                <c:pt idx="5">
                  <c:v>64.332179822247355</c:v>
                </c:pt>
                <c:pt idx="6">
                  <c:v>64.251767503615184</c:v>
                </c:pt>
                <c:pt idx="7">
                  <c:v>64.175214098564339</c:v>
                </c:pt>
                <c:pt idx="8">
                  <c:v>64.107064321589164</c:v>
                </c:pt>
                <c:pt idx="9">
                  <c:v>64.047530820035249</c:v>
                </c:pt>
                <c:pt idx="10">
                  <c:v>63.997750921752491</c:v>
                </c:pt>
                <c:pt idx="11">
                  <c:v>63.955632978786689</c:v>
                </c:pt>
                <c:pt idx="12">
                  <c:v>63.920655952799542</c:v>
                </c:pt>
                <c:pt idx="13">
                  <c:v>63.888872143358135</c:v>
                </c:pt>
                <c:pt idx="14">
                  <c:v>63.858605997980725</c:v>
                </c:pt>
                <c:pt idx="15">
                  <c:v>63.833580117109946</c:v>
                </c:pt>
                <c:pt idx="16">
                  <c:v>63.813464034161186</c:v>
                </c:pt>
                <c:pt idx="17">
                  <c:v>63.799341159074181</c:v>
                </c:pt>
                <c:pt idx="18">
                  <c:v>63.790422620156882</c:v>
                </c:pt>
                <c:pt idx="19">
                  <c:v>63.789113323637679</c:v>
                </c:pt>
                <c:pt idx="20">
                  <c:v>63.794029132645562</c:v>
                </c:pt>
                <c:pt idx="21">
                  <c:v>63.803337764431383</c:v>
                </c:pt>
                <c:pt idx="22">
                  <c:v>63.818653059252433</c:v>
                </c:pt>
                <c:pt idx="23">
                  <c:v>63.836748266925056</c:v>
                </c:pt>
                <c:pt idx="24">
                  <c:v>63.858709974386969</c:v>
                </c:pt>
                <c:pt idx="25">
                  <c:v>63.882573649299211</c:v>
                </c:pt>
                <c:pt idx="26">
                  <c:v>63.906586926332729</c:v>
                </c:pt>
                <c:pt idx="27">
                  <c:v>63.932471872916551</c:v>
                </c:pt>
                <c:pt idx="28">
                  <c:v>63.957823996673234</c:v>
                </c:pt>
                <c:pt idx="29">
                  <c:v>63.984597136493463</c:v>
                </c:pt>
                <c:pt idx="30">
                  <c:v>64.011763034825805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7-4AF7-8BEC-F329A1D93278}"/>
            </c:ext>
          </c:extLst>
        </c:ser>
        <c:ser>
          <c:idx val="2"/>
          <c:order val="1"/>
          <c:tx>
            <c:strRef>
              <c:f>Pillars!$A$58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Pillars!$B$53:$AK$53</c15:sqref>
                  </c15:fullRef>
                </c:ext>
              </c:extLst>
              <c:f>Pillars!$G$53:$AK$53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Pillars!$B$58:$AK$58</c15:sqref>
                  </c15:fullRef>
                </c:ext>
              </c:extLst>
              <c:f>Pillars!$G$58:$AK$58</c:f>
              <c:numCache>
                <c:formatCode>0.00</c:formatCode>
                <c:ptCount val="31"/>
                <c:pt idx="0">
                  <c:v>64.562947743904957</c:v>
                </c:pt>
                <c:pt idx="1">
                  <c:v>64.454507589349703</c:v>
                </c:pt>
                <c:pt idx="2">
                  <c:v>64.345015441943517</c:v>
                </c:pt>
                <c:pt idx="3">
                  <c:v>64.234855373239341</c:v>
                </c:pt>
                <c:pt idx="4">
                  <c:v>64.115841015770869</c:v>
                </c:pt>
                <c:pt idx="5">
                  <c:v>63.983453874786349</c:v>
                </c:pt>
                <c:pt idx="6">
                  <c:v>63.851021042897294</c:v>
                </c:pt>
                <c:pt idx="7">
                  <c:v>63.719617375372067</c:v>
                </c:pt>
                <c:pt idx="8">
                  <c:v>63.592058573232364</c:v>
                </c:pt>
                <c:pt idx="9">
                  <c:v>63.471933657287501</c:v>
                </c:pt>
                <c:pt idx="10">
                  <c:v>63.36031650719061</c:v>
                </c:pt>
                <c:pt idx="11">
                  <c:v>63.297236470623112</c:v>
                </c:pt>
                <c:pt idx="12">
                  <c:v>63.231707892924902</c:v>
                </c:pt>
                <c:pt idx="13">
                  <c:v>63.158610687802202</c:v>
                </c:pt>
                <c:pt idx="14">
                  <c:v>63.074303251109988</c:v>
                </c:pt>
                <c:pt idx="15">
                  <c:v>62.982173567625694</c:v>
                </c:pt>
                <c:pt idx="16">
                  <c:v>62.889979534178067</c:v>
                </c:pt>
                <c:pt idx="17">
                  <c:v>62.794876496622578</c:v>
                </c:pt>
                <c:pt idx="18">
                  <c:v>62.697355990231017</c:v>
                </c:pt>
                <c:pt idx="19">
                  <c:v>62.602028678231378</c:v>
                </c:pt>
                <c:pt idx="20">
                  <c:v>62.510527581792523</c:v>
                </c:pt>
                <c:pt idx="21">
                  <c:v>62.424004909959727</c:v>
                </c:pt>
                <c:pt idx="22">
                  <c:v>62.347073220664328</c:v>
                </c:pt>
                <c:pt idx="23">
                  <c:v>62.279542298280852</c:v>
                </c:pt>
                <c:pt idx="24">
                  <c:v>62.225285626523331</c:v>
                </c:pt>
                <c:pt idx="25">
                  <c:v>62.18323332563417</c:v>
                </c:pt>
                <c:pt idx="26">
                  <c:v>62.151231809730199</c:v>
                </c:pt>
                <c:pt idx="27">
                  <c:v>62.13029076745196</c:v>
                </c:pt>
                <c:pt idx="28">
                  <c:v>62.114999375794241</c:v>
                </c:pt>
                <c:pt idx="29">
                  <c:v>62.104522306651894</c:v>
                </c:pt>
                <c:pt idx="30">
                  <c:v>62.092624441702533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7-4AF7-8BEC-F329A1D93278}"/>
            </c:ext>
          </c:extLst>
        </c:ser>
        <c:ser>
          <c:idx val="3"/>
          <c:order val="2"/>
          <c:tx>
            <c:strRef>
              <c:f>Pillars!$A$62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Pillars!$B$53:$AK$53</c15:sqref>
                  </c15:fullRef>
                </c:ext>
              </c:extLst>
              <c:f>Pillars!$G$53:$AK$53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Pillars!$B$62:$AK$62</c15:sqref>
                  </c15:fullRef>
                </c:ext>
              </c:extLst>
              <c:f>Pillars!$G$62:$AK$62</c:f>
              <c:numCache>
                <c:formatCode>0.00</c:formatCode>
                <c:ptCount val="31"/>
                <c:pt idx="0">
                  <c:v>64.704592732524631</c:v>
                </c:pt>
                <c:pt idx="1">
                  <c:v>64.608069312423538</c:v>
                </c:pt>
                <c:pt idx="2">
                  <c:v>64.506107537603953</c:v>
                </c:pt>
                <c:pt idx="3">
                  <c:v>64.399440337486226</c:v>
                </c:pt>
                <c:pt idx="4">
                  <c:v>64.276403122491857</c:v>
                </c:pt>
                <c:pt idx="5">
                  <c:v>64.144427330609957</c:v>
                </c:pt>
                <c:pt idx="6">
                  <c:v>64.004204536031452</c:v>
                </c:pt>
                <c:pt idx="7">
                  <c:v>63.854186203036249</c:v>
                </c:pt>
                <c:pt idx="8">
                  <c:v>63.698739055955116</c:v>
                </c:pt>
                <c:pt idx="9">
                  <c:v>63.538216297118971</c:v>
                </c:pt>
                <c:pt idx="10">
                  <c:v>63.370928857701792</c:v>
                </c:pt>
                <c:pt idx="11">
                  <c:v>63.2565878769121</c:v>
                </c:pt>
                <c:pt idx="12">
                  <c:v>63.14650805641319</c:v>
                </c:pt>
                <c:pt idx="13">
                  <c:v>63.028082365109618</c:v>
                </c:pt>
                <c:pt idx="14">
                  <c:v>62.89622072180196</c:v>
                </c:pt>
                <c:pt idx="15">
                  <c:v>62.755017846689512</c:v>
                </c:pt>
                <c:pt idx="16">
                  <c:v>62.605797425743035</c:v>
                </c:pt>
                <c:pt idx="17">
                  <c:v>62.449417219393688</c:v>
                </c:pt>
                <c:pt idx="18">
                  <c:v>62.284760559887566</c:v>
                </c:pt>
                <c:pt idx="19">
                  <c:v>62.115269443867078</c:v>
                </c:pt>
                <c:pt idx="20">
                  <c:v>61.941156153288567</c:v>
                </c:pt>
                <c:pt idx="21">
                  <c:v>61.769288750239831</c:v>
                </c:pt>
                <c:pt idx="22">
                  <c:v>61.602316122676179</c:v>
                </c:pt>
                <c:pt idx="23">
                  <c:v>61.439123224478351</c:v>
                </c:pt>
                <c:pt idx="24">
                  <c:v>61.281755616237042</c:v>
                </c:pt>
                <c:pt idx="25">
                  <c:v>61.126802249131728</c:v>
                </c:pt>
                <c:pt idx="26">
                  <c:v>60.970843436608405</c:v>
                </c:pt>
                <c:pt idx="27">
                  <c:v>60.80800651542544</c:v>
                </c:pt>
                <c:pt idx="28">
                  <c:v>60.628515697702163</c:v>
                </c:pt>
                <c:pt idx="29">
                  <c:v>60.42749210068007</c:v>
                </c:pt>
                <c:pt idx="30">
                  <c:v>60.197854428306592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5-4E57-AAD3-C8D7049B8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278456"/>
        <c:axId val="742276160"/>
        <c:extLst/>
      </c:lineChart>
      <c:catAx>
        <c:axId val="74227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276160"/>
        <c:crosses val="autoZero"/>
        <c:auto val="1"/>
        <c:lblAlgn val="ctr"/>
        <c:lblOffset val="100"/>
        <c:tickLblSkip val="5"/>
        <c:noMultiLvlLbl val="0"/>
      </c:catAx>
      <c:valAx>
        <c:axId val="742276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MMTCO2e</a:t>
                </a:r>
                <a:r>
                  <a:rPr lang="en-US" sz="1200" b="1" baseline="0"/>
                  <a:t> / EJ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278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0"/>
          <c:tx>
            <c:strRef>
              <c:f>'Building Energy by Fuel'!$A$98</c:f>
              <c:strCache>
                <c:ptCount val="1"/>
                <c:pt idx="0">
                  <c:v>All Others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Fuel'!$B$98:$AK$98</c15:sqref>
                  </c15:fullRef>
                </c:ext>
              </c:extLst>
              <c:f>'Building Energy by Fuel'!$G$98:$AK$98</c:f>
              <c:numCache>
                <c:formatCode>_ * #,##0.0_ ;_ * \-#,##0.0_ ;_ * ""\-""??_ ;_ @_ </c:formatCode>
                <c:ptCount val="31"/>
                <c:pt idx="0">
                  <c:v>7.1609815814105513</c:v>
                </c:pt>
                <c:pt idx="1">
                  <c:v>7.2069509420078672</c:v>
                </c:pt>
                <c:pt idx="2">
                  <c:v>7.2477708515255292</c:v>
                </c:pt>
                <c:pt idx="3">
                  <c:v>7.282971985894922</c:v>
                </c:pt>
                <c:pt idx="4">
                  <c:v>7.322589363458003</c:v>
                </c:pt>
                <c:pt idx="5">
                  <c:v>7.3539176497936838</c:v>
                </c:pt>
                <c:pt idx="6">
                  <c:v>7.3785873187618609</c:v>
                </c:pt>
                <c:pt idx="7">
                  <c:v>7.3968311503256396</c:v>
                </c:pt>
                <c:pt idx="8">
                  <c:v>7.4091172510900556</c:v>
                </c:pt>
                <c:pt idx="9">
                  <c:v>7.4157202769419959</c:v>
                </c:pt>
                <c:pt idx="10">
                  <c:v>7.4126401014827037</c:v>
                </c:pt>
                <c:pt idx="11">
                  <c:v>7.4033428234213776</c:v>
                </c:pt>
                <c:pt idx="12">
                  <c:v>7.3882395103251639</c:v>
                </c:pt>
                <c:pt idx="13">
                  <c:v>7.3677667194796932</c:v>
                </c:pt>
                <c:pt idx="14">
                  <c:v>7.3428445581539501</c:v>
                </c:pt>
                <c:pt idx="15">
                  <c:v>7.3116474697606355</c:v>
                </c:pt>
                <c:pt idx="16">
                  <c:v>7.2782226842132518</c:v>
                </c:pt>
                <c:pt idx="17">
                  <c:v>7.243399528294769</c:v>
                </c:pt>
                <c:pt idx="18">
                  <c:v>7.2074516110125426</c:v>
                </c:pt>
                <c:pt idx="19">
                  <c:v>7.1699345634221956</c:v>
                </c:pt>
                <c:pt idx="20">
                  <c:v>7.1292922474313745</c:v>
                </c:pt>
                <c:pt idx="21">
                  <c:v>7.0828712293113956</c:v>
                </c:pt>
                <c:pt idx="22">
                  <c:v>7.0282564600429644</c:v>
                </c:pt>
                <c:pt idx="23">
                  <c:v>6.9656518447230651</c:v>
                </c:pt>
                <c:pt idx="24">
                  <c:v>6.8985576208355193</c:v>
                </c:pt>
                <c:pt idx="25">
                  <c:v>6.8315327120083289</c:v>
                </c:pt>
                <c:pt idx="26">
                  <c:v>6.7671143161123224</c:v>
                </c:pt>
                <c:pt idx="27">
                  <c:v>6.706958312272203</c:v>
                </c:pt>
                <c:pt idx="28">
                  <c:v>6.6518220541504709</c:v>
                </c:pt>
                <c:pt idx="29">
                  <c:v>6.6020346368601439</c:v>
                </c:pt>
                <c:pt idx="30">
                  <c:v>6.5576888829502877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58-480A-8F7E-82E228C4F2A8}"/>
            </c:ext>
          </c:extLst>
        </c:ser>
        <c:ser>
          <c:idx val="9"/>
          <c:order val="1"/>
          <c:tx>
            <c:strRef>
              <c:f>'Building Energy by Fuel'!$A$104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Fuel'!$B$104:$AK$104</c15:sqref>
                  </c15:fullRef>
                </c:ext>
              </c:extLst>
              <c:f>'Building Energy by Fuel'!$G$104:$AK$104</c:f>
              <c:numCache>
                <c:formatCode>_ * #,##0.0_ ;_ * \-#,##0.0_ ;_ * ""\-""??_ ;_ @_ </c:formatCode>
                <c:ptCount val="31"/>
                <c:pt idx="0">
                  <c:v>10.197885045023513</c:v>
                </c:pt>
                <c:pt idx="1">
                  <c:v>10.166537281354865</c:v>
                </c:pt>
                <c:pt idx="2">
                  <c:v>10.137289317064027</c:v>
                </c:pt>
                <c:pt idx="3">
                  <c:v>10.10914464130953</c:v>
                </c:pt>
                <c:pt idx="4">
                  <c:v>10.096601170738149</c:v>
                </c:pt>
                <c:pt idx="5">
                  <c:v>10.080337828867821</c:v>
                </c:pt>
                <c:pt idx="6">
                  <c:v>10.061051753078171</c:v>
                </c:pt>
                <c:pt idx="7">
                  <c:v>10.038803050420363</c:v>
                </c:pt>
                <c:pt idx="8">
                  <c:v>10.014081006722614</c:v>
                </c:pt>
                <c:pt idx="9">
                  <c:v>9.9872179595765758</c:v>
                </c:pt>
                <c:pt idx="10">
                  <c:v>9.9531219588096267</c:v>
                </c:pt>
                <c:pt idx="11">
                  <c:v>9.9163030315401635</c:v>
                </c:pt>
                <c:pt idx="12">
                  <c:v>9.8761122438695903</c:v>
                </c:pt>
                <c:pt idx="13">
                  <c:v>9.8315214356720091</c:v>
                </c:pt>
                <c:pt idx="14">
                  <c:v>9.7818468452619456</c:v>
                </c:pt>
                <c:pt idx="15">
                  <c:v>9.7232347841520994</c:v>
                </c:pt>
                <c:pt idx="16">
                  <c:v>9.6595855836268392</c:v>
                </c:pt>
                <c:pt idx="17">
                  <c:v>9.591886817004486</c:v>
                </c:pt>
                <c:pt idx="18">
                  <c:v>9.5217091259853959</c:v>
                </c:pt>
                <c:pt idx="19">
                  <c:v>9.4511659938682282</c:v>
                </c:pt>
                <c:pt idx="20">
                  <c:v>9.3825544115518991</c:v>
                </c:pt>
                <c:pt idx="21">
                  <c:v>9.3179100635241099</c:v>
                </c:pt>
                <c:pt idx="22">
                  <c:v>9.2586192558991769</c:v>
                </c:pt>
                <c:pt idx="23">
                  <c:v>9.2056420433118031</c:v>
                </c:pt>
                <c:pt idx="24">
                  <c:v>9.1594948342143905</c:v>
                </c:pt>
                <c:pt idx="25">
                  <c:v>9.1205180043519647</c:v>
                </c:pt>
                <c:pt idx="26">
                  <c:v>9.0884262406688112</c:v>
                </c:pt>
                <c:pt idx="27">
                  <c:v>9.0635605441718496</c:v>
                </c:pt>
                <c:pt idx="28">
                  <c:v>9.045869927007649</c:v>
                </c:pt>
                <c:pt idx="29">
                  <c:v>9.0350612393973719</c:v>
                </c:pt>
                <c:pt idx="30">
                  <c:v>9.0306967881724987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58-480A-8F7E-82E228C4F2A8}"/>
            </c:ext>
          </c:extLst>
        </c:ser>
        <c:ser>
          <c:idx val="8"/>
          <c:order val="2"/>
          <c:tx>
            <c:strRef>
              <c:f>'Building Energy by Fuel'!$A$103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Fuel'!$B$103:$AK$103</c15:sqref>
                  </c15:fullRef>
                </c:ext>
              </c:extLst>
              <c:f>'Building Energy by Fuel'!$G$103:$AK$103</c:f>
              <c:numCache>
                <c:formatCode>General</c:formatCode>
                <c:ptCount val="31"/>
                <c:pt idx="0">
                  <c:v>28.383374000085833</c:v>
                </c:pt>
                <c:pt idx="1">
                  <c:v>28.586971495455661</c:v>
                </c:pt>
                <c:pt idx="2">
                  <c:v>28.733515813174531</c:v>
                </c:pt>
                <c:pt idx="3">
                  <c:v>28.819371933674187</c:v>
                </c:pt>
                <c:pt idx="4">
                  <c:v>28.900976966126287</c:v>
                </c:pt>
                <c:pt idx="5">
                  <c:v>28.933698957396079</c:v>
                </c:pt>
                <c:pt idx="6">
                  <c:v>28.933496737580832</c:v>
                </c:pt>
                <c:pt idx="7">
                  <c:v>28.906403171455892</c:v>
                </c:pt>
                <c:pt idx="8">
                  <c:v>28.85586282543397</c:v>
                </c:pt>
                <c:pt idx="9">
                  <c:v>28.783931073785212</c:v>
                </c:pt>
                <c:pt idx="10">
                  <c:v>28.676025498048581</c:v>
                </c:pt>
                <c:pt idx="11">
                  <c:v>28.544582650305113</c:v>
                </c:pt>
                <c:pt idx="12">
                  <c:v>28.387611997949893</c:v>
                </c:pt>
                <c:pt idx="13">
                  <c:v>28.204316097603876</c:v>
                </c:pt>
                <c:pt idx="14">
                  <c:v>27.99557794331162</c:v>
                </c:pt>
                <c:pt idx="15">
                  <c:v>27.753136083290432</c:v>
                </c:pt>
                <c:pt idx="16">
                  <c:v>27.493666966958376</c:v>
                </c:pt>
                <c:pt idx="17">
                  <c:v>27.227285730226619</c:v>
                </c:pt>
                <c:pt idx="18">
                  <c:v>26.96491643050015</c:v>
                </c:pt>
                <c:pt idx="19">
                  <c:v>26.714135346936253</c:v>
                </c:pt>
                <c:pt idx="20">
                  <c:v>26.477188837094427</c:v>
                </c:pt>
                <c:pt idx="21">
                  <c:v>26.249769799110133</c:v>
                </c:pt>
                <c:pt idx="22">
                  <c:v>26.024630874356198</c:v>
                </c:pt>
                <c:pt idx="23">
                  <c:v>25.797362863929287</c:v>
                </c:pt>
                <c:pt idx="24">
                  <c:v>25.571855122471405</c:v>
                </c:pt>
                <c:pt idx="25">
                  <c:v>25.356848598903028</c:v>
                </c:pt>
                <c:pt idx="26">
                  <c:v>25.156631933377657</c:v>
                </c:pt>
                <c:pt idx="27">
                  <c:v>24.975824515327936</c:v>
                </c:pt>
                <c:pt idx="28">
                  <c:v>24.816119074151093</c:v>
                </c:pt>
                <c:pt idx="29">
                  <c:v>24.677830130646992</c:v>
                </c:pt>
                <c:pt idx="30">
                  <c:v>24.560576278688501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8-480A-8F7E-82E228C4F2A8}"/>
            </c:ext>
          </c:extLst>
        </c:ser>
        <c:ser>
          <c:idx val="7"/>
          <c:order val="3"/>
          <c:tx>
            <c:strRef>
              <c:f>'Building Energy by Fuel'!$A$102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Fuel'!$B$102:$AK$102</c15:sqref>
                  </c15:fullRef>
                </c:ext>
              </c:extLst>
              <c:f>'Building Energy by Fuel'!$G$102:$AK$102</c:f>
              <c:numCache>
                <c:formatCode>General</c:formatCode>
                <c:ptCount val="31"/>
                <c:pt idx="0">
                  <c:v>0.29150050778011394</c:v>
                </c:pt>
                <c:pt idx="1">
                  <c:v>0.29310524524590181</c:v>
                </c:pt>
                <c:pt idx="2">
                  <c:v>0.29467807568794274</c:v>
                </c:pt>
                <c:pt idx="3">
                  <c:v>0.29618864916597637</c:v>
                </c:pt>
                <c:pt idx="4">
                  <c:v>0.2977290550008504</c:v>
                </c:pt>
                <c:pt idx="5">
                  <c:v>0.29898835867321488</c:v>
                </c:pt>
                <c:pt idx="6">
                  <c:v>0.30006197720480859</c:v>
                </c:pt>
                <c:pt idx="7">
                  <c:v>0.3008928334530464</c:v>
                </c:pt>
                <c:pt idx="8">
                  <c:v>0.30142523371915064</c:v>
                </c:pt>
                <c:pt idx="9">
                  <c:v>0.30160270677069623</c:v>
                </c:pt>
                <c:pt idx="10">
                  <c:v>0.30109105781519918</c:v>
                </c:pt>
                <c:pt idx="11">
                  <c:v>0.30019969116104406</c:v>
                </c:pt>
                <c:pt idx="12">
                  <c:v>0.29898241001746362</c:v>
                </c:pt>
                <c:pt idx="13">
                  <c:v>0.29754275584683781</c:v>
                </c:pt>
                <c:pt idx="14">
                  <c:v>0.29604263948928422</c:v>
                </c:pt>
                <c:pt idx="15">
                  <c:v>0.29449399963924455</c:v>
                </c:pt>
                <c:pt idx="16">
                  <c:v>0.29328050105487413</c:v>
                </c:pt>
                <c:pt idx="17">
                  <c:v>0.29255703064948169</c:v>
                </c:pt>
                <c:pt idx="18">
                  <c:v>0.29239593141105608</c:v>
                </c:pt>
                <c:pt idx="19">
                  <c:v>0.2927760304674204</c:v>
                </c:pt>
                <c:pt idx="20">
                  <c:v>0.29359451977991236</c:v>
                </c:pt>
                <c:pt idx="21">
                  <c:v>0.29471665087517335</c:v>
                </c:pt>
                <c:pt idx="22">
                  <c:v>0.2960174309157983</c:v>
                </c:pt>
                <c:pt idx="23">
                  <c:v>0.29740779883511675</c:v>
                </c:pt>
                <c:pt idx="24">
                  <c:v>0.298837712102275</c:v>
                </c:pt>
                <c:pt idx="25">
                  <c:v>0.30028741341729459</c:v>
                </c:pt>
                <c:pt idx="26">
                  <c:v>0.30174673783058337</c:v>
                </c:pt>
                <c:pt idx="27">
                  <c:v>0.30321362678021163</c:v>
                </c:pt>
                <c:pt idx="28">
                  <c:v>0.30468768583415373</c:v>
                </c:pt>
                <c:pt idx="29">
                  <c:v>0.30616888402646064</c:v>
                </c:pt>
                <c:pt idx="30">
                  <c:v>0.30765724851202741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58-480A-8F7E-82E228C4F2A8}"/>
            </c:ext>
          </c:extLst>
        </c:ser>
        <c:ser>
          <c:idx val="6"/>
          <c:order val="4"/>
          <c:tx>
            <c:strRef>
              <c:f>'Building Energy by Fuel'!$A$101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Fuel'!$B$101:$AK$101</c15:sqref>
                  </c15:fullRef>
                </c:ext>
              </c:extLst>
              <c:f>'Building Energy by Fuel'!$G$101:$AK$101</c:f>
              <c:numCache>
                <c:formatCode>General</c:formatCode>
                <c:ptCount val="31"/>
                <c:pt idx="0">
                  <c:v>0.20900439755673075</c:v>
                </c:pt>
                <c:pt idx="1">
                  <c:v>0.21061373141791753</c:v>
                </c:pt>
                <c:pt idx="2">
                  <c:v>0.21223545714983552</c:v>
                </c:pt>
                <c:pt idx="3">
                  <c:v>0.21386967016988925</c:v>
                </c:pt>
                <c:pt idx="4">
                  <c:v>0.21551646663019741</c:v>
                </c:pt>
                <c:pt idx="5">
                  <c:v>0.21704663354327186</c:v>
                </c:pt>
                <c:pt idx="6">
                  <c:v>0.21858766464142906</c:v>
                </c:pt>
                <c:pt idx="7">
                  <c:v>0.22013963706038328</c:v>
                </c:pt>
                <c:pt idx="8">
                  <c:v>0.22170262848351202</c:v>
                </c:pt>
                <c:pt idx="9">
                  <c:v>0.22327671714574493</c:v>
                </c:pt>
                <c:pt idx="10">
                  <c:v>0.22459404977690484</c:v>
                </c:pt>
                <c:pt idx="11">
                  <c:v>0.22591915467058857</c:v>
                </c:pt>
                <c:pt idx="12">
                  <c:v>0.22725207768314504</c:v>
                </c:pt>
                <c:pt idx="13">
                  <c:v>0.22859286494147563</c:v>
                </c:pt>
                <c:pt idx="14">
                  <c:v>0.22994156284463035</c:v>
                </c:pt>
                <c:pt idx="15">
                  <c:v>0.23113725897142243</c:v>
                </c:pt>
                <c:pt idx="16">
                  <c:v>0.23233917271807383</c:v>
                </c:pt>
                <c:pt idx="17">
                  <c:v>0.23354733641620781</c:v>
                </c:pt>
                <c:pt idx="18">
                  <c:v>0.23476178256557215</c:v>
                </c:pt>
                <c:pt idx="19">
                  <c:v>0.23598254383491316</c:v>
                </c:pt>
                <c:pt idx="20">
                  <c:v>0.23720965306285471</c:v>
                </c:pt>
                <c:pt idx="21">
                  <c:v>0.23844314325878158</c:v>
                </c:pt>
                <c:pt idx="22">
                  <c:v>0.23968304760372727</c:v>
                </c:pt>
                <c:pt idx="23">
                  <c:v>0.24092939945126671</c:v>
                </c:pt>
                <c:pt idx="24">
                  <c:v>0.24218223232841329</c:v>
                </c:pt>
                <c:pt idx="25">
                  <c:v>0.24344157993652105</c:v>
                </c:pt>
                <c:pt idx="26">
                  <c:v>0.24470747615219104</c:v>
                </c:pt>
                <c:pt idx="27">
                  <c:v>0.24597995502818243</c:v>
                </c:pt>
                <c:pt idx="28">
                  <c:v>0.24725905079432897</c:v>
                </c:pt>
                <c:pt idx="29">
                  <c:v>0.24854479785845954</c:v>
                </c:pt>
                <c:pt idx="30">
                  <c:v>0.24983723080732359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58-480A-8F7E-82E228C4F2A8}"/>
            </c:ext>
          </c:extLst>
        </c:ser>
        <c:ser>
          <c:idx val="4"/>
          <c:order val="5"/>
          <c:tx>
            <c:strRef>
              <c:f>'Building Energy by Fuel'!$A$100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Fuel'!$B$100:$AK$100</c15:sqref>
                  </c15:fullRef>
                </c:ext>
              </c:extLst>
              <c:f>'Building Energy by Fuel'!$G$100:$AK$100</c:f>
              <c:numCache>
                <c:formatCode>General</c:formatCode>
                <c:ptCount val="31"/>
                <c:pt idx="0">
                  <c:v>174.46144942955269</c:v>
                </c:pt>
                <c:pt idx="1">
                  <c:v>173.73930455457747</c:v>
                </c:pt>
                <c:pt idx="2">
                  <c:v>172.8200595965103</c:v>
                </c:pt>
                <c:pt idx="3">
                  <c:v>171.7044454340535</c:v>
                </c:pt>
                <c:pt idx="4">
                  <c:v>170.68659549160407</c:v>
                </c:pt>
                <c:pt idx="5">
                  <c:v>169.39402964349784</c:v>
                </c:pt>
                <c:pt idx="6">
                  <c:v>167.78991326787673</c:v>
                </c:pt>
                <c:pt idx="7">
                  <c:v>165.89214247841042</c:v>
                </c:pt>
                <c:pt idx="8">
                  <c:v>163.7301541682412</c:v>
                </c:pt>
                <c:pt idx="9">
                  <c:v>161.33611570643615</c:v>
                </c:pt>
                <c:pt idx="10">
                  <c:v>158.73201203148446</c:v>
                </c:pt>
                <c:pt idx="11">
                  <c:v>155.91913436619865</c:v>
                </c:pt>
                <c:pt idx="12">
                  <c:v>152.87199259678127</c:v>
                </c:pt>
                <c:pt idx="13">
                  <c:v>149.62373263920466</c:v>
                </c:pt>
                <c:pt idx="14">
                  <c:v>146.21610727742089</c:v>
                </c:pt>
                <c:pt idx="15">
                  <c:v>142.65891167810494</c:v>
                </c:pt>
                <c:pt idx="16">
                  <c:v>138.99710813757139</c:v>
                </c:pt>
                <c:pt idx="17">
                  <c:v>135.30115547813901</c:v>
                </c:pt>
                <c:pt idx="18">
                  <c:v>131.6464041552546</c:v>
                </c:pt>
                <c:pt idx="19">
                  <c:v>128.07864324753615</c:v>
                </c:pt>
                <c:pt idx="20">
                  <c:v>124.63776184395266</c:v>
                </c:pt>
                <c:pt idx="21">
                  <c:v>121.35525350674752</c:v>
                </c:pt>
                <c:pt idx="22">
                  <c:v>118.27991574583086</c:v>
                </c:pt>
                <c:pt idx="23">
                  <c:v>115.42946106362142</c:v>
                </c:pt>
                <c:pt idx="24">
                  <c:v>112.81582471828008</c:v>
                </c:pt>
                <c:pt idx="25">
                  <c:v>110.44926613247287</c:v>
                </c:pt>
                <c:pt idx="26">
                  <c:v>108.29359618022497</c:v>
                </c:pt>
                <c:pt idx="27">
                  <c:v>106.38007904750889</c:v>
                </c:pt>
                <c:pt idx="28">
                  <c:v>104.71061402751303</c:v>
                </c:pt>
                <c:pt idx="29">
                  <c:v>103.27330918440907</c:v>
                </c:pt>
                <c:pt idx="30">
                  <c:v>102.05002817599146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A58-480A-8F7E-82E228C4F2A8}"/>
            </c:ext>
          </c:extLst>
        </c:ser>
        <c:ser>
          <c:idx val="5"/>
          <c:order val="6"/>
          <c:tx>
            <c:strRef>
              <c:f>'Building Energy by Fuel'!$A$99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Fuel'!$B$99:$AK$99</c15:sqref>
                  </c15:fullRef>
                </c:ext>
              </c:extLst>
              <c:f>'Building Energy by Fuel'!$G$99:$AK$99</c:f>
              <c:numCache>
                <c:formatCode>General</c:formatCode>
                <c:ptCount val="31"/>
                <c:pt idx="0">
                  <c:v>183.65954339073909</c:v>
                </c:pt>
                <c:pt idx="1">
                  <c:v>181.82502164703737</c:v>
                </c:pt>
                <c:pt idx="2">
                  <c:v>180.12513724201256</c:v>
                </c:pt>
                <c:pt idx="3">
                  <c:v>178.51076258783172</c:v>
                </c:pt>
                <c:pt idx="4">
                  <c:v>178.04341230877853</c:v>
                </c:pt>
                <c:pt idx="5">
                  <c:v>177.68519828871158</c:v>
                </c:pt>
                <c:pt idx="6">
                  <c:v>177.40141267691163</c:v>
                </c:pt>
                <c:pt idx="7">
                  <c:v>177.16132241892578</c:v>
                </c:pt>
                <c:pt idx="8">
                  <c:v>176.94074681975425</c:v>
                </c:pt>
                <c:pt idx="9">
                  <c:v>176.7137723264623</c:v>
                </c:pt>
                <c:pt idx="10">
                  <c:v>176.38920379861784</c:v>
                </c:pt>
                <c:pt idx="11">
                  <c:v>176.11259001017683</c:v>
                </c:pt>
                <c:pt idx="12">
                  <c:v>175.88595287805811</c:v>
                </c:pt>
                <c:pt idx="13">
                  <c:v>175.70732230873125</c:v>
                </c:pt>
                <c:pt idx="14">
                  <c:v>175.58095576014182</c:v>
                </c:pt>
                <c:pt idx="15">
                  <c:v>175.46728463085168</c:v>
                </c:pt>
                <c:pt idx="16">
                  <c:v>175.40571144804497</c:v>
                </c:pt>
                <c:pt idx="17">
                  <c:v>175.37904582300794</c:v>
                </c:pt>
                <c:pt idx="18">
                  <c:v>175.37075543532029</c:v>
                </c:pt>
                <c:pt idx="19">
                  <c:v>175.37391466146872</c:v>
                </c:pt>
                <c:pt idx="20">
                  <c:v>175.3816555394645</c:v>
                </c:pt>
                <c:pt idx="21">
                  <c:v>175.40977854730326</c:v>
                </c:pt>
                <c:pt idx="22">
                  <c:v>175.4532815291025</c:v>
                </c:pt>
                <c:pt idx="23">
                  <c:v>175.5095320517251</c:v>
                </c:pt>
                <c:pt idx="24">
                  <c:v>175.57274795966512</c:v>
                </c:pt>
                <c:pt idx="25">
                  <c:v>175.63706908529491</c:v>
                </c:pt>
                <c:pt idx="26">
                  <c:v>175.70049495557541</c:v>
                </c:pt>
                <c:pt idx="27">
                  <c:v>175.75607760865691</c:v>
                </c:pt>
                <c:pt idx="28">
                  <c:v>175.80044439884358</c:v>
                </c:pt>
                <c:pt idx="29">
                  <c:v>175.83156307577559</c:v>
                </c:pt>
                <c:pt idx="30">
                  <c:v>175.84783335535184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A58-480A-8F7E-82E228C4F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310928"/>
        <c:axId val="925319784"/>
      </c:areaChart>
      <c:catAx>
        <c:axId val="925310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9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2531978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Trillion British Thermal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0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069938637062784"/>
          <c:y val="7.444599021232931E-2"/>
          <c:w val="0.20119163909741974"/>
          <c:h val="0.71797053832188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0"/>
          <c:tx>
            <c:strRef>
              <c:f>'Building Energy by Fuel'!$A$69</c:f>
              <c:strCache>
                <c:ptCount val="1"/>
                <c:pt idx="0">
                  <c:v>All Others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Fuel'!$B$69:$AK$69</c15:sqref>
                  </c15:fullRef>
                </c:ext>
              </c:extLst>
              <c:f>'Building Energy by Fuel'!$G$69:$AK$69</c:f>
              <c:numCache>
                <c:formatCode>_ * #,##0.0_ ;_ * \-#,##0.0_ ;_ * ""\-""??_ ;_ @_ </c:formatCode>
                <c:ptCount val="31"/>
                <c:pt idx="0">
                  <c:v>7.1748431710863869</c:v>
                </c:pt>
                <c:pt idx="1">
                  <c:v>7.2302925549395658</c:v>
                </c:pt>
                <c:pt idx="2">
                  <c:v>7.2850288550092168</c:v>
                </c:pt>
                <c:pt idx="3">
                  <c:v>7.3389326147636416</c:v>
                </c:pt>
                <c:pt idx="4">
                  <c:v>7.3975321369157632</c:v>
                </c:pt>
                <c:pt idx="5">
                  <c:v>7.4484841105151203</c:v>
                </c:pt>
                <c:pt idx="6">
                  <c:v>7.4929950157148619</c:v>
                </c:pt>
                <c:pt idx="7">
                  <c:v>7.5314098360890638</c:v>
                </c:pt>
                <c:pt idx="8">
                  <c:v>7.5638520640412583</c:v>
                </c:pt>
                <c:pt idx="9">
                  <c:v>7.5904986578836109</c:v>
                </c:pt>
                <c:pt idx="10">
                  <c:v>7.6067298463651856</c:v>
                </c:pt>
                <c:pt idx="11">
                  <c:v>7.6187960715939917</c:v>
                </c:pt>
                <c:pt idx="12">
                  <c:v>7.6274225296221756</c:v>
                </c:pt>
                <c:pt idx="13">
                  <c:v>7.632948282626665</c:v>
                </c:pt>
                <c:pt idx="14">
                  <c:v>7.6356898472212338</c:v>
                </c:pt>
                <c:pt idx="15">
                  <c:v>7.6330191169085566</c:v>
                </c:pt>
                <c:pt idx="16">
                  <c:v>7.6280215946891605</c:v>
                </c:pt>
                <c:pt idx="17">
                  <c:v>7.6202701308823562</c:v>
                </c:pt>
                <c:pt idx="18">
                  <c:v>7.6090524773140098</c:v>
                </c:pt>
                <c:pt idx="19">
                  <c:v>7.5927798438421368</c:v>
                </c:pt>
                <c:pt idx="20">
                  <c:v>7.5687333792673526</c:v>
                </c:pt>
                <c:pt idx="21">
                  <c:v>7.5336008653312794</c:v>
                </c:pt>
                <c:pt idx="22">
                  <c:v>7.4842768267218531</c:v>
                </c:pt>
                <c:pt idx="23">
                  <c:v>7.4204740047770663</c:v>
                </c:pt>
                <c:pt idx="24">
                  <c:v>7.3454970068969132</c:v>
                </c:pt>
                <c:pt idx="25">
                  <c:v>7.2636655160123249</c:v>
                </c:pt>
                <c:pt idx="26">
                  <c:v>7.1776879513382408</c:v>
                </c:pt>
                <c:pt idx="27">
                  <c:v>7.0889873231417564</c:v>
                </c:pt>
                <c:pt idx="28">
                  <c:v>6.9982611707901361</c:v>
                </c:pt>
                <c:pt idx="29">
                  <c:v>6.9062299462377146</c:v>
                </c:pt>
                <c:pt idx="30">
                  <c:v>6.8133411488808733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61-49F1-AFA7-09FF26DD0A1A}"/>
            </c:ext>
          </c:extLst>
        </c:ser>
        <c:ser>
          <c:idx val="9"/>
          <c:order val="1"/>
          <c:tx>
            <c:strRef>
              <c:f>'Building Energy by Fuel'!$A$44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Fuel'!$B$44:$AK$44</c15:sqref>
                  </c15:fullRef>
                </c:ext>
              </c:extLst>
              <c:f>'Building Energy by Fuel'!$G$44:$AK$44</c:f>
              <c:numCache>
                <c:formatCode>General</c:formatCode>
                <c:ptCount val="31"/>
                <c:pt idx="0">
                  <c:v>0.29265464795395313</c:v>
                </c:pt>
                <c:pt idx="1">
                  <c:v>0.29444471636844888</c:v>
                </c:pt>
                <c:pt idx="2">
                  <c:v>0.29620729405550317</c:v>
                </c:pt>
                <c:pt idx="3">
                  <c:v>0.29791977952134252</c:v>
                </c:pt>
                <c:pt idx="4">
                  <c:v>0.29972460053232747</c:v>
                </c:pt>
                <c:pt idx="5">
                  <c:v>0.3012395715614995</c:v>
                </c:pt>
                <c:pt idx="6">
                  <c:v>0.30256671372060223</c:v>
                </c:pt>
                <c:pt idx="7">
                  <c:v>0.30364591582593398</c:v>
                </c:pt>
                <c:pt idx="8">
                  <c:v>0.30441050445325674</c:v>
                </c:pt>
                <c:pt idx="9">
                  <c:v>0.30480335959856747</c:v>
                </c:pt>
                <c:pt idx="10">
                  <c:v>0.30444681177650379</c:v>
                </c:pt>
                <c:pt idx="11">
                  <c:v>0.30367086649718433</c:v>
                </c:pt>
                <c:pt idx="12">
                  <c:v>0.30252107189509586</c:v>
                </c:pt>
                <c:pt idx="13">
                  <c:v>0.30110442825377032</c:v>
                </c:pt>
                <c:pt idx="14">
                  <c:v>0.29958949251830114</c:v>
                </c:pt>
                <c:pt idx="15">
                  <c:v>0.29798795803864525</c:v>
                </c:pt>
                <c:pt idx="16">
                  <c:v>0.2967173354137041</c:v>
                </c:pt>
                <c:pt idx="17">
                  <c:v>0.29595158550437006</c:v>
                </c:pt>
                <c:pt idx="18">
                  <c:v>0.29577851218001838</c:v>
                </c:pt>
                <c:pt idx="19">
                  <c:v>0.29618166246798894</c:v>
                </c:pt>
                <c:pt idx="20">
                  <c:v>0.29705920101277528</c:v>
                </c:pt>
                <c:pt idx="21">
                  <c:v>0.29826862520844843</c:v>
                </c:pt>
                <c:pt idx="22">
                  <c:v>0.29967511322307355</c:v>
                </c:pt>
                <c:pt idx="23">
                  <c:v>0.30118136999359546</c:v>
                </c:pt>
                <c:pt idx="24">
                  <c:v>0.30273216115685325</c:v>
                </c:pt>
                <c:pt idx="25">
                  <c:v>0.30430274321990042</c:v>
                </c:pt>
                <c:pt idx="26">
                  <c:v>0.30588444879498616</c:v>
                </c:pt>
                <c:pt idx="27">
                  <c:v>0.30747495417266663</c:v>
                </c:pt>
                <c:pt idx="28">
                  <c:v>0.30907381424069402</c:v>
                </c:pt>
                <c:pt idx="29">
                  <c:v>0.31068099736026916</c:v>
                </c:pt>
                <c:pt idx="30">
                  <c:v>0.31229653851037986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61-49F1-AFA7-09FF26DD0A1A}"/>
            </c:ext>
          </c:extLst>
        </c:ser>
        <c:ser>
          <c:idx val="8"/>
          <c:order val="2"/>
          <c:tx>
            <c:strRef>
              <c:f>'Building Energy by Fuel'!$A$103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Fuel'!$B$74:$AK$74</c15:sqref>
                  </c15:fullRef>
                </c:ext>
              </c:extLst>
              <c:f>'Building Energy by Fuel'!$G$74:$AK$74</c:f>
              <c:numCache>
                <c:formatCode>General</c:formatCode>
                <c:ptCount val="31"/>
                <c:pt idx="0">
                  <c:v>28.428835825806228</c:v>
                </c:pt>
                <c:pt idx="1">
                  <c:v>28.663277366635334</c:v>
                </c:pt>
                <c:pt idx="2">
                  <c:v>28.854964342764422</c:v>
                </c:pt>
                <c:pt idx="3">
                  <c:v>29.001218393406262</c:v>
                </c:pt>
                <c:pt idx="4">
                  <c:v>29.136953599886482</c:v>
                </c:pt>
                <c:pt idx="5">
                  <c:v>29.218848735908391</c:v>
                </c:pt>
                <c:pt idx="6">
                  <c:v>29.261114134542002</c:v>
                </c:pt>
                <c:pt idx="7">
                  <c:v>29.270157325564533</c:v>
                </c:pt>
                <c:pt idx="8">
                  <c:v>29.248074949039808</c:v>
                </c:pt>
                <c:pt idx="9">
                  <c:v>29.196733886453625</c:v>
                </c:pt>
                <c:pt idx="10">
                  <c:v>29.099431417101556</c:v>
                </c:pt>
                <c:pt idx="11">
                  <c:v>28.979811287309985</c:v>
                </c:pt>
                <c:pt idx="12">
                  <c:v>28.838329287775917</c:v>
                </c:pt>
                <c:pt idx="13">
                  <c:v>28.673594532268272</c:v>
                </c:pt>
                <c:pt idx="14">
                  <c:v>28.484309422520081</c:v>
                </c:pt>
                <c:pt idx="15">
                  <c:v>28.260352246515552</c:v>
                </c:pt>
                <c:pt idx="16">
                  <c:v>28.016147049545079</c:v>
                </c:pt>
                <c:pt idx="17">
                  <c:v>27.757522397116979</c:v>
                </c:pt>
                <c:pt idx="18">
                  <c:v>27.491998704887273</c:v>
                </c:pt>
                <c:pt idx="19">
                  <c:v>27.224039107724931</c:v>
                </c:pt>
                <c:pt idx="20">
                  <c:v>26.952732752524831</c:v>
                </c:pt>
                <c:pt idx="21">
                  <c:v>26.672800081492291</c:v>
                </c:pt>
                <c:pt idx="22">
                  <c:v>26.374390086982409</c:v>
                </c:pt>
                <c:pt idx="23">
                  <c:v>26.051829903678794</c:v>
                </c:pt>
                <c:pt idx="24">
                  <c:v>25.708762701452176</c:v>
                </c:pt>
                <c:pt idx="25">
                  <c:v>25.353549545831978</c:v>
                </c:pt>
                <c:pt idx="26">
                  <c:v>24.99243736016712</c:v>
                </c:pt>
                <c:pt idx="27">
                  <c:v>24.629024986012251</c:v>
                </c:pt>
                <c:pt idx="28">
                  <c:v>24.265010658284766</c:v>
                </c:pt>
                <c:pt idx="29">
                  <c:v>23.902283823922442</c:v>
                </c:pt>
                <c:pt idx="30">
                  <c:v>23.542017787569335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61-49F1-AFA7-09FF26DD0A1A}"/>
            </c:ext>
          </c:extLst>
        </c:ser>
        <c:ser>
          <c:idx val="7"/>
          <c:order val="3"/>
          <c:tx>
            <c:strRef>
              <c:f>'Building Energy by Fuel'!$A$73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Fuel'!$B$73:$AK$73</c15:sqref>
                  </c15:fullRef>
                </c:ext>
              </c:extLst>
              <c:f>'Building Energy by Fuel'!$G$73:$AK$73</c:f>
              <c:numCache>
                <c:formatCode>General</c:formatCode>
                <c:ptCount val="31"/>
                <c:pt idx="0">
                  <c:v>0.29156885314585312</c:v>
                </c:pt>
                <c:pt idx="1">
                  <c:v>0.29318130543684556</c:v>
                </c:pt>
                <c:pt idx="2">
                  <c:v>0.29476991063422264</c:v>
                </c:pt>
                <c:pt idx="3">
                  <c:v>0.29630450854066154</c:v>
                </c:pt>
                <c:pt idx="4">
                  <c:v>0.29787390017356885</c:v>
                </c:pt>
                <c:pt idx="5">
                  <c:v>0.29916960043224178</c:v>
                </c:pt>
                <c:pt idx="6">
                  <c:v>0.30028188417471113</c:v>
                </c:pt>
                <c:pt idx="7">
                  <c:v>0.30115387744830574</c:v>
                </c:pt>
                <c:pt idx="8">
                  <c:v>0.30172570521219605</c:v>
                </c:pt>
                <c:pt idx="9">
                  <c:v>0.30193953574201698</c:v>
                </c:pt>
                <c:pt idx="10">
                  <c:v>0.30145469333234032</c:v>
                </c:pt>
                <c:pt idx="11">
                  <c:v>0.30057300079434973</c:v>
                </c:pt>
                <c:pt idx="12">
                  <c:v>0.29934735384349254</c:v>
                </c:pt>
                <c:pt idx="13">
                  <c:v>0.29788099386919165</c:v>
                </c:pt>
                <c:pt idx="14">
                  <c:v>0.29633741326483065</c:v>
                </c:pt>
                <c:pt idx="15">
                  <c:v>0.29473368723313337</c:v>
                </c:pt>
                <c:pt idx="16">
                  <c:v>0.29346088070113857</c:v>
                </c:pt>
                <c:pt idx="17">
                  <c:v>0.29268105217482654</c:v>
                </c:pt>
                <c:pt idx="18">
                  <c:v>0.29247294990664707</c:v>
                </c:pt>
                <c:pt idx="19">
                  <c:v>0.29281855244401972</c:v>
                </c:pt>
                <c:pt idx="20">
                  <c:v>0.293615062134016</c:v>
                </c:pt>
                <c:pt idx="21">
                  <c:v>0.29472519427298671</c:v>
                </c:pt>
                <c:pt idx="22">
                  <c:v>0.29602042794242878</c:v>
                </c:pt>
                <c:pt idx="23">
                  <c:v>0.29740866722107695</c:v>
                </c:pt>
                <c:pt idx="24">
                  <c:v>0.29883791538750093</c:v>
                </c:pt>
                <c:pt idx="25">
                  <c:v>0.30028745086320752</c:v>
                </c:pt>
                <c:pt idx="26">
                  <c:v>0.30174674310780863</c:v>
                </c:pt>
                <c:pt idx="27">
                  <c:v>0.30321362733217189</c:v>
                </c:pt>
                <c:pt idx="28">
                  <c:v>0.30468768587550232</c:v>
                </c:pt>
                <c:pt idx="29">
                  <c:v>0.30616888402859743</c:v>
                </c:pt>
                <c:pt idx="30">
                  <c:v>0.30765724851210036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61-49F1-AFA7-09FF26DD0A1A}"/>
            </c:ext>
          </c:extLst>
        </c:ser>
        <c:ser>
          <c:idx val="6"/>
          <c:order val="4"/>
          <c:tx>
            <c:strRef>
              <c:f>'Building Energy by Fuel'!$A$72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Fuel'!$B$72:$AK$72</c15:sqref>
                  </c15:fullRef>
                </c:ext>
              </c:extLst>
              <c:f>'Building Energy by Fuel'!$G$72:$AK$72</c:f>
              <c:numCache>
                <c:formatCode>General</c:formatCode>
                <c:ptCount val="31"/>
                <c:pt idx="0">
                  <c:v>0.20900439755673075</c:v>
                </c:pt>
                <c:pt idx="1">
                  <c:v>0.21061373141791753</c:v>
                </c:pt>
                <c:pt idx="2">
                  <c:v>0.21223545714983552</c:v>
                </c:pt>
                <c:pt idx="3">
                  <c:v>0.21386967016988925</c:v>
                </c:pt>
                <c:pt idx="4">
                  <c:v>0.21551646663019741</c:v>
                </c:pt>
                <c:pt idx="5">
                  <c:v>0.21704663354327186</c:v>
                </c:pt>
                <c:pt idx="6">
                  <c:v>0.21858766464142906</c:v>
                </c:pt>
                <c:pt idx="7">
                  <c:v>0.22013963706038328</c:v>
                </c:pt>
                <c:pt idx="8">
                  <c:v>0.22170262848351202</c:v>
                </c:pt>
                <c:pt idx="9">
                  <c:v>0.22327671714574493</c:v>
                </c:pt>
                <c:pt idx="10">
                  <c:v>0.22459404977690484</c:v>
                </c:pt>
                <c:pt idx="11">
                  <c:v>0.22591915467058857</c:v>
                </c:pt>
                <c:pt idx="12">
                  <c:v>0.22725207768314504</c:v>
                </c:pt>
                <c:pt idx="13">
                  <c:v>0.22859286494147563</c:v>
                </c:pt>
                <c:pt idx="14">
                  <c:v>0.22994156284463035</c:v>
                </c:pt>
                <c:pt idx="15">
                  <c:v>0.23113725897142243</c:v>
                </c:pt>
                <c:pt idx="16">
                  <c:v>0.23233917271807383</c:v>
                </c:pt>
                <c:pt idx="17">
                  <c:v>0.23354733641620781</c:v>
                </c:pt>
                <c:pt idx="18">
                  <c:v>0.23476178256557215</c:v>
                </c:pt>
                <c:pt idx="19">
                  <c:v>0.23598254383491316</c:v>
                </c:pt>
                <c:pt idx="20">
                  <c:v>0.23720965306285471</c:v>
                </c:pt>
                <c:pt idx="21">
                  <c:v>0.23844314325878158</c:v>
                </c:pt>
                <c:pt idx="22">
                  <c:v>0.23968304760372727</c:v>
                </c:pt>
                <c:pt idx="23">
                  <c:v>0.24092939945126671</c:v>
                </c:pt>
                <c:pt idx="24">
                  <c:v>0.24218223232841329</c:v>
                </c:pt>
                <c:pt idx="25">
                  <c:v>0.24344157993652105</c:v>
                </c:pt>
                <c:pt idx="26">
                  <c:v>0.24470747615219104</c:v>
                </c:pt>
                <c:pt idx="27">
                  <c:v>0.24597995502818243</c:v>
                </c:pt>
                <c:pt idx="28">
                  <c:v>0.24725905079432897</c:v>
                </c:pt>
                <c:pt idx="29">
                  <c:v>0.24854479785845954</c:v>
                </c:pt>
                <c:pt idx="30">
                  <c:v>0.24983723080732359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61-49F1-AFA7-09FF26DD0A1A}"/>
            </c:ext>
          </c:extLst>
        </c:ser>
        <c:ser>
          <c:idx val="4"/>
          <c:order val="5"/>
          <c:tx>
            <c:strRef>
              <c:f>'Building Energy by Fuel'!$A$71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Fuel'!$B$71:$AK$71</c15:sqref>
                  </c15:fullRef>
                </c:ext>
              </c:extLst>
              <c:f>'Building Energy by Fuel'!$G$71:$AK$71</c:f>
              <c:numCache>
                <c:formatCode>General</c:formatCode>
                <c:ptCount val="31"/>
                <c:pt idx="0">
                  <c:v>174.46368934107431</c:v>
                </c:pt>
                <c:pt idx="1">
                  <c:v>173.71241839407301</c:v>
                </c:pt>
                <c:pt idx="2">
                  <c:v>172.71986853295297</c:v>
                </c:pt>
                <c:pt idx="3">
                  <c:v>171.47473922687473</c:v>
                </c:pt>
                <c:pt idx="4">
                  <c:v>170.17839988367894</c:v>
                </c:pt>
                <c:pt idx="5">
                  <c:v>168.4652035279164</c:v>
                </c:pt>
                <c:pt idx="6">
                  <c:v>166.2856574541305</c:v>
                </c:pt>
                <c:pt idx="7">
                  <c:v>163.66254926651638</c:v>
                </c:pt>
                <c:pt idx="8">
                  <c:v>160.61991728777426</c:v>
                </c:pt>
                <c:pt idx="9">
                  <c:v>157.19802376366306</c:v>
                </c:pt>
                <c:pt idx="10">
                  <c:v>153.41351763507754</c:v>
                </c:pt>
                <c:pt idx="11">
                  <c:v>149.49354421428862</c:v>
                </c:pt>
                <c:pt idx="12">
                  <c:v>145.46261929186059</c:v>
                </c:pt>
                <c:pt idx="13">
                  <c:v>141.33422732920093</c:v>
                </c:pt>
                <c:pt idx="14">
                  <c:v>137.11468786118198</c:v>
                </c:pt>
                <c:pt idx="15">
                  <c:v>132.80149877134619</c:v>
                </c:pt>
                <c:pt idx="16">
                  <c:v>128.42882992231165</c:v>
                </c:pt>
                <c:pt idx="17">
                  <c:v>124.01249693664387</c:v>
                </c:pt>
                <c:pt idx="18">
                  <c:v>119.57490174014922</c:v>
                </c:pt>
                <c:pt idx="19">
                  <c:v>115.13385058057757</c:v>
                </c:pt>
                <c:pt idx="20">
                  <c:v>110.70348502393379</c:v>
                </c:pt>
                <c:pt idx="21">
                  <c:v>106.32440190138061</c:v>
                </c:pt>
                <c:pt idx="22">
                  <c:v>102.00878333151965</c:v>
                </c:pt>
                <c:pt idx="23">
                  <c:v>97.772393817650311</c:v>
                </c:pt>
                <c:pt idx="24">
                  <c:v>93.638550075806833</c:v>
                </c:pt>
                <c:pt idx="25">
                  <c:v>89.63038515705081</c:v>
                </c:pt>
                <c:pt idx="26">
                  <c:v>85.770655016266787</c:v>
                </c:pt>
                <c:pt idx="27">
                  <c:v>82.08401695460941</c:v>
                </c:pt>
                <c:pt idx="28">
                  <c:v>78.594106521304553</c:v>
                </c:pt>
                <c:pt idx="29">
                  <c:v>75.332008332038157</c:v>
                </c:pt>
                <c:pt idx="30">
                  <c:v>72.331028066163967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61-49F1-AFA7-09FF26DD0A1A}"/>
            </c:ext>
          </c:extLst>
        </c:ser>
        <c:ser>
          <c:idx val="5"/>
          <c:order val="6"/>
          <c:tx>
            <c:strRef>
              <c:f>'Building Energy by Fuel'!$A$70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Fuel'!$B$97:$AK$97</c15:sqref>
                  </c15:fullRef>
                </c:ext>
              </c:extLst>
              <c:f>'Building Energy by Fuel'!$G$97:$AK$97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Fuel'!$B$70:$AK$70</c15:sqref>
                  </c15:fullRef>
                </c:ext>
              </c:extLst>
              <c:f>'Building Energy by Fuel'!$G$70:$AK$70</c:f>
              <c:numCache>
                <c:formatCode>General</c:formatCode>
                <c:ptCount val="31"/>
                <c:pt idx="0">
                  <c:v>183.49824715689562</c:v>
                </c:pt>
                <c:pt idx="1">
                  <c:v>181.55350642851056</c:v>
                </c:pt>
                <c:pt idx="2">
                  <c:v>179.74300330020759</c:v>
                </c:pt>
                <c:pt idx="3">
                  <c:v>178.01955695065615</c:v>
                </c:pt>
                <c:pt idx="4">
                  <c:v>177.45334244823471</c:v>
                </c:pt>
                <c:pt idx="5">
                  <c:v>177.01081131164679</c:v>
                </c:pt>
                <c:pt idx="6">
                  <c:v>176.65466598896947</c:v>
                </c:pt>
                <c:pt idx="7">
                  <c:v>176.35657354028226</c:v>
                </c:pt>
                <c:pt idx="8">
                  <c:v>176.09066134337871</c:v>
                </c:pt>
                <c:pt idx="9">
                  <c:v>175.83246538649431</c:v>
                </c:pt>
                <c:pt idx="10">
                  <c:v>175.4853009342919</c:v>
                </c:pt>
                <c:pt idx="11">
                  <c:v>175.18579141252573</c:v>
                </c:pt>
                <c:pt idx="12">
                  <c:v>174.93665446183681</c:v>
                </c:pt>
                <c:pt idx="13">
                  <c:v>174.74924771226526</c:v>
                </c:pt>
                <c:pt idx="14">
                  <c:v>174.6401988025508</c:v>
                </c:pt>
                <c:pt idx="15">
                  <c:v>174.57729761843979</c:v>
                </c:pt>
                <c:pt idx="16">
                  <c:v>174.60761976406999</c:v>
                </c:pt>
                <c:pt idx="17">
                  <c:v>174.72199849272721</c:v>
                </c:pt>
                <c:pt idx="18">
                  <c:v>174.91353128665961</c:v>
                </c:pt>
                <c:pt idx="19">
                  <c:v>175.17597140292301</c:v>
                </c:pt>
                <c:pt idx="20">
                  <c:v>175.50519680980082</c:v>
                </c:pt>
                <c:pt idx="21">
                  <c:v>175.90469744293199</c:v>
                </c:pt>
                <c:pt idx="22">
                  <c:v>176.37217172343526</c:v>
                </c:pt>
                <c:pt idx="23">
                  <c:v>176.90361432580093</c:v>
                </c:pt>
                <c:pt idx="24">
                  <c:v>177.49017891046094</c:v>
                </c:pt>
                <c:pt idx="25">
                  <c:v>178.11744521078626</c:v>
                </c:pt>
                <c:pt idx="26">
                  <c:v>178.77153630070316</c:v>
                </c:pt>
                <c:pt idx="27">
                  <c:v>179.44386220185203</c:v>
                </c:pt>
                <c:pt idx="28">
                  <c:v>180.12268798230471</c:v>
                </c:pt>
                <c:pt idx="29">
                  <c:v>180.79972116629301</c:v>
                </c:pt>
                <c:pt idx="30">
                  <c:v>181.46001419449894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61-49F1-AFA7-09FF26DD0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310928"/>
        <c:axId val="925319784"/>
      </c:areaChart>
      <c:catAx>
        <c:axId val="925310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9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2531978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Trillion British Thermal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0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069938637062784"/>
          <c:y val="7.444599021232931E-2"/>
          <c:w val="0.20119163909741974"/>
          <c:h val="0.71797053832188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0"/>
          <c:tx>
            <c:strRef>
              <c:f>'Building Energy by Fuel'!$A$40</c:f>
              <c:strCache>
                <c:ptCount val="1"/>
                <c:pt idx="0">
                  <c:v>All Others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Fuel'!$B$39:$AK$39</c15:sqref>
                  </c15:fullRef>
                </c:ext>
              </c:extLst>
              <c:f>'Building Energy by Fuel'!$G$39:$AK$39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Fuel'!$B$40:$AK$40</c15:sqref>
                  </c15:fullRef>
                </c:ext>
              </c:extLst>
              <c:f>'Building Energy by Fuel'!$G$40:$AK$40</c:f>
              <c:numCache>
                <c:formatCode>_ * #,##0.0_ ;_ * \-#,##0.0_ ;_ * ""\-""??_ ;_ @_ </c:formatCode>
                <c:ptCount val="31"/>
                <c:pt idx="0">
                  <c:v>7.214677624421757</c:v>
                </c:pt>
                <c:pt idx="1">
                  <c:v>7.2772514945620275</c:v>
                </c:pt>
                <c:pt idx="2">
                  <c:v>7.3390343098040551</c:v>
                </c:pt>
                <c:pt idx="3">
                  <c:v>7.4002201059068451</c:v>
                </c:pt>
                <c:pt idx="4">
                  <c:v>7.4764136606741447</c:v>
                </c:pt>
                <c:pt idx="5">
                  <c:v>7.5495822441888807</c:v>
                </c:pt>
                <c:pt idx="6">
                  <c:v>7.6212629538039556</c:v>
                </c:pt>
                <c:pt idx="7">
                  <c:v>7.6916135612330665</c:v>
                </c:pt>
                <c:pt idx="8">
                  <c:v>7.7604329514026675</c:v>
                </c:pt>
                <c:pt idx="9">
                  <c:v>7.8278860491192104</c:v>
                </c:pt>
                <c:pt idx="10">
                  <c:v>7.8878057952423131</c:v>
                </c:pt>
                <c:pt idx="11">
                  <c:v>7.9478898134000309</c:v>
                </c:pt>
                <c:pt idx="12">
                  <c:v>8.0086158078560796</c:v>
                </c:pt>
                <c:pt idx="13">
                  <c:v>8.0705092826476044</c:v>
                </c:pt>
                <c:pt idx="14">
                  <c:v>8.1340418657290243</c:v>
                </c:pt>
                <c:pt idx="15">
                  <c:v>8.1961577451448644</c:v>
                </c:pt>
                <c:pt idx="16">
                  <c:v>8.260685761490695</c:v>
                </c:pt>
                <c:pt idx="17">
                  <c:v>8.3271276104374579</c:v>
                </c:pt>
                <c:pt idx="18">
                  <c:v>8.3945527373450464</c:v>
                </c:pt>
                <c:pt idx="19">
                  <c:v>8.4609096115551008</c:v>
                </c:pt>
                <c:pt idx="20">
                  <c:v>8.5233238029973961</c:v>
                </c:pt>
                <c:pt idx="21">
                  <c:v>8.5785210448039866</c:v>
                </c:pt>
                <c:pt idx="22">
                  <c:v>8.6235223484253218</c:v>
                </c:pt>
                <c:pt idx="23">
                  <c:v>8.6582407219154671</c:v>
                </c:pt>
                <c:pt idx="24">
                  <c:v>8.6860437008700373</c:v>
                </c:pt>
                <c:pt idx="25">
                  <c:v>8.7108963856272883</c:v>
                </c:pt>
                <c:pt idx="26">
                  <c:v>8.7352959870046867</c:v>
                </c:pt>
                <c:pt idx="27">
                  <c:v>8.7603395730886735</c:v>
                </c:pt>
                <c:pt idx="28">
                  <c:v>8.7862060357948586</c:v>
                </c:pt>
                <c:pt idx="29">
                  <c:v>8.8131548035794278</c:v>
                </c:pt>
                <c:pt idx="30">
                  <c:v>8.8409478153462526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D-40F8-A128-E96D91C7B3A0}"/>
            </c:ext>
          </c:extLst>
        </c:ser>
        <c:ser>
          <c:idx val="9"/>
          <c:order val="1"/>
          <c:tx>
            <c:strRef>
              <c:f>'Building Energy by Fuel'!$A$46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Fuel'!$B$39:$AK$39</c15:sqref>
                  </c15:fullRef>
                </c:ext>
              </c:extLst>
              <c:f>'Building Energy by Fuel'!$G$39:$AK$39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Fuel'!$B$46:$AK$46</c15:sqref>
                  </c15:fullRef>
                </c:ext>
              </c:extLst>
              <c:f>'Building Energy by Fuel'!$G$46:$AK$46</c:f>
              <c:numCache>
                <c:formatCode>_ * #,##0.0_ ;_ * \-#,##0.0_ ;_ * ""\-""??_ ;_ @_ </c:formatCode>
                <c:ptCount val="31"/>
                <c:pt idx="0">
                  <c:v>10.260392012102642</c:v>
                </c:pt>
                <c:pt idx="1">
                  <c:v>10.247546041843371</c:v>
                </c:pt>
                <c:pt idx="2">
                  <c:v>10.241598822573033</c:v>
                </c:pt>
                <c:pt idx="3">
                  <c:v>10.242297520744859</c:v>
                </c:pt>
                <c:pt idx="4">
                  <c:v>10.272369138048171</c:v>
                </c:pt>
                <c:pt idx="5">
                  <c:v>10.304346593439682</c:v>
                </c:pt>
                <c:pt idx="6">
                  <c:v>10.338848012849176</c:v>
                </c:pt>
                <c:pt idx="7">
                  <c:v>10.375819818872294</c:v>
                </c:pt>
                <c:pt idx="8">
                  <c:v>10.41502479515983</c:v>
                </c:pt>
                <c:pt idx="9">
                  <c:v>10.456598094439517</c:v>
                </c:pt>
                <c:pt idx="10">
                  <c:v>10.493140638311896</c:v>
                </c:pt>
                <c:pt idx="11">
                  <c:v>10.534065970742537</c:v>
                </c:pt>
                <c:pt idx="12">
                  <c:v>10.578670867069187</c:v>
                </c:pt>
                <c:pt idx="13">
                  <c:v>10.625797901026869</c:v>
                </c:pt>
                <c:pt idx="14">
                  <c:v>10.673968956796699</c:v>
                </c:pt>
                <c:pt idx="15">
                  <c:v>10.717640913914819</c:v>
                </c:pt>
                <c:pt idx="16">
                  <c:v>10.759920709890398</c:v>
                </c:pt>
                <c:pt idx="17">
                  <c:v>10.799912000848449</c:v>
                </c:pt>
                <c:pt idx="18">
                  <c:v>10.837451937246545</c:v>
                </c:pt>
                <c:pt idx="19">
                  <c:v>10.872705953145209</c:v>
                </c:pt>
                <c:pt idx="20">
                  <c:v>10.906506693012851</c:v>
                </c:pt>
                <c:pt idx="21">
                  <c:v>10.940443506669617</c:v>
                </c:pt>
                <c:pt idx="22">
                  <c:v>10.975709209831239</c:v>
                </c:pt>
                <c:pt idx="23">
                  <c:v>11.013114472135152</c:v>
                </c:pt>
                <c:pt idx="24">
                  <c:v>11.052748201956039</c:v>
                </c:pt>
                <c:pt idx="25">
                  <c:v>11.093975552565704</c:v>
                </c:pt>
                <c:pt idx="26">
                  <c:v>11.136348374248383</c:v>
                </c:pt>
                <c:pt idx="27">
                  <c:v>11.179699776271736</c:v>
                </c:pt>
                <c:pt idx="28">
                  <c:v>11.223675554288178</c:v>
                </c:pt>
                <c:pt idx="29">
                  <c:v>11.2681885686693</c:v>
                </c:pt>
                <c:pt idx="30">
                  <c:v>11.312813793678004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D-40F8-A128-E96D91C7B3A0}"/>
            </c:ext>
          </c:extLst>
        </c:ser>
        <c:ser>
          <c:idx val="8"/>
          <c:order val="2"/>
          <c:tx>
            <c:strRef>
              <c:f>'Building Energy by Fuel'!$A$45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Fuel'!$B$39:$AK$39</c15:sqref>
                  </c15:fullRef>
                </c:ext>
              </c:extLst>
              <c:f>'Building Energy by Fuel'!$G$39:$AK$39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Fuel'!$B$45:$AK$45</c15:sqref>
                  </c15:fullRef>
                </c:ext>
              </c:extLst>
              <c:f>'Building Energy by Fuel'!$G$45:$AK$45</c:f>
              <c:numCache>
                <c:formatCode>General</c:formatCode>
                <c:ptCount val="31"/>
                <c:pt idx="0">
                  <c:v>28.551472790752378</c:v>
                </c:pt>
                <c:pt idx="1">
                  <c:v>28.812584438335143</c:v>
                </c:pt>
                <c:pt idx="2">
                  <c:v>29.033437462371371</c:v>
                </c:pt>
                <c:pt idx="3">
                  <c:v>29.212380823220105</c:v>
                </c:pt>
                <c:pt idx="4">
                  <c:v>29.43229733990071</c:v>
                </c:pt>
                <c:pt idx="5">
                  <c:v>29.623332679343175</c:v>
                </c:pt>
                <c:pt idx="6">
                  <c:v>29.800264771509575</c:v>
                </c:pt>
                <c:pt idx="7">
                  <c:v>29.968727225204319</c:v>
                </c:pt>
                <c:pt idx="8">
                  <c:v>30.129507881863873</c:v>
                </c:pt>
                <c:pt idx="9">
                  <c:v>30.283883979876929</c:v>
                </c:pt>
                <c:pt idx="10">
                  <c:v>30.410205372025359</c:v>
                </c:pt>
                <c:pt idx="11">
                  <c:v>30.535700140433487</c:v>
                </c:pt>
                <c:pt idx="12">
                  <c:v>30.659387523930388</c:v>
                </c:pt>
                <c:pt idx="13">
                  <c:v>30.779391661453602</c:v>
                </c:pt>
                <c:pt idx="14">
                  <c:v>30.893665315598305</c:v>
                </c:pt>
                <c:pt idx="15">
                  <c:v>30.989859911577199</c:v>
                </c:pt>
                <c:pt idx="16">
                  <c:v>31.0832717216323</c:v>
                </c:pt>
                <c:pt idx="17">
                  <c:v>31.178645058065666</c:v>
                </c:pt>
                <c:pt idx="18">
                  <c:v>31.282321966487526</c:v>
                </c:pt>
                <c:pt idx="19">
                  <c:v>31.397088316558275</c:v>
                </c:pt>
                <c:pt idx="20">
                  <c:v>31.521328057737758</c:v>
                </c:pt>
                <c:pt idx="21">
                  <c:v>31.649120226669318</c:v>
                </c:pt>
                <c:pt idx="22">
                  <c:v>31.770330681358764</c:v>
                </c:pt>
                <c:pt idx="23">
                  <c:v>31.878942916095546</c:v>
                </c:pt>
                <c:pt idx="24">
                  <c:v>31.977679255299361</c:v>
                </c:pt>
                <c:pt idx="25">
                  <c:v>32.072797853710256</c:v>
                </c:pt>
                <c:pt idx="26">
                  <c:v>32.169059072579422</c:v>
                </c:pt>
                <c:pt idx="27">
                  <c:v>32.268635655787229</c:v>
                </c:pt>
                <c:pt idx="28">
                  <c:v>32.371290662132701</c:v>
                </c:pt>
                <c:pt idx="29">
                  <c:v>32.477398861972652</c:v>
                </c:pt>
                <c:pt idx="30">
                  <c:v>32.585777337797744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1D-40F8-A128-E96D91C7B3A0}"/>
            </c:ext>
          </c:extLst>
        </c:ser>
        <c:ser>
          <c:idx val="7"/>
          <c:order val="3"/>
          <c:tx>
            <c:strRef>
              <c:f>'Building Energy by Fuel'!$A$44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Fuel'!$B$39:$AK$39</c15:sqref>
                  </c15:fullRef>
                </c:ext>
              </c:extLst>
              <c:f>'Building Energy by Fuel'!$G$39:$AK$39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Fuel'!$B$44:$AK$44</c15:sqref>
                  </c15:fullRef>
                </c:ext>
              </c:extLst>
              <c:f>'Building Energy by Fuel'!$G$44:$AK$44</c:f>
              <c:numCache>
                <c:formatCode>General</c:formatCode>
                <c:ptCount val="31"/>
                <c:pt idx="0">
                  <c:v>0.29265464795395313</c:v>
                </c:pt>
                <c:pt idx="1">
                  <c:v>0.29444471636844888</c:v>
                </c:pt>
                <c:pt idx="2">
                  <c:v>0.29620729405550317</c:v>
                </c:pt>
                <c:pt idx="3">
                  <c:v>0.29791977952134252</c:v>
                </c:pt>
                <c:pt idx="4">
                  <c:v>0.29972460053232747</c:v>
                </c:pt>
                <c:pt idx="5">
                  <c:v>0.3012395715614995</c:v>
                </c:pt>
                <c:pt idx="6">
                  <c:v>0.30256671372060223</c:v>
                </c:pt>
                <c:pt idx="7">
                  <c:v>0.30364591582593398</c:v>
                </c:pt>
                <c:pt idx="8">
                  <c:v>0.30441050445325674</c:v>
                </c:pt>
                <c:pt idx="9">
                  <c:v>0.30480335959856747</c:v>
                </c:pt>
                <c:pt idx="10">
                  <c:v>0.30444681177650379</c:v>
                </c:pt>
                <c:pt idx="11">
                  <c:v>0.30367086649718433</c:v>
                </c:pt>
                <c:pt idx="12">
                  <c:v>0.30252107189509586</c:v>
                </c:pt>
                <c:pt idx="13">
                  <c:v>0.30110442825377032</c:v>
                </c:pt>
                <c:pt idx="14">
                  <c:v>0.29958949251830114</c:v>
                </c:pt>
                <c:pt idx="15">
                  <c:v>0.29798795803864525</c:v>
                </c:pt>
                <c:pt idx="16">
                  <c:v>0.2967173354137041</c:v>
                </c:pt>
                <c:pt idx="17">
                  <c:v>0.29595158550437006</c:v>
                </c:pt>
                <c:pt idx="18">
                  <c:v>0.29577851218001838</c:v>
                </c:pt>
                <c:pt idx="19">
                  <c:v>0.29618166246798894</c:v>
                </c:pt>
                <c:pt idx="20">
                  <c:v>0.29705920101277528</c:v>
                </c:pt>
                <c:pt idx="21">
                  <c:v>0.29826862520844843</c:v>
                </c:pt>
                <c:pt idx="22">
                  <c:v>0.29967511322307355</c:v>
                </c:pt>
                <c:pt idx="23">
                  <c:v>0.30118136999359546</c:v>
                </c:pt>
                <c:pt idx="24">
                  <c:v>0.30273216115685325</c:v>
                </c:pt>
                <c:pt idx="25">
                  <c:v>0.30430274321990042</c:v>
                </c:pt>
                <c:pt idx="26">
                  <c:v>0.30588444879498616</c:v>
                </c:pt>
                <c:pt idx="27">
                  <c:v>0.30747495417266663</c:v>
                </c:pt>
                <c:pt idx="28">
                  <c:v>0.30907381424069402</c:v>
                </c:pt>
                <c:pt idx="29">
                  <c:v>0.31068099736026916</c:v>
                </c:pt>
                <c:pt idx="30">
                  <c:v>0.31229653851037986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1D-40F8-A128-E96D91C7B3A0}"/>
            </c:ext>
          </c:extLst>
        </c:ser>
        <c:ser>
          <c:idx val="6"/>
          <c:order val="4"/>
          <c:tx>
            <c:strRef>
              <c:f>'Building Energy by Fuel'!$A$43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Fuel'!$B$39:$AK$39</c15:sqref>
                  </c15:fullRef>
                </c:ext>
              </c:extLst>
              <c:f>'Building Energy by Fuel'!$G$39:$AK$39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Fuel'!$B$43:$AK$43</c15:sqref>
                  </c15:fullRef>
                </c:ext>
              </c:extLst>
              <c:f>'Building Energy by Fuel'!$G$43:$AK$43</c:f>
              <c:numCache>
                <c:formatCode>General</c:formatCode>
                <c:ptCount val="31"/>
                <c:pt idx="0">
                  <c:v>0.20900439755673075</c:v>
                </c:pt>
                <c:pt idx="1">
                  <c:v>0.21061373141791753</c:v>
                </c:pt>
                <c:pt idx="2">
                  <c:v>0.21223545714983552</c:v>
                </c:pt>
                <c:pt idx="3">
                  <c:v>0.21386967016988925</c:v>
                </c:pt>
                <c:pt idx="4">
                  <c:v>0.21551646663019741</c:v>
                </c:pt>
                <c:pt idx="5">
                  <c:v>0.21704663354327186</c:v>
                </c:pt>
                <c:pt idx="6">
                  <c:v>0.21858766464142906</c:v>
                </c:pt>
                <c:pt idx="7">
                  <c:v>0.22013963706038328</c:v>
                </c:pt>
                <c:pt idx="8">
                  <c:v>0.22170262848351202</c:v>
                </c:pt>
                <c:pt idx="9">
                  <c:v>0.22327671714574493</c:v>
                </c:pt>
                <c:pt idx="10">
                  <c:v>0.22459404977690484</c:v>
                </c:pt>
                <c:pt idx="11">
                  <c:v>0.22591915467058857</c:v>
                </c:pt>
                <c:pt idx="12">
                  <c:v>0.22725207768314504</c:v>
                </c:pt>
                <c:pt idx="13">
                  <c:v>0.22859286494147563</c:v>
                </c:pt>
                <c:pt idx="14">
                  <c:v>0.22994156284463035</c:v>
                </c:pt>
                <c:pt idx="15">
                  <c:v>0.23113725897142243</c:v>
                </c:pt>
                <c:pt idx="16">
                  <c:v>0.23233917271807383</c:v>
                </c:pt>
                <c:pt idx="17">
                  <c:v>0.23354733641620781</c:v>
                </c:pt>
                <c:pt idx="18">
                  <c:v>0.23476178256557215</c:v>
                </c:pt>
                <c:pt idx="19">
                  <c:v>0.23598254383491316</c:v>
                </c:pt>
                <c:pt idx="20">
                  <c:v>0.23720965306285471</c:v>
                </c:pt>
                <c:pt idx="21">
                  <c:v>0.23844314325878158</c:v>
                </c:pt>
                <c:pt idx="22">
                  <c:v>0.23968304760372727</c:v>
                </c:pt>
                <c:pt idx="23">
                  <c:v>0.24092939945126671</c:v>
                </c:pt>
                <c:pt idx="24">
                  <c:v>0.24218223232841329</c:v>
                </c:pt>
                <c:pt idx="25">
                  <c:v>0.24344157993652105</c:v>
                </c:pt>
                <c:pt idx="26">
                  <c:v>0.24470747615219104</c:v>
                </c:pt>
                <c:pt idx="27">
                  <c:v>0.24597995502818243</c:v>
                </c:pt>
                <c:pt idx="28">
                  <c:v>0.24725905079432897</c:v>
                </c:pt>
                <c:pt idx="29">
                  <c:v>0.24854479785845954</c:v>
                </c:pt>
                <c:pt idx="30">
                  <c:v>0.24983723080732359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1D-40F8-A128-E96D91C7B3A0}"/>
            </c:ext>
          </c:extLst>
        </c:ser>
        <c:ser>
          <c:idx val="4"/>
          <c:order val="5"/>
          <c:tx>
            <c:strRef>
              <c:f>'Building Energy by Fuel'!$A$42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Fuel'!$B$39:$AK$39</c15:sqref>
                  </c15:fullRef>
                </c:ext>
              </c:extLst>
              <c:f>'Building Energy by Fuel'!$G$39:$AK$39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Fuel'!$B$42:$AK$42</c15:sqref>
                  </c15:fullRef>
                </c:ext>
              </c:extLst>
              <c:f>'Building Energy by Fuel'!$G$42:$AK$42</c:f>
              <c:numCache>
                <c:formatCode>General</c:formatCode>
                <c:ptCount val="31"/>
                <c:pt idx="0">
                  <c:v>175.59146093004696</c:v>
                </c:pt>
                <c:pt idx="1">
                  <c:v>175.34903980055716</c:v>
                </c:pt>
                <c:pt idx="2">
                  <c:v>175.09299810944268</c:v>
                </c:pt>
                <c:pt idx="3">
                  <c:v>174.84251415729744</c:v>
                </c:pt>
                <c:pt idx="4">
                  <c:v>175.28202300313222</c:v>
                </c:pt>
                <c:pt idx="5">
                  <c:v>175.71359318747321</c:v>
                </c:pt>
                <c:pt idx="6">
                  <c:v>176.07819090307095</c:v>
                </c:pt>
                <c:pt idx="7">
                  <c:v>176.38484603754307</c:v>
                </c:pt>
                <c:pt idx="8">
                  <c:v>176.63637268234015</c:v>
                </c:pt>
                <c:pt idx="9">
                  <c:v>176.85192630855852</c:v>
                </c:pt>
                <c:pt idx="10">
                  <c:v>177.00220507069665</c:v>
                </c:pt>
                <c:pt idx="11">
                  <c:v>177.22089439454805</c:v>
                </c:pt>
                <c:pt idx="12">
                  <c:v>177.51213734121083</c:v>
                </c:pt>
                <c:pt idx="13">
                  <c:v>177.86707927553837</c:v>
                </c:pt>
                <c:pt idx="14">
                  <c:v>178.26513234158907</c:v>
                </c:pt>
                <c:pt idx="15">
                  <c:v>178.66652935043928</c:v>
                </c:pt>
                <c:pt idx="16">
                  <c:v>179.07480175755177</c:v>
                </c:pt>
                <c:pt idx="17">
                  <c:v>179.47021901149367</c:v>
                </c:pt>
                <c:pt idx="18">
                  <c:v>179.84811821118163</c:v>
                </c:pt>
                <c:pt idx="19">
                  <c:v>180.20230725371209</c:v>
                </c:pt>
                <c:pt idx="20">
                  <c:v>180.53645548126016</c:v>
                </c:pt>
                <c:pt idx="21">
                  <c:v>180.86900369956612</c:v>
                </c:pt>
                <c:pt idx="22">
                  <c:v>181.20447383875776</c:v>
                </c:pt>
                <c:pt idx="23">
                  <c:v>181.55127678736321</c:v>
                </c:pt>
                <c:pt idx="24">
                  <c:v>181.91994132101513</c:v>
                </c:pt>
                <c:pt idx="25">
                  <c:v>182.30919406519786</c:v>
                </c:pt>
                <c:pt idx="26">
                  <c:v>182.71886790928045</c:v>
                </c:pt>
                <c:pt idx="27">
                  <c:v>183.15058524418561</c:v>
                </c:pt>
                <c:pt idx="28">
                  <c:v>183.59571425158137</c:v>
                </c:pt>
                <c:pt idx="29">
                  <c:v>184.05384627259937</c:v>
                </c:pt>
                <c:pt idx="30">
                  <c:v>184.51192042918024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1D-40F8-A128-E96D91C7B3A0}"/>
            </c:ext>
          </c:extLst>
        </c:ser>
        <c:ser>
          <c:idx val="5"/>
          <c:order val="6"/>
          <c:tx>
            <c:strRef>
              <c:f>'Building Energy by Fuel'!$A$41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'Building Energy by Fuel'!$B$39:$AK$39</c15:sqref>
                  </c15:fullRef>
                </c:ext>
              </c:extLst>
              <c:f>'Building Energy by Fuel'!$G$39:$AK$39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'Building Energy by Fuel'!$B$41:$AK$41</c15:sqref>
                  </c15:fullRef>
                </c:ext>
              </c:extLst>
              <c:f>'Building Energy by Fuel'!$G$41:$AK$41</c:f>
              <c:numCache>
                <c:formatCode>General</c:formatCode>
                <c:ptCount val="31"/>
                <c:pt idx="0">
                  <c:v>183.91849258474872</c:v>
                </c:pt>
                <c:pt idx="1">
                  <c:v>181.99890828639204</c:v>
                </c:pt>
                <c:pt idx="2">
                  <c:v>180.18366791663379</c:v>
                </c:pt>
                <c:pt idx="3">
                  <c:v>178.42834440425145</c:v>
                </c:pt>
                <c:pt idx="4">
                  <c:v>178.74001549184004</c:v>
                </c:pt>
                <c:pt idx="5">
                  <c:v>179.14740662020398</c:v>
                </c:pt>
                <c:pt idx="6">
                  <c:v>179.62189400047748</c:v>
                </c:pt>
                <c:pt idx="7">
                  <c:v>180.13999236412985</c:v>
                </c:pt>
                <c:pt idx="8">
                  <c:v>180.68049703005545</c:v>
                </c:pt>
                <c:pt idx="9">
                  <c:v>181.22945562635837</c:v>
                </c:pt>
                <c:pt idx="10">
                  <c:v>181.68339228775224</c:v>
                </c:pt>
                <c:pt idx="11">
                  <c:v>182.18051803772013</c:v>
                </c:pt>
                <c:pt idx="12">
                  <c:v>182.71849163539926</c:v>
                </c:pt>
                <c:pt idx="13">
                  <c:v>183.30020568593895</c:v>
                </c:pt>
                <c:pt idx="14">
                  <c:v>183.93186944282704</c:v>
                </c:pt>
                <c:pt idx="15">
                  <c:v>184.56348323444098</c:v>
                </c:pt>
                <c:pt idx="16">
                  <c:v>185.24536247417876</c:v>
                </c:pt>
                <c:pt idx="17">
                  <c:v>185.96311741656538</c:v>
                </c:pt>
                <c:pt idx="18">
                  <c:v>186.70291759136123</c:v>
                </c:pt>
                <c:pt idx="19">
                  <c:v>187.44938541068677</c:v>
                </c:pt>
                <c:pt idx="20">
                  <c:v>188.19220842291159</c:v>
                </c:pt>
                <c:pt idx="21">
                  <c:v>188.93735847045116</c:v>
                </c:pt>
                <c:pt idx="22">
                  <c:v>189.68358804470188</c:v>
                </c:pt>
                <c:pt idx="23">
                  <c:v>190.4294092867118</c:v>
                </c:pt>
                <c:pt idx="24">
                  <c:v>191.17066593023634</c:v>
                </c:pt>
                <c:pt idx="25">
                  <c:v>191.89979213535864</c:v>
                </c:pt>
                <c:pt idx="26">
                  <c:v>192.61422636038733</c:v>
                </c:pt>
                <c:pt idx="27">
                  <c:v>193.31645222404333</c:v>
                </c:pt>
                <c:pt idx="28">
                  <c:v>194.00774238702783</c:v>
                </c:pt>
                <c:pt idx="29">
                  <c:v>194.69214025435363</c:v>
                </c:pt>
                <c:pt idx="30">
                  <c:v>195.36879703229442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A1D-40F8-A128-E96D91C7B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310928"/>
        <c:axId val="925319784"/>
      </c:areaChart>
      <c:catAx>
        <c:axId val="925310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9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2531978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Trillion British Thermal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310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069938637062784"/>
          <c:y val="7.444599021232931E-2"/>
          <c:w val="0.20119163909741974"/>
          <c:h val="0.71797053832188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 Shares - Residential Refrigeration</a:t>
            </a:r>
          </a:p>
        </c:rich>
      </c:tx>
      <c:layout>
        <c:manualLayout>
          <c:xMode val="edge"/>
          <c:yMode val="edge"/>
          <c:x val="0.150008114619439"/>
          <c:y val="2.656202484889365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0"/>
          <c:order val="0"/>
          <c:tx>
            <c:strRef>
              <c:f>'Stock and Sales - Ref'!$A$44:$B$44</c:f>
              <c:strCache>
                <c:ptCount val="2"/>
                <c:pt idx="0">
                  <c:v>Reference Refrigerator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'Stock and Sales - Ref'!$C$43:$AL$43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Ref'!$C$44:$AL$44</c:f>
              <c:numCache>
                <c:formatCode>0%</c:formatCode>
                <c:ptCount val="3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0.49999999999999989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0.49999999999999989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0.99999999999999989</c:v>
                </c:pt>
                <c:pt idx="13">
                  <c:v>0.99999999999999989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1.0000000000000002</c:v>
                </c:pt>
                <c:pt idx="25">
                  <c:v>1.0000000000000002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1.0000000000000002</c:v>
                </c:pt>
                <c:pt idx="35">
                  <c:v>0.99999999999999978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D-45FB-8275-5E1CB11C6095}"/>
            </c:ext>
          </c:extLst>
        </c:ser>
        <c:ser>
          <c:idx val="1"/>
          <c:order val="1"/>
          <c:tx>
            <c:strRef>
              <c:f>'Stock and Sales - Ref'!$A$45:$B$45</c:f>
              <c:strCache>
                <c:ptCount val="2"/>
                <c:pt idx="0">
                  <c:v>Efficient Refrigerator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'Stock and Sales - Ref'!$C$43:$AL$43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Ref'!$C$45:$AL$45</c:f>
              <c:numCache>
                <c:formatCode>0%</c:formatCode>
                <c:ptCount val="3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0.49999999999999989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0.49999999999999989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DD-45FB-8275-5E1CB11C6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85923332372467"/>
          <c:y val="0.13854549528050206"/>
          <c:w val="0.31323602820723739"/>
          <c:h val="0.15653713774223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Total Stock - Residential Refrigeration</a:t>
            </a:r>
          </a:p>
        </c:rich>
      </c:tx>
      <c:layout>
        <c:manualLayout>
          <c:xMode val="edge"/>
          <c:yMode val="edge"/>
          <c:x val="0.150008114619439"/>
          <c:y val="2.6562024848893651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0"/>
          <c:order val="0"/>
          <c:tx>
            <c:strRef>
              <c:f>'Stock and Sales - Ref'!$A$64:$B$64</c:f>
              <c:strCache>
                <c:ptCount val="2"/>
                <c:pt idx="0">
                  <c:v>Reference Refrigerator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'Stock and Sales - Ref'!$C$43:$AL$43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Ref'!$C$64:$AL$64</c:f>
              <c:numCache>
                <c:formatCode>0.00</c:formatCode>
                <c:ptCount val="36"/>
                <c:pt idx="0">
                  <c:v>2.6508712872843252</c:v>
                </c:pt>
                <c:pt idx="1">
                  <c:v>2.5805224590976401</c:v>
                </c:pt>
                <c:pt idx="2">
                  <c:v>2.5068293129958468</c:v>
                </c:pt>
                <c:pt idx="3">
                  <c:v>2.4312608242462255</c:v>
                </c:pt>
                <c:pt idx="4">
                  <c:v>2.3551838218065066</c:v>
                </c:pt>
                <c:pt idx="5">
                  <c:v>2.2797645983993506</c:v>
                </c:pt>
                <c:pt idx="6">
                  <c:v>2.2056642183398365</c:v>
                </c:pt>
                <c:pt idx="7">
                  <c:v>2.1335651463871814</c:v>
                </c:pt>
                <c:pt idx="8">
                  <c:v>2.0639727113943009</c:v>
                </c:pt>
                <c:pt idx="9">
                  <c:v>2.0891899937377443</c:v>
                </c:pt>
                <c:pt idx="10">
                  <c:v>2.116851931024387</c:v>
                </c:pt>
                <c:pt idx="11">
                  <c:v>2.1465531003801646</c:v>
                </c:pt>
                <c:pt idx="12">
                  <c:v>2.1791007529705135</c:v>
                </c:pt>
                <c:pt idx="13">
                  <c:v>2.2152579880579193</c:v>
                </c:pt>
                <c:pt idx="14">
                  <c:v>2.255666264662382</c:v>
                </c:pt>
                <c:pt idx="15">
                  <c:v>2.3007614806139634</c:v>
                </c:pt>
                <c:pt idx="16">
                  <c:v>2.3520604177236208</c:v>
                </c:pt>
                <c:pt idx="17">
                  <c:v>2.4093538297249877</c:v>
                </c:pt>
                <c:pt idx="18">
                  <c:v>2.4720308311593877</c:v>
                </c:pt>
                <c:pt idx="19">
                  <c:v>2.539071816589761</c:v>
                </c:pt>
                <c:pt idx="20">
                  <c:v>2.6090868924083823</c:v>
                </c:pt>
                <c:pt idx="21">
                  <c:v>2.6804018219081804</c:v>
                </c:pt>
                <c:pt idx="22">
                  <c:v>2.7511851598810821</c:v>
                </c:pt>
                <c:pt idx="23">
                  <c:v>2.8196021976897994</c:v>
                </c:pt>
                <c:pt idx="24">
                  <c:v>2.8839752501991702</c:v>
                </c:pt>
                <c:pt idx="25">
                  <c:v>2.9429275457382564</c:v>
                </c:pt>
                <c:pt idx="26">
                  <c:v>2.9956293755428787</c:v>
                </c:pt>
                <c:pt idx="27">
                  <c:v>3.0415770636308688</c:v>
                </c:pt>
                <c:pt idx="28">
                  <c:v>3.0807325765260849</c:v>
                </c:pt>
                <c:pt idx="29">
                  <c:v>3.1134719302432714</c:v>
                </c:pt>
                <c:pt idx="30">
                  <c:v>3.1404925193253934</c:v>
                </c:pt>
                <c:pt idx="31">
                  <c:v>3.1626960176586856</c:v>
                </c:pt>
                <c:pt idx="32">
                  <c:v>3.1810658280043049</c:v>
                </c:pt>
                <c:pt idx="33">
                  <c:v>3.1965573671748269</c:v>
                </c:pt>
                <c:pt idx="34">
                  <c:v>3.2100153231792707</c:v>
                </c:pt>
                <c:pt idx="35">
                  <c:v>3.2221254186403927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8-4C0F-B719-00A9455D112D}"/>
            </c:ext>
          </c:extLst>
        </c:ser>
        <c:ser>
          <c:idx val="1"/>
          <c:order val="1"/>
          <c:tx>
            <c:strRef>
              <c:f>'Stock and Sales - Ref'!$A$65:$B$65</c:f>
              <c:strCache>
                <c:ptCount val="2"/>
                <c:pt idx="0">
                  <c:v>Efficient Refrigerator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'Stock and Sales - Ref'!$C$43:$AL$43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Ref'!$C$65:$AL$65</c:f>
              <c:numCache>
                <c:formatCode>0.00</c:formatCode>
                <c:ptCount val="36"/>
                <c:pt idx="0">
                  <c:v>8.5399427357457092E-2</c:v>
                </c:pt>
                <c:pt idx="1">
                  <c:v>0.17578254008746946</c:v>
                </c:pt>
                <c:pt idx="2">
                  <c:v>0.26970832857640725</c:v>
                </c:pt>
                <c:pt idx="3">
                  <c:v>0.36570782191095563</c:v>
                </c:pt>
                <c:pt idx="4">
                  <c:v>0.46241418701230913</c:v>
                </c:pt>
                <c:pt idx="5">
                  <c:v>0.55866112645948496</c:v>
                </c:pt>
                <c:pt idx="6">
                  <c:v>0.65327185070434657</c:v>
                </c:pt>
                <c:pt idx="7">
                  <c:v>0.74556389150767721</c:v>
                </c:pt>
                <c:pt idx="8">
                  <c:v>0.83503192025513773</c:v>
                </c:pt>
                <c:pt idx="9">
                  <c:v>0.8293728635154094</c:v>
                </c:pt>
                <c:pt idx="10">
                  <c:v>0.8209517761954308</c:v>
                </c:pt>
                <c:pt idx="11">
                  <c:v>0.80898392036108246</c:v>
                </c:pt>
                <c:pt idx="12">
                  <c:v>0.7926620558441404</c:v>
                </c:pt>
                <c:pt idx="13">
                  <c:v>0.7712230745602302</c:v>
                </c:pt>
                <c:pt idx="14">
                  <c:v>0.744025525486262</c:v>
                </c:pt>
                <c:pt idx="15">
                  <c:v>0.71063350997470587</c:v>
                </c:pt>
                <c:pt idx="16">
                  <c:v>0.67089891837340576</c:v>
                </c:pt>
                <c:pt idx="17">
                  <c:v>0.62503099690923725</c:v>
                </c:pt>
                <c:pt idx="18">
                  <c:v>0.57364063201652993</c:v>
                </c:pt>
                <c:pt idx="19">
                  <c:v>0.51774743436119208</c:v>
                </c:pt>
                <c:pt idx="20">
                  <c:v>0.45874129194404856</c:v>
                </c:pt>
                <c:pt idx="21">
                  <c:v>0.39829644810550724</c:v>
                </c:pt>
                <c:pt idx="22">
                  <c:v>0.33824434913966772</c:v>
                </c:pt>
                <c:pt idx="23">
                  <c:v>0.28041969427864488</c:v>
                </c:pt>
                <c:pt idx="24">
                  <c:v>0.22650017361274044</c:v>
                </c:pt>
                <c:pt idx="25">
                  <c:v>0.17786255633603265</c:v>
                </c:pt>
                <c:pt idx="26">
                  <c:v>0.13547540836203278</c:v>
                </c:pt>
                <c:pt idx="27">
                  <c:v>9.9842402655562865E-2</c:v>
                </c:pt>
                <c:pt idx="28">
                  <c:v>7.1001572515896283E-2</c:v>
                </c:pt>
                <c:pt idx="29">
                  <c:v>4.8576903832407856E-2</c:v>
                </c:pt>
                <c:pt idx="30">
                  <c:v>3.1870995471444646E-2</c:v>
                </c:pt>
                <c:pt idx="31">
                  <c:v>1.9982176933347872E-2</c:v>
                </c:pt>
                <c:pt idx="32">
                  <c:v>1.1927043429908378E-2</c:v>
                </c:pt>
                <c:pt idx="33">
                  <c:v>6.7501797080325165E-3</c:v>
                </c:pt>
                <c:pt idx="34">
                  <c:v>3.6068995341280441E-3</c:v>
                </c:pt>
                <c:pt idx="35">
                  <c:v>1.8114760366117772E-3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D8-4C0F-B719-00A9455D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</a:t>
                </a:r>
                <a:r>
                  <a:rPr lang="en-US" baseline="0"/>
                  <a:t> Devices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508121571390054"/>
          <c:y val="0.14865552636062049"/>
          <c:w val="0.33369838803004548"/>
          <c:h val="0.15653713774223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 Shares - Residential Refrigeration</a:t>
            </a:r>
          </a:p>
        </c:rich>
      </c:tx>
      <c:layout>
        <c:manualLayout>
          <c:xMode val="edge"/>
          <c:yMode val="edge"/>
          <c:x val="0.150008114619439"/>
          <c:y val="2.656202484889365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2"/>
          <c:order val="0"/>
          <c:tx>
            <c:strRef>
              <c:f>'Stock and Sales - MWG'!$A$48</c:f>
              <c:strCache>
                <c:ptCount val="1"/>
                <c:pt idx="0">
                  <c:v>Efficient Refrigerator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'Stock and Sales - MWG'!$C$46:$AL$46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MWG'!$C$48:$AL$48</c:f>
              <c:numCache>
                <c:formatCode>0%</c:formatCode>
                <c:ptCount val="36"/>
                <c:pt idx="0">
                  <c:v>0.5</c:v>
                </c:pt>
                <c:pt idx="1">
                  <c:v>0.53333333333333333</c:v>
                </c:pt>
                <c:pt idx="2">
                  <c:v>0.56666666666666665</c:v>
                </c:pt>
                <c:pt idx="3">
                  <c:v>0.6</c:v>
                </c:pt>
                <c:pt idx="4">
                  <c:v>0.6333333333333333</c:v>
                </c:pt>
                <c:pt idx="5">
                  <c:v>0.66666666666666663</c:v>
                </c:pt>
                <c:pt idx="6">
                  <c:v>0.7</c:v>
                </c:pt>
                <c:pt idx="7">
                  <c:v>0.73333333333333328</c:v>
                </c:pt>
                <c:pt idx="8">
                  <c:v>0.76666666666666683</c:v>
                </c:pt>
                <c:pt idx="9">
                  <c:v>0.8</c:v>
                </c:pt>
                <c:pt idx="10">
                  <c:v>0.83333333333333326</c:v>
                </c:pt>
                <c:pt idx="11">
                  <c:v>0.8666666666666667</c:v>
                </c:pt>
                <c:pt idx="12">
                  <c:v>0.90000000000000013</c:v>
                </c:pt>
                <c:pt idx="13">
                  <c:v>0.93333333333333346</c:v>
                </c:pt>
                <c:pt idx="14">
                  <c:v>0.96666666666666656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1.0000000000000002</c:v>
                </c:pt>
                <c:pt idx="25">
                  <c:v>1.0000000000000002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1.0000000000000002</c:v>
                </c:pt>
                <c:pt idx="35">
                  <c:v>0.99999999999999978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D-4794-BB84-5BFE56533BCC}"/>
            </c:ext>
          </c:extLst>
        </c:ser>
        <c:ser>
          <c:idx val="1"/>
          <c:order val="1"/>
          <c:tx>
            <c:strRef>
              <c:f>'Stock and Sales - MWG'!$A$47</c:f>
              <c:strCache>
                <c:ptCount val="1"/>
                <c:pt idx="0">
                  <c:v>Reference Refrigerator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'Stock and Sales - MWG'!$C$46:$AL$46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MWG'!$C$47:$AL$47</c:f>
              <c:numCache>
                <c:formatCode>0%</c:formatCode>
                <c:ptCount val="36"/>
                <c:pt idx="0">
                  <c:v>0.5</c:v>
                </c:pt>
                <c:pt idx="1">
                  <c:v>0.46666666666666662</c:v>
                </c:pt>
                <c:pt idx="2">
                  <c:v>0.43333333333333335</c:v>
                </c:pt>
                <c:pt idx="3">
                  <c:v>0.4</c:v>
                </c:pt>
                <c:pt idx="4">
                  <c:v>0.36666666666666664</c:v>
                </c:pt>
                <c:pt idx="5">
                  <c:v>0.33333333333333348</c:v>
                </c:pt>
                <c:pt idx="6">
                  <c:v>0.3</c:v>
                </c:pt>
                <c:pt idx="7">
                  <c:v>0.26666666666666672</c:v>
                </c:pt>
                <c:pt idx="8">
                  <c:v>0.23333333333333334</c:v>
                </c:pt>
                <c:pt idx="9">
                  <c:v>0.19999999999999993</c:v>
                </c:pt>
                <c:pt idx="10">
                  <c:v>0.16666666666666674</c:v>
                </c:pt>
                <c:pt idx="11">
                  <c:v>0.13333333333333339</c:v>
                </c:pt>
                <c:pt idx="12">
                  <c:v>9.9999999999999964E-2</c:v>
                </c:pt>
                <c:pt idx="13">
                  <c:v>6.6666666666666541E-2</c:v>
                </c:pt>
                <c:pt idx="14">
                  <c:v>3.3333333333333437E-2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CD-4794-BB84-5BFE56533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85923332372467"/>
          <c:y val="0.13854549528050206"/>
          <c:w val="0.31514083709373913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Total Stock - Residential Refrigeration</a:t>
            </a:r>
          </a:p>
        </c:rich>
      </c:tx>
      <c:layout>
        <c:manualLayout>
          <c:xMode val="edge"/>
          <c:yMode val="edge"/>
          <c:x val="0.150008114619439"/>
          <c:y val="2.6562024848893651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2"/>
          <c:order val="0"/>
          <c:tx>
            <c:strRef>
              <c:f>'Stock and Sales - MWG'!$A$68</c:f>
              <c:strCache>
                <c:ptCount val="1"/>
                <c:pt idx="0">
                  <c:v>Efficient Refrigerator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'Stock and Sales - MWG'!$C$66:$AL$66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MWG'!$C$68:$AL$68</c:f>
              <c:numCache>
                <c:formatCode>0.00</c:formatCode>
                <c:ptCount val="36"/>
                <c:pt idx="0">
                  <c:v>8.5399427357457092E-2</c:v>
                </c:pt>
                <c:pt idx="1">
                  <c:v>0.18180815388620492</c:v>
                </c:pt>
                <c:pt idx="2">
                  <c:v>0.28825946004758057</c:v>
                </c:pt>
                <c:pt idx="3">
                  <c:v>0.40347335970513393</c:v>
                </c:pt>
                <c:pt idx="4">
                  <c:v>0.52602585822270909</c:v>
                </c:pt>
                <c:pt idx="5">
                  <c:v>0.65452427912169453</c:v>
                </c:pt>
                <c:pt idx="6">
                  <c:v>0.78738657295143177</c:v>
                </c:pt>
                <c:pt idx="7">
                  <c:v>0.92360342867152734</c:v>
                </c:pt>
                <c:pt idx="8">
                  <c:v>1.0624095889910063</c:v>
                </c:pt>
                <c:pt idx="9">
                  <c:v>1.2032175367375908</c:v>
                </c:pt>
                <c:pt idx="10">
                  <c:v>1.3455169848107993</c:v>
                </c:pt>
                <c:pt idx="11">
                  <c:v>1.4877456813887426</c:v>
                </c:pt>
                <c:pt idx="12">
                  <c:v>1.6292099007132497</c:v>
                </c:pt>
                <c:pt idx="13">
                  <c:v>1.7691220586579468</c:v>
                </c:pt>
                <c:pt idx="14">
                  <c:v>1.9066449004740758</c:v>
                </c:pt>
                <c:pt idx="15">
                  <c:v>2.0409764546365645</c:v>
                </c:pt>
                <c:pt idx="16">
                  <c:v>2.166961733105683</c:v>
                </c:pt>
                <c:pt idx="17">
                  <c:v>2.2841484902684108</c:v>
                </c:pt>
                <c:pt idx="18">
                  <c:v>2.3923413795702313</c:v>
                </c:pt>
                <c:pt idx="19">
                  <c:v>2.4916120808836268</c:v>
                </c:pt>
                <c:pt idx="20">
                  <c:v>2.5822618340564869</c:v>
                </c:pt>
                <c:pt idx="21">
                  <c:v>2.6647491785961392</c:v>
                </c:pt>
                <c:pt idx="22">
                  <c:v>2.7396038770872915</c:v>
                </c:pt>
                <c:pt idx="23">
                  <c:v>2.807349941920374</c:v>
                </c:pt>
                <c:pt idx="24">
                  <c:v>2.8684553861154631</c:v>
                </c:pt>
                <c:pt idx="25">
                  <c:v>2.9233159834499753</c:v>
                </c:pt>
                <c:pt idx="26">
                  <c:v>2.9724081115559065</c:v>
                </c:pt>
                <c:pt idx="27">
                  <c:v>3.0160432542578031</c:v>
                </c:pt>
                <c:pt idx="28">
                  <c:v>3.0545428133945376</c:v>
                </c:pt>
                <c:pt idx="29">
                  <c:v>3.0882659607633647</c:v>
                </c:pt>
                <c:pt idx="30">
                  <c:v>3.1176231969383119</c:v>
                </c:pt>
                <c:pt idx="31">
                  <c:v>3.1430751483347361</c:v>
                </c:pt>
                <c:pt idx="32">
                  <c:v>3.1651197780968534</c:v>
                </c:pt>
                <c:pt idx="33">
                  <c:v>3.184272674828005</c:v>
                </c:pt>
                <c:pt idx="34">
                  <c:v>3.2010446883132135</c:v>
                </c:pt>
                <c:pt idx="35">
                  <c:v>3.2159202835795186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7B-42B6-9091-4949A0B9A770}"/>
            </c:ext>
          </c:extLst>
        </c:ser>
        <c:ser>
          <c:idx val="1"/>
          <c:order val="1"/>
          <c:tx>
            <c:strRef>
              <c:f>'Stock and Sales - MWG'!$A$67</c:f>
              <c:strCache>
                <c:ptCount val="1"/>
                <c:pt idx="0">
                  <c:v>Reference Refrigerator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'Stock and Sales - MWG'!$C$66:$AL$66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MWG'!$C$67:$AL$67</c:f>
              <c:numCache>
                <c:formatCode>0.00</c:formatCode>
                <c:ptCount val="36"/>
                <c:pt idx="0">
                  <c:v>2.6508712872843252</c:v>
                </c:pt>
                <c:pt idx="1">
                  <c:v>2.574496845298905</c:v>
                </c:pt>
                <c:pt idx="2">
                  <c:v>2.4882781815246733</c:v>
                </c:pt>
                <c:pt idx="3">
                  <c:v>2.3934952864520476</c:v>
                </c:pt>
                <c:pt idx="4">
                  <c:v>2.2915721505961066</c:v>
                </c:pt>
                <c:pt idx="5">
                  <c:v>2.1839014457371411</c:v>
                </c:pt>
                <c:pt idx="6">
                  <c:v>2.071549496092751</c:v>
                </c:pt>
                <c:pt idx="7">
                  <c:v>1.9555256092233315</c:v>
                </c:pt>
                <c:pt idx="8">
                  <c:v>1.8365950426584325</c:v>
                </c:pt>
                <c:pt idx="9">
                  <c:v>1.7153453205155627</c:v>
                </c:pt>
                <c:pt idx="10">
                  <c:v>1.5922867224090185</c:v>
                </c:pt>
                <c:pt idx="11">
                  <c:v>1.4677913393525053</c:v>
                </c:pt>
                <c:pt idx="12">
                  <c:v>1.3425529081014047</c:v>
                </c:pt>
                <c:pt idx="13">
                  <c:v>1.2173590039602029</c:v>
                </c:pt>
                <c:pt idx="14">
                  <c:v>1.0930468896745682</c:v>
                </c:pt>
                <c:pt idx="15">
                  <c:v>0.97041853595210481</c:v>
                </c:pt>
                <c:pt idx="16">
                  <c:v>0.85599760299134409</c:v>
                </c:pt>
                <c:pt idx="17">
                  <c:v>0.75023633636581444</c:v>
                </c:pt>
                <c:pt idx="18">
                  <c:v>0.65333008360568612</c:v>
                </c:pt>
                <c:pt idx="19">
                  <c:v>0.5652071700673269</c:v>
                </c:pt>
                <c:pt idx="20">
                  <c:v>0.4855663502959453</c:v>
                </c:pt>
                <c:pt idx="21">
                  <c:v>0.4139490914175481</c:v>
                </c:pt>
                <c:pt idx="22">
                  <c:v>0.34982563193345823</c:v>
                </c:pt>
                <c:pt idx="23">
                  <c:v>0.29267195004807067</c:v>
                </c:pt>
                <c:pt idx="24">
                  <c:v>0.24202003769644787</c:v>
                </c:pt>
                <c:pt idx="25">
                  <c:v>0.19747411862431369</c:v>
                </c:pt>
                <c:pt idx="26">
                  <c:v>0.15869667234900581</c:v>
                </c:pt>
                <c:pt idx="27">
                  <c:v>0.12537621202862975</c:v>
                </c:pt>
                <c:pt idx="28">
                  <c:v>9.7191335647444546E-2</c:v>
                </c:pt>
                <c:pt idx="29">
                  <c:v>7.3782873312314853E-2</c:v>
                </c:pt>
                <c:pt idx="30">
                  <c:v>5.4740317858526386E-2</c:v>
                </c:pt>
                <c:pt idx="31">
                  <c:v>3.9603046257297575E-2</c:v>
                </c:pt>
                <c:pt idx="32">
                  <c:v>2.7873093337358941E-2</c:v>
                </c:pt>
                <c:pt idx="33">
                  <c:v>1.9034872054854109E-2</c:v>
                </c:pt>
                <c:pt idx="34">
                  <c:v>1.2577534400186028E-2</c:v>
                </c:pt>
                <c:pt idx="35">
                  <c:v>8.0166110974854952E-3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B-42B6-9091-4949A0B9A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</a:t>
                </a:r>
                <a:r>
                  <a:rPr lang="en-US" baseline="0"/>
                  <a:t> Devices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508121571390054"/>
          <c:y val="0.14865552636062049"/>
          <c:w val="0.32037928253992243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'Emissions by Sector'!$A$34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Sector'!$C$34:$AL$34</c15:sqref>
                  </c15:fullRef>
                </c:ext>
              </c:extLst>
              <c:f>'Emissions by Sector'!$H$34:$AL$34</c:f>
              <c:numCache>
                <c:formatCode>_ * #,##0.0_ ;_ * \-#,##0.0_ ;_ * ""\-""??_ ;_ @_ </c:formatCode>
                <c:ptCount val="31"/>
                <c:pt idx="0">
                  <c:v>78.066754252832524</c:v>
                </c:pt>
                <c:pt idx="1">
                  <c:v>76.685233767106183</c:v>
                </c:pt>
                <c:pt idx="2">
                  <c:v>75.341599713795389</c:v>
                </c:pt>
                <c:pt idx="3">
                  <c:v>74.108595309914264</c:v>
                </c:pt>
                <c:pt idx="4">
                  <c:v>73.671901663245549</c:v>
                </c:pt>
                <c:pt idx="5">
                  <c:v>73.27396297435962</c:v>
                </c:pt>
                <c:pt idx="6">
                  <c:v>72.149007181133811</c:v>
                </c:pt>
                <c:pt idx="7">
                  <c:v>71.78742437518369</c:v>
                </c:pt>
                <c:pt idx="8">
                  <c:v>70.804714237971297</c:v>
                </c:pt>
                <c:pt idx="9">
                  <c:v>70.775673582921399</c:v>
                </c:pt>
                <c:pt idx="10">
                  <c:v>70.16914679115564</c:v>
                </c:pt>
                <c:pt idx="11">
                  <c:v>70.214317649434321</c:v>
                </c:pt>
                <c:pt idx="12">
                  <c:v>70.262251795721625</c:v>
                </c:pt>
                <c:pt idx="13">
                  <c:v>70.291598609415587</c:v>
                </c:pt>
                <c:pt idx="14">
                  <c:v>70.409400869639768</c:v>
                </c:pt>
                <c:pt idx="15">
                  <c:v>70.536446802258027</c:v>
                </c:pt>
                <c:pt idx="16">
                  <c:v>70.650535361811095</c:v>
                </c:pt>
                <c:pt idx="17">
                  <c:v>70.873778060913111</c:v>
                </c:pt>
                <c:pt idx="18">
                  <c:v>71.161848263920234</c:v>
                </c:pt>
                <c:pt idx="19">
                  <c:v>71.431823047171406</c:v>
                </c:pt>
                <c:pt idx="20">
                  <c:v>71.823611785367873</c:v>
                </c:pt>
                <c:pt idx="21">
                  <c:v>72.213271157697406</c:v>
                </c:pt>
                <c:pt idx="22">
                  <c:v>72.63407066776027</c:v>
                </c:pt>
                <c:pt idx="23">
                  <c:v>73.083449113043216</c:v>
                </c:pt>
                <c:pt idx="24">
                  <c:v>73.544215947874051</c:v>
                </c:pt>
                <c:pt idx="25">
                  <c:v>74.019690403900853</c:v>
                </c:pt>
                <c:pt idx="26">
                  <c:v>74.577645240441143</c:v>
                </c:pt>
                <c:pt idx="27">
                  <c:v>75.079861543703331</c:v>
                </c:pt>
                <c:pt idx="28">
                  <c:v>75.596829030346285</c:v>
                </c:pt>
                <c:pt idx="29">
                  <c:v>76.109429087418093</c:v>
                </c:pt>
                <c:pt idx="30">
                  <c:v>76.635672241067894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2-481C-8E1A-1E6D163F55A5}"/>
            </c:ext>
          </c:extLst>
        </c:ser>
        <c:ser>
          <c:idx val="3"/>
          <c:order val="1"/>
          <c:tx>
            <c:strRef>
              <c:f>'Emissions by Sector'!$A$33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Sector'!$C$33:$AL$33</c15:sqref>
                  </c15:fullRef>
                </c:ext>
              </c:extLst>
              <c:f>'Emissions by Sector'!$H$33:$AL$33</c:f>
              <c:numCache>
                <c:formatCode>_ * #,##0.0_ ;_ * \-#,##0.0_ ;_ * ""\-""??_ ;_ @_ </c:formatCode>
                <c:ptCount val="31"/>
                <c:pt idx="0">
                  <c:v>71.033648177913761</c:v>
                </c:pt>
                <c:pt idx="1">
                  <c:v>69.662226191469031</c:v>
                </c:pt>
                <c:pt idx="2">
                  <c:v>68.331688623749031</c:v>
                </c:pt>
                <c:pt idx="3">
                  <c:v>67.113968152658188</c:v>
                </c:pt>
                <c:pt idx="4">
                  <c:v>66.667338548619071</c:v>
                </c:pt>
                <c:pt idx="5">
                  <c:v>66.261281155329883</c:v>
                </c:pt>
                <c:pt idx="6">
                  <c:v>65.130643407969529</c:v>
                </c:pt>
                <c:pt idx="7">
                  <c:v>64.765119854920158</c:v>
                </c:pt>
                <c:pt idx="8">
                  <c:v>63.779829528202576</c:v>
                </c:pt>
                <c:pt idx="9">
                  <c:v>63.748602355810874</c:v>
                </c:pt>
                <c:pt idx="10">
                  <c:v>63.142219624731467</c:v>
                </c:pt>
                <c:pt idx="11">
                  <c:v>63.183828664601151</c:v>
                </c:pt>
                <c:pt idx="12">
                  <c:v>63.224308251490982</c:v>
                </c:pt>
                <c:pt idx="13">
                  <c:v>63.242770241132533</c:v>
                </c:pt>
                <c:pt idx="14">
                  <c:v>63.347261160597675</c:v>
                </c:pt>
                <c:pt idx="15">
                  <c:v>63.460992453184794</c:v>
                </c:pt>
                <c:pt idx="16">
                  <c:v>63.561024347124203</c:v>
                </c:pt>
                <c:pt idx="17">
                  <c:v>63.770017777714507</c:v>
                </c:pt>
                <c:pt idx="18">
                  <c:v>64.04354141380955</c:v>
                </c:pt>
                <c:pt idx="19">
                  <c:v>64.298679620244798</c:v>
                </c:pt>
                <c:pt idx="20">
                  <c:v>64.675288872762252</c:v>
                </c:pt>
                <c:pt idx="21">
                  <c:v>65.049232610095657</c:v>
                </c:pt>
                <c:pt idx="22">
                  <c:v>65.454240417861413</c:v>
                </c:pt>
                <c:pt idx="23">
                  <c:v>65.887868476953926</c:v>
                </c:pt>
                <c:pt idx="24">
                  <c:v>66.332446763925716</c:v>
                </c:pt>
                <c:pt idx="25">
                  <c:v>66.790922664293177</c:v>
                </c:pt>
                <c:pt idx="26">
                  <c:v>67.330825077950422</c:v>
                </c:pt>
                <c:pt idx="27">
                  <c:v>67.813853623732385</c:v>
                </c:pt>
                <c:pt idx="28">
                  <c:v>68.310834870411043</c:v>
                </c:pt>
                <c:pt idx="29">
                  <c:v>68.80272836801727</c:v>
                </c:pt>
                <c:pt idx="30">
                  <c:v>69.308015349941485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2-481C-8E1A-1E6D163F55A5}"/>
            </c:ext>
          </c:extLst>
        </c:ser>
        <c:ser>
          <c:idx val="1"/>
          <c:order val="2"/>
          <c:tx>
            <c:strRef>
              <c:f>'Emissions by Sector'!$A$32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Sector'!$C$32:$AL$32</c15:sqref>
                  </c15:fullRef>
                </c:ext>
              </c:extLst>
              <c:f>'Emissions by Sector'!$H$32:$AL$32</c:f>
              <c:numCache>
                <c:formatCode>_ * #,##0.0_ ;_ * \-#,##0.0_ ;_ * ""\-""??_ ;_ @_ </c:formatCode>
                <c:ptCount val="31"/>
                <c:pt idx="0">
                  <c:v>65.733286413652138</c:v>
                </c:pt>
                <c:pt idx="1">
                  <c:v>64.345480008105199</c:v>
                </c:pt>
                <c:pt idx="2">
                  <c:v>62.998849522196323</c:v>
                </c:pt>
                <c:pt idx="3">
                  <c:v>61.765267721221029</c:v>
                </c:pt>
                <c:pt idx="4">
                  <c:v>61.285957341106055</c:v>
                </c:pt>
                <c:pt idx="5">
                  <c:v>60.847921830330435</c:v>
                </c:pt>
                <c:pt idx="6">
                  <c:v>59.687328164418574</c:v>
                </c:pt>
                <c:pt idx="7">
                  <c:v>59.293660712343446</c:v>
                </c:pt>
                <c:pt idx="8">
                  <c:v>58.282228698693366</c:v>
                </c:pt>
                <c:pt idx="9">
                  <c:v>58.226703668103511</c:v>
                </c:pt>
                <c:pt idx="10">
                  <c:v>57.599746490866565</c:v>
                </c:pt>
                <c:pt idx="11">
                  <c:v>57.620594697591805</c:v>
                </c:pt>
                <c:pt idx="12">
                  <c:v>57.640217664705894</c:v>
                </c:pt>
                <c:pt idx="13">
                  <c:v>57.63795942433466</c:v>
                </c:pt>
                <c:pt idx="14">
                  <c:v>57.722215484550347</c:v>
                </c:pt>
                <c:pt idx="15">
                  <c:v>57.817265988790787</c:v>
                </c:pt>
                <c:pt idx="16">
                  <c:v>57.899278866223028</c:v>
                </c:pt>
                <c:pt idx="17">
                  <c:v>58.091109545852923</c:v>
                </c:pt>
                <c:pt idx="18">
                  <c:v>58.348202804368846</c:v>
                </c:pt>
                <c:pt idx="19">
                  <c:v>58.587743039250689</c:v>
                </c:pt>
                <c:pt idx="20">
                  <c:v>58.949515944944366</c:v>
                </c:pt>
                <c:pt idx="21">
                  <c:v>59.308945093837224</c:v>
                </c:pt>
                <c:pt idx="22">
                  <c:v>59.699757951228179</c:v>
                </c:pt>
                <c:pt idx="23">
                  <c:v>60.119353827563067</c:v>
                </c:pt>
                <c:pt idx="24">
                  <c:v>60.549769927990639</c:v>
                </c:pt>
                <c:pt idx="25">
                  <c:v>60.993960302032654</c:v>
                </c:pt>
                <c:pt idx="26">
                  <c:v>61.519373422251483</c:v>
                </c:pt>
                <c:pt idx="27">
                  <c:v>61.987548202687115</c:v>
                </c:pt>
                <c:pt idx="28">
                  <c:v>62.469475875820017</c:v>
                </c:pt>
                <c:pt idx="29">
                  <c:v>62.946035931324175</c:v>
                </c:pt>
                <c:pt idx="30">
                  <c:v>63.436054230839858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B2-481C-8E1A-1E6D163F55A5}"/>
            </c:ext>
          </c:extLst>
        </c:ser>
        <c:ser>
          <c:idx val="4"/>
          <c:order val="3"/>
          <c:tx>
            <c:strRef>
              <c:f>'Emissions by Sector'!$A$31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Sector'!$C$31:$AL$31</c15:sqref>
                  </c15:fullRef>
                </c:ext>
              </c:extLst>
              <c:f>'Emissions by Sector'!$H$31:$AL$31</c:f>
              <c:numCache>
                <c:formatCode>_ * #,##0.0_ ;_ * \-#,##0.0_ ;_ * ""\-""??_ ;_ @_ </c:formatCode>
                <c:ptCount val="31"/>
                <c:pt idx="0">
                  <c:v>61.578505031601964</c:v>
                </c:pt>
                <c:pt idx="1">
                  <c:v>60.214500231454991</c:v>
                </c:pt>
                <c:pt idx="2">
                  <c:v>58.890710299035703</c:v>
                </c:pt>
                <c:pt idx="3">
                  <c:v>57.673132970045913</c:v>
                </c:pt>
                <c:pt idx="4">
                  <c:v>57.208911094799362</c:v>
                </c:pt>
                <c:pt idx="5">
                  <c:v>56.785069620253566</c:v>
                </c:pt>
                <c:pt idx="6">
                  <c:v>55.637796348673689</c:v>
                </c:pt>
                <c:pt idx="7">
                  <c:v>55.250697895373463</c:v>
                </c:pt>
                <c:pt idx="8">
                  <c:v>54.250898872459992</c:v>
                </c:pt>
                <c:pt idx="9">
                  <c:v>54.206191812828209</c:v>
                </c:pt>
                <c:pt idx="10">
                  <c:v>53.589255896358637</c:v>
                </c:pt>
                <c:pt idx="11">
                  <c:v>53.613448447780215</c:v>
                </c:pt>
                <c:pt idx="12">
                  <c:v>53.641551841819748</c:v>
                </c:pt>
                <c:pt idx="13">
                  <c:v>53.647028770768927</c:v>
                </c:pt>
                <c:pt idx="14">
                  <c:v>53.732392857339988</c:v>
                </c:pt>
                <c:pt idx="15">
                  <c:v>53.833735606266387</c:v>
                </c:pt>
                <c:pt idx="16">
                  <c:v>53.921342011070927</c:v>
                </c:pt>
                <c:pt idx="17">
                  <c:v>54.118081985688164</c:v>
                </c:pt>
                <c:pt idx="18">
                  <c:v>54.373516372519411</c:v>
                </c:pt>
                <c:pt idx="19">
                  <c:v>54.616638932277255</c:v>
                </c:pt>
                <c:pt idx="20">
                  <c:v>54.981350475009286</c:v>
                </c:pt>
                <c:pt idx="21">
                  <c:v>55.337189230920679</c:v>
                </c:pt>
                <c:pt idx="22">
                  <c:v>55.729690654837299</c:v>
                </c:pt>
                <c:pt idx="23">
                  <c:v>56.144469906076139</c:v>
                </c:pt>
                <c:pt idx="24">
                  <c:v>56.575371317569626</c:v>
                </c:pt>
                <c:pt idx="25">
                  <c:v>57.019461872507371</c:v>
                </c:pt>
                <c:pt idx="26">
                  <c:v>57.538302571169119</c:v>
                </c:pt>
                <c:pt idx="27">
                  <c:v>58.005238237216396</c:v>
                </c:pt>
                <c:pt idx="28">
                  <c:v>58.479473920693991</c:v>
                </c:pt>
                <c:pt idx="29">
                  <c:v>58.953694254795707</c:v>
                </c:pt>
                <c:pt idx="30">
                  <c:v>59.440836096092617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B2-481C-8E1A-1E6D163F55A5}"/>
            </c:ext>
          </c:extLst>
        </c:ser>
        <c:ser>
          <c:idx val="2"/>
          <c:order val="4"/>
          <c:tx>
            <c:strRef>
              <c:f>'Emissions by Sector'!$A$30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Sector'!$C$30:$AL$30</c15:sqref>
                  </c15:fullRef>
                </c:ext>
              </c:extLst>
              <c:f>'Emissions by Sector'!$H$30:$AL$30</c:f>
              <c:numCache>
                <c:formatCode>_ * #,##0.0_ ;_ * \-#,##0.0_ ;_ * ""\-""??_ ;_ @_ </c:formatCode>
                <c:ptCount val="31"/>
                <c:pt idx="0">
                  <c:v>29.546027834046509</c:v>
                </c:pt>
                <c:pt idx="1">
                  <c:v>28.298316685667913</c:v>
                </c:pt>
                <c:pt idx="2">
                  <c:v>27.125659083562137</c:v>
                </c:pt>
                <c:pt idx="3">
                  <c:v>26.093801340642415</c:v>
                </c:pt>
                <c:pt idx="4">
                  <c:v>25.836764057545249</c:v>
                </c:pt>
                <c:pt idx="5">
                  <c:v>25.64778275570945</c:v>
                </c:pt>
                <c:pt idx="6">
                  <c:v>24.73308633738597</c:v>
                </c:pt>
                <c:pt idx="7">
                  <c:v>24.572251945670427</c:v>
                </c:pt>
                <c:pt idx="8">
                  <c:v>23.785493346581617</c:v>
                </c:pt>
                <c:pt idx="9">
                  <c:v>23.937110360207068</c:v>
                </c:pt>
                <c:pt idx="10">
                  <c:v>23.503646002963144</c:v>
                </c:pt>
                <c:pt idx="11">
                  <c:v>23.680724542279705</c:v>
                </c:pt>
                <c:pt idx="12">
                  <c:v>23.8419854317616</c:v>
                </c:pt>
                <c:pt idx="13">
                  <c:v>23.968075299531449</c:v>
                </c:pt>
                <c:pt idx="14">
                  <c:v>24.154603972114764</c:v>
                </c:pt>
                <c:pt idx="15">
                  <c:v>24.326097621676425</c:v>
                </c:pt>
                <c:pt idx="16">
                  <c:v>24.44285468303163</c:v>
                </c:pt>
                <c:pt idx="17">
                  <c:v>24.62299949043436</c:v>
                </c:pt>
                <c:pt idx="18">
                  <c:v>24.81553721747769</c:v>
                </c:pt>
                <c:pt idx="19">
                  <c:v>24.95120697849184</c:v>
                </c:pt>
                <c:pt idx="20">
                  <c:v>25.166998238749976</c:v>
                </c:pt>
                <c:pt idx="21">
                  <c:v>25.336719370992316</c:v>
                </c:pt>
                <c:pt idx="22">
                  <c:v>25.511127500718221</c:v>
                </c:pt>
                <c:pt idx="23">
                  <c:v>25.681339732503822</c:v>
                </c:pt>
                <c:pt idx="24">
                  <c:v>25.846250024431825</c:v>
                </c:pt>
                <c:pt idx="25">
                  <c:v>26.007162886919758</c:v>
                </c:pt>
                <c:pt idx="26">
                  <c:v>26.229142692489525</c:v>
                </c:pt>
                <c:pt idx="27">
                  <c:v>26.388543992778253</c:v>
                </c:pt>
                <c:pt idx="28">
                  <c:v>26.547113297911402</c:v>
                </c:pt>
                <c:pt idx="29">
                  <c:v>26.699459682777764</c:v>
                </c:pt>
                <c:pt idx="30">
                  <c:v>26.859827236870117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B2-481C-8E1A-1E6D163F55A5}"/>
            </c:ext>
          </c:extLst>
        </c:ser>
        <c:ser>
          <c:idx val="5"/>
          <c:order val="5"/>
          <c:tx>
            <c:strRef>
              <c:f>'Emissions by Sector'!$A$29</c:f>
              <c:strCache>
                <c:ptCount val="1"/>
                <c:pt idx="0">
                  <c:v>Non-energy Emissions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25400">
              <a:noFill/>
            </a:ln>
          </c:spPr>
          <c:cat>
            <c:strLit>
              <c:ptCount val="3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  <c:pt idx="16">
                <c:v>2036</c:v>
              </c:pt>
              <c:pt idx="17">
                <c:v>2037</c:v>
              </c:pt>
              <c:pt idx="18">
                <c:v>2038</c:v>
              </c:pt>
              <c:pt idx="19">
                <c:v>2039</c:v>
              </c:pt>
              <c:pt idx="20">
                <c:v>2040</c:v>
              </c:pt>
              <c:pt idx="21">
                <c:v>2041</c:v>
              </c:pt>
              <c:pt idx="22">
                <c:v>2042</c:v>
              </c:pt>
              <c:pt idx="23">
                <c:v>2043</c:v>
              </c:pt>
              <c:pt idx="24">
                <c:v>2044</c:v>
              </c:pt>
              <c:pt idx="25">
                <c:v>2045</c:v>
              </c:pt>
              <c:pt idx="26">
                <c:v>2046</c:v>
              </c:pt>
              <c:pt idx="27">
                <c:v>2047</c:v>
              </c:pt>
              <c:pt idx="28">
                <c:v>2048</c:v>
              </c:pt>
              <c:pt idx="29">
                <c:v>2049</c:v>
              </c:pt>
              <c:pt idx="30">
                <c:v>2050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Sector'!$C$29:$AL$29</c15:sqref>
                  </c15:fullRef>
                </c:ext>
              </c:extLst>
              <c:f>'Emissions by Sector'!$H$29:$AL$29</c:f>
              <c:numCache>
                <c:formatCode>_ * #,##0.0_ ;_ * \-#,##0.0_ ;_ * ""\-""??_ ;_ @_ </c:formatCode>
                <c:ptCount val="31"/>
                <c:pt idx="0">
                  <c:v>10.152000000000001</c:v>
                </c:pt>
                <c:pt idx="1">
                  <c:v>10.152000000000001</c:v>
                </c:pt>
                <c:pt idx="2">
                  <c:v>10.152000000000001</c:v>
                </c:pt>
                <c:pt idx="3">
                  <c:v>10.152000000000001</c:v>
                </c:pt>
                <c:pt idx="4">
                  <c:v>10.152000000000001</c:v>
                </c:pt>
                <c:pt idx="5">
                  <c:v>10.152000000000001</c:v>
                </c:pt>
                <c:pt idx="6">
                  <c:v>10.152000000000001</c:v>
                </c:pt>
                <c:pt idx="7">
                  <c:v>10.152000000000001</c:v>
                </c:pt>
                <c:pt idx="8">
                  <c:v>10.152000000000001</c:v>
                </c:pt>
                <c:pt idx="9">
                  <c:v>10.152000000000001</c:v>
                </c:pt>
                <c:pt idx="10">
                  <c:v>10.152000000000001</c:v>
                </c:pt>
                <c:pt idx="11">
                  <c:v>10.152000000000001</c:v>
                </c:pt>
                <c:pt idx="12">
                  <c:v>10.152000000000001</c:v>
                </c:pt>
                <c:pt idx="13">
                  <c:v>10.152000000000001</c:v>
                </c:pt>
                <c:pt idx="14">
                  <c:v>10.152000000000001</c:v>
                </c:pt>
                <c:pt idx="15">
                  <c:v>10.152000000000001</c:v>
                </c:pt>
                <c:pt idx="16">
                  <c:v>10.152000000000001</c:v>
                </c:pt>
                <c:pt idx="17">
                  <c:v>10.152000000000001</c:v>
                </c:pt>
                <c:pt idx="18">
                  <c:v>10.152000000000001</c:v>
                </c:pt>
                <c:pt idx="19">
                  <c:v>10.152000000000001</c:v>
                </c:pt>
                <c:pt idx="20">
                  <c:v>10.152000000000001</c:v>
                </c:pt>
                <c:pt idx="21">
                  <c:v>10.152000000000001</c:v>
                </c:pt>
                <c:pt idx="22">
                  <c:v>10.152000000000001</c:v>
                </c:pt>
                <c:pt idx="23">
                  <c:v>10.152000000000001</c:v>
                </c:pt>
                <c:pt idx="24">
                  <c:v>10.152000000000001</c:v>
                </c:pt>
                <c:pt idx="25">
                  <c:v>10.152000000000001</c:v>
                </c:pt>
                <c:pt idx="26">
                  <c:v>10.152000000000001</c:v>
                </c:pt>
                <c:pt idx="27">
                  <c:v>10.152000000000001</c:v>
                </c:pt>
                <c:pt idx="28">
                  <c:v>10.152000000000001</c:v>
                </c:pt>
                <c:pt idx="29">
                  <c:v>10.152000000000001</c:v>
                </c:pt>
                <c:pt idx="30">
                  <c:v>10.152000000000001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B2-481C-8E1A-1E6D163F55A5}"/>
            </c:ext>
          </c:extLst>
        </c:ser>
        <c:ser>
          <c:idx val="6"/>
          <c:order val="6"/>
          <c:tx>
            <c:strRef>
              <c:f>'Emissions by Sector'!$A$28</c:f>
              <c:strCache>
                <c:ptCount val="1"/>
                <c:pt idx="0">
                  <c:v>Sequestration on Natural and Working Lands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cat>
            <c:strLit>
              <c:ptCount val="3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  <c:pt idx="16">
                <c:v>2036</c:v>
              </c:pt>
              <c:pt idx="17">
                <c:v>2037</c:v>
              </c:pt>
              <c:pt idx="18">
                <c:v>2038</c:v>
              </c:pt>
              <c:pt idx="19">
                <c:v>2039</c:v>
              </c:pt>
              <c:pt idx="20">
                <c:v>2040</c:v>
              </c:pt>
              <c:pt idx="21">
                <c:v>2041</c:v>
              </c:pt>
              <c:pt idx="22">
                <c:v>2042</c:v>
              </c:pt>
              <c:pt idx="23">
                <c:v>2043</c:v>
              </c:pt>
              <c:pt idx="24">
                <c:v>2044</c:v>
              </c:pt>
              <c:pt idx="25">
                <c:v>2045</c:v>
              </c:pt>
              <c:pt idx="26">
                <c:v>2046</c:v>
              </c:pt>
              <c:pt idx="27">
                <c:v>2047</c:v>
              </c:pt>
              <c:pt idx="28">
                <c:v>2048</c:v>
              </c:pt>
              <c:pt idx="29">
                <c:v>2049</c:v>
              </c:pt>
              <c:pt idx="30">
                <c:v>2050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Sector'!$C$28:$AL$28</c15:sqref>
                  </c15:fullRef>
                </c:ext>
              </c:extLst>
              <c:f>'Emissions by Sector'!$H$28:$AL$28</c:f>
              <c:numCache>
                <c:formatCode>_ * #,##0.0_ ;_ * \-#,##0.0_ ;_ * ""\-""??_ ;_ @_ </c:formatCode>
                <c:ptCount val="31"/>
                <c:pt idx="0">
                  <c:v>-12.659000000000001</c:v>
                </c:pt>
                <c:pt idx="1">
                  <c:v>-12.689</c:v>
                </c:pt>
                <c:pt idx="2">
                  <c:v>-12.718999999999999</c:v>
                </c:pt>
                <c:pt idx="3">
                  <c:v>-12.749000000000001</c:v>
                </c:pt>
                <c:pt idx="4">
                  <c:v>-12.779</c:v>
                </c:pt>
                <c:pt idx="5">
                  <c:v>-12.798999999999999</c:v>
                </c:pt>
                <c:pt idx="6">
                  <c:v>-12.839</c:v>
                </c:pt>
                <c:pt idx="7">
                  <c:v>-12.869</c:v>
                </c:pt>
                <c:pt idx="8">
                  <c:v>-12.898999999999999</c:v>
                </c:pt>
                <c:pt idx="9">
                  <c:v>-12.929</c:v>
                </c:pt>
                <c:pt idx="10">
                  <c:v>-12.949</c:v>
                </c:pt>
                <c:pt idx="11">
                  <c:v>-12.949</c:v>
                </c:pt>
                <c:pt idx="12">
                  <c:v>-12.949</c:v>
                </c:pt>
                <c:pt idx="13">
                  <c:v>-12.949</c:v>
                </c:pt>
                <c:pt idx="14">
                  <c:v>-12.949</c:v>
                </c:pt>
                <c:pt idx="15">
                  <c:v>-12.949</c:v>
                </c:pt>
                <c:pt idx="16">
                  <c:v>-12.949</c:v>
                </c:pt>
                <c:pt idx="17">
                  <c:v>-12.949</c:v>
                </c:pt>
                <c:pt idx="18">
                  <c:v>-12.949</c:v>
                </c:pt>
                <c:pt idx="19">
                  <c:v>-12.949</c:v>
                </c:pt>
                <c:pt idx="20">
                  <c:v>-12.949</c:v>
                </c:pt>
                <c:pt idx="21">
                  <c:v>-12.949</c:v>
                </c:pt>
                <c:pt idx="22">
                  <c:v>-12.949</c:v>
                </c:pt>
                <c:pt idx="23">
                  <c:v>-12.949</c:v>
                </c:pt>
                <c:pt idx="24">
                  <c:v>-12.949</c:v>
                </c:pt>
                <c:pt idx="25">
                  <c:v>-12.949</c:v>
                </c:pt>
                <c:pt idx="26">
                  <c:v>-12.949</c:v>
                </c:pt>
                <c:pt idx="27">
                  <c:v>-12.949</c:v>
                </c:pt>
                <c:pt idx="28">
                  <c:v>-12.949</c:v>
                </c:pt>
                <c:pt idx="29">
                  <c:v>-12.949</c:v>
                </c:pt>
                <c:pt idx="30">
                  <c:v>-12.949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B2-481C-8E1A-1E6D163F5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129000"/>
        <c:axId val="466818016"/>
      </c:areaChart>
      <c:catAx>
        <c:axId val="753129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layout>
            <c:manualLayout>
              <c:xMode val="edge"/>
              <c:yMode val="edge"/>
              <c:x val="0.13299742603107303"/>
              <c:y val="0.89153587471115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18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66818016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aseline="0"/>
                  <a:t>MMT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129000"/>
        <c:crosses val="autoZero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0.66674204343392773"/>
          <c:y val="0.11051984644885189"/>
          <c:w val="0.31497814253095913"/>
          <c:h val="0.72457318435892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Sales Shares - Residential Refrigeration</a:t>
            </a:r>
          </a:p>
        </c:rich>
      </c:tx>
      <c:layout>
        <c:manualLayout>
          <c:xMode val="edge"/>
          <c:yMode val="edge"/>
          <c:x val="0.150008114619439"/>
          <c:y val="2.656202484889365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1"/>
          <c:order val="0"/>
          <c:tx>
            <c:strRef>
              <c:f>'Stock and Sales - GGRA'!$A$47</c:f>
              <c:strCache>
                <c:ptCount val="1"/>
                <c:pt idx="0">
                  <c:v>Reference Refrigerator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'Stock and Sales - GGRA'!$C$46:$AL$46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GGRA'!$C$47:$AL$47</c:f>
              <c:numCache>
                <c:formatCode>0%</c:formatCode>
                <c:ptCount val="3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0.49999999999999989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0.49999999999999989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0.49999999999999994</c:v>
                </c:pt>
                <c:pt idx="13">
                  <c:v>0.50000000000000011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0.50000000000000011</c:v>
                </c:pt>
                <c:pt idx="25">
                  <c:v>0.50000000000000011</c:v>
                </c:pt>
                <c:pt idx="26">
                  <c:v>0.49999999999999989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0.49999999999999989</c:v>
                </c:pt>
                <c:pt idx="33">
                  <c:v>0.5</c:v>
                </c:pt>
                <c:pt idx="34">
                  <c:v>0.50000000000000011</c:v>
                </c:pt>
                <c:pt idx="35">
                  <c:v>0.49999999999999989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6-48B2-981A-EF2ED2EB2838}"/>
            </c:ext>
          </c:extLst>
        </c:ser>
        <c:ser>
          <c:idx val="2"/>
          <c:order val="1"/>
          <c:tx>
            <c:strRef>
              <c:f>'Stock and Sales - GGRA'!$A$48</c:f>
              <c:strCache>
                <c:ptCount val="1"/>
                <c:pt idx="0">
                  <c:v>Efficient Refrigerator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'Stock and Sales - GGRA'!$C$46:$AL$46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GGRA'!$C$48:$AL$48</c:f>
              <c:numCache>
                <c:formatCode>0%</c:formatCode>
                <c:ptCount val="3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0.49999999999999989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0.49999999999999989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0.49999999999999994</c:v>
                </c:pt>
                <c:pt idx="13">
                  <c:v>0.50000000000000011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0.50000000000000011</c:v>
                </c:pt>
                <c:pt idx="25">
                  <c:v>0.50000000000000011</c:v>
                </c:pt>
                <c:pt idx="26">
                  <c:v>0.49999999999999989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0.49999999999999989</c:v>
                </c:pt>
                <c:pt idx="33">
                  <c:v>0.5</c:v>
                </c:pt>
                <c:pt idx="34">
                  <c:v>0.50000000000000011</c:v>
                </c:pt>
                <c:pt idx="35">
                  <c:v>0.49999999999999989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6-48B2-981A-EF2ED2EB2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85923332372467"/>
          <c:y val="0.13854549528050206"/>
          <c:w val="0.31514083709373913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Total Stock - Residential Refrigeration</a:t>
            </a:r>
          </a:p>
        </c:rich>
      </c:tx>
      <c:layout>
        <c:manualLayout>
          <c:xMode val="edge"/>
          <c:yMode val="edge"/>
          <c:x val="0.150008114619439"/>
          <c:y val="2.6562024848893651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1"/>
          <c:order val="0"/>
          <c:tx>
            <c:strRef>
              <c:f>'Stock and Sales - GGRA'!$A$67</c:f>
              <c:strCache>
                <c:ptCount val="1"/>
                <c:pt idx="0">
                  <c:v>Reference Refrigerator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'Stock and Sales - GGRA'!$C$66:$AL$66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GGRA'!$C$67:$AL$67</c:f>
              <c:numCache>
                <c:formatCode>0.00</c:formatCode>
                <c:ptCount val="36"/>
                <c:pt idx="0">
                  <c:v>2.6508712872843252</c:v>
                </c:pt>
                <c:pt idx="1">
                  <c:v>2.5805224590976401</c:v>
                </c:pt>
                <c:pt idx="2">
                  <c:v>2.5068293129958468</c:v>
                </c:pt>
                <c:pt idx="3">
                  <c:v>2.4312608242462255</c:v>
                </c:pt>
                <c:pt idx="4">
                  <c:v>2.3551838218065066</c:v>
                </c:pt>
                <c:pt idx="5">
                  <c:v>2.2797645983993506</c:v>
                </c:pt>
                <c:pt idx="6">
                  <c:v>2.2056642183398365</c:v>
                </c:pt>
                <c:pt idx="7">
                  <c:v>2.1335651463871814</c:v>
                </c:pt>
                <c:pt idx="8">
                  <c:v>2.0639727113943009</c:v>
                </c:pt>
                <c:pt idx="9">
                  <c:v>1.997301242853291</c:v>
                </c:pt>
                <c:pt idx="10">
                  <c:v>1.9339601490540619</c:v>
                </c:pt>
                <c:pt idx="11">
                  <c:v>1.8738207720800806</c:v>
                </c:pt>
                <c:pt idx="12">
                  <c:v>1.8174289925396032</c:v>
                </c:pt>
                <c:pt idx="13">
                  <c:v>1.7653890972582644</c:v>
                </c:pt>
                <c:pt idx="14">
                  <c:v>1.7183057718154884</c:v>
                </c:pt>
                <c:pt idx="15">
                  <c:v>1.67670317826689</c:v>
                </c:pt>
                <c:pt idx="16">
                  <c:v>1.6416236857703179</c:v>
                </c:pt>
                <c:pt idx="17">
                  <c:v>1.6131876367143259</c:v>
                </c:pt>
                <c:pt idx="18">
                  <c:v>1.5912361163225421</c:v>
                </c:pt>
                <c:pt idx="19">
                  <c:v>1.5753293796137264</c:v>
                </c:pt>
                <c:pt idx="20">
                  <c:v>1.5647869146562106</c:v>
                </c:pt>
                <c:pt idx="21">
                  <c:v>1.5587617010264547</c:v>
                </c:pt>
                <c:pt idx="22">
                  <c:v>1.5563335857584009</c:v>
                </c:pt>
                <c:pt idx="23">
                  <c:v>1.5566030352377433</c:v>
                </c:pt>
                <c:pt idx="24">
                  <c:v>1.5587678518537924</c:v>
                </c:pt>
                <c:pt idx="25">
                  <c:v>1.5621713372799002</c:v>
                </c:pt>
                <c:pt idx="26">
                  <c:v>1.5663882756881602</c:v>
                </c:pt>
                <c:pt idx="27">
                  <c:v>1.571075804497293</c:v>
                </c:pt>
                <c:pt idx="28">
                  <c:v>1.5760155187495166</c:v>
                </c:pt>
                <c:pt idx="29">
                  <c:v>1.5810798599458185</c:v>
                </c:pt>
                <c:pt idx="30">
                  <c:v>1.5862007261727811</c:v>
                </c:pt>
                <c:pt idx="31">
                  <c:v>1.5913450086684606</c:v>
                </c:pt>
                <c:pt idx="32">
                  <c:v>1.5964981039621411</c:v>
                </c:pt>
                <c:pt idx="33">
                  <c:v>1.6016541972246259</c:v>
                </c:pt>
                <c:pt idx="34">
                  <c:v>1.6068112076630141</c:v>
                </c:pt>
                <c:pt idx="35">
                  <c:v>1.611968466793628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9-4265-B65A-00C495094584}"/>
            </c:ext>
          </c:extLst>
        </c:ser>
        <c:ser>
          <c:idx val="2"/>
          <c:order val="1"/>
          <c:tx>
            <c:strRef>
              <c:f>'Stock and Sales - GGRA'!$A$68</c:f>
              <c:strCache>
                <c:ptCount val="1"/>
                <c:pt idx="0">
                  <c:v>Efficient Refrigerator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'Stock and Sales - GGRA'!$C$66:$AL$66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'Stock and Sales - GGRA'!$C$68:$AL$68</c:f>
              <c:numCache>
                <c:formatCode>0.00</c:formatCode>
                <c:ptCount val="36"/>
                <c:pt idx="0">
                  <c:v>8.5399427357457092E-2</c:v>
                </c:pt>
                <c:pt idx="1">
                  <c:v>0.17578254008746946</c:v>
                </c:pt>
                <c:pt idx="2">
                  <c:v>0.26970832857640725</c:v>
                </c:pt>
                <c:pt idx="3">
                  <c:v>0.36570782191095563</c:v>
                </c:pt>
                <c:pt idx="4">
                  <c:v>0.46241418701230913</c:v>
                </c:pt>
                <c:pt idx="5">
                  <c:v>0.55866112645948496</c:v>
                </c:pt>
                <c:pt idx="6">
                  <c:v>0.65327185070434657</c:v>
                </c:pt>
                <c:pt idx="7">
                  <c:v>0.74556389150767721</c:v>
                </c:pt>
                <c:pt idx="8">
                  <c:v>0.83503192025513773</c:v>
                </c:pt>
                <c:pt idx="9">
                  <c:v>0.92126161439986221</c:v>
                </c:pt>
                <c:pt idx="10">
                  <c:v>1.0038435581657557</c:v>
                </c:pt>
                <c:pt idx="11">
                  <c:v>1.0817162486611664</c:v>
                </c:pt>
                <c:pt idx="12">
                  <c:v>1.1543338162750512</c:v>
                </c:pt>
                <c:pt idx="13">
                  <c:v>1.2210919653598848</c:v>
                </c:pt>
                <c:pt idx="14">
                  <c:v>1.2813860183331558</c:v>
                </c:pt>
                <c:pt idx="15">
                  <c:v>1.3346918123217786</c:v>
                </c:pt>
                <c:pt idx="16">
                  <c:v>1.3813356503267091</c:v>
                </c:pt>
                <c:pt idx="17">
                  <c:v>1.4211971899198992</c:v>
                </c:pt>
                <c:pt idx="18">
                  <c:v>1.4544353468533744</c:v>
                </c:pt>
                <c:pt idx="19">
                  <c:v>1.4814898713372271</c:v>
                </c:pt>
                <c:pt idx="20">
                  <c:v>1.503041269696221</c:v>
                </c:pt>
                <c:pt idx="21">
                  <c:v>1.5199365689872328</c:v>
                </c:pt>
                <c:pt idx="22">
                  <c:v>1.5330959232623487</c:v>
                </c:pt>
                <c:pt idx="23">
                  <c:v>1.5434188567307006</c:v>
                </c:pt>
                <c:pt idx="24">
                  <c:v>1.5517075719581184</c:v>
                </c:pt>
                <c:pt idx="25">
                  <c:v>1.5586187647943897</c:v>
                </c:pt>
                <c:pt idx="26">
                  <c:v>1.564716508216752</c:v>
                </c:pt>
                <c:pt idx="27">
                  <c:v>1.5703436617891393</c:v>
                </c:pt>
                <c:pt idx="28">
                  <c:v>1.5757186302924651</c:v>
                </c:pt>
                <c:pt idx="29">
                  <c:v>1.5809689741298607</c:v>
                </c:pt>
                <c:pt idx="30">
                  <c:v>1.5861627886240566</c:v>
                </c:pt>
                <c:pt idx="31">
                  <c:v>1.5913331859235729</c:v>
                </c:pt>
                <c:pt idx="32">
                  <c:v>1.5964947674720724</c:v>
                </c:pt>
                <c:pt idx="33">
                  <c:v>1.6016533496582337</c:v>
                </c:pt>
                <c:pt idx="34">
                  <c:v>1.6068110150503863</c:v>
                </c:pt>
                <c:pt idx="35">
                  <c:v>1.6119684278833764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9-4265-B65A-00C495094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</a:t>
                </a:r>
                <a:r>
                  <a:rPr lang="en-US" baseline="0"/>
                  <a:t> Devices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739983474816667"/>
          <c:y val="0.14865558387010783"/>
          <c:w val="0.32037928253992243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1"/>
          <c:order val="0"/>
          <c:tx>
            <c:strRef>
              <c:f>'HP Stock and Sales - Reference'!$A$55</c:f>
              <c:strCache>
                <c:ptCount val="1"/>
                <c:pt idx="0">
                  <c:v>Electric Heat Pump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'HP Stock and Sales - Reference'!$C$54:$AL$54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'HP Stock and Sales - Reference'!$C$55:$AL$55</c:f>
              <c:numCache>
                <c:formatCode>0%</c:formatCode>
                <c:ptCount val="36"/>
                <c:pt idx="0">
                  <c:v>0.14855555555555555</c:v>
                </c:pt>
                <c:pt idx="1">
                  <c:v>0.15411111111111109</c:v>
                </c:pt>
                <c:pt idx="2">
                  <c:v>0.15966666666666671</c:v>
                </c:pt>
                <c:pt idx="3">
                  <c:v>0.16522222222222224</c:v>
                </c:pt>
                <c:pt idx="4">
                  <c:v>0.17077777777777783</c:v>
                </c:pt>
                <c:pt idx="5">
                  <c:v>0.17633333333333334</c:v>
                </c:pt>
                <c:pt idx="6">
                  <c:v>0.18188888888888888</c:v>
                </c:pt>
                <c:pt idx="7">
                  <c:v>0.18744444444444441</c:v>
                </c:pt>
                <c:pt idx="8">
                  <c:v>0.19299999999999998</c:v>
                </c:pt>
                <c:pt idx="9">
                  <c:v>0.14300000000000002</c:v>
                </c:pt>
                <c:pt idx="10">
                  <c:v>0.14300000000000007</c:v>
                </c:pt>
                <c:pt idx="11">
                  <c:v>0.14300000000000002</c:v>
                </c:pt>
                <c:pt idx="12">
                  <c:v>0.14300000000000002</c:v>
                </c:pt>
                <c:pt idx="13">
                  <c:v>0.14300000000000004</c:v>
                </c:pt>
                <c:pt idx="14">
                  <c:v>0.14300000000000002</c:v>
                </c:pt>
                <c:pt idx="15">
                  <c:v>0.14300000000000002</c:v>
                </c:pt>
                <c:pt idx="16">
                  <c:v>0.14300000000000002</c:v>
                </c:pt>
                <c:pt idx="17">
                  <c:v>0.14300000000000002</c:v>
                </c:pt>
                <c:pt idx="18">
                  <c:v>0.14300000000000002</c:v>
                </c:pt>
                <c:pt idx="19">
                  <c:v>0.14300000000000004</c:v>
                </c:pt>
                <c:pt idx="20">
                  <c:v>0.14300000000000002</c:v>
                </c:pt>
                <c:pt idx="21">
                  <c:v>0.14300000000000004</c:v>
                </c:pt>
                <c:pt idx="22">
                  <c:v>0.14300000000000002</c:v>
                </c:pt>
                <c:pt idx="23">
                  <c:v>0.14300000000000002</c:v>
                </c:pt>
                <c:pt idx="24">
                  <c:v>0.14300000000000002</c:v>
                </c:pt>
                <c:pt idx="25">
                  <c:v>0.14300000000000004</c:v>
                </c:pt>
                <c:pt idx="26">
                  <c:v>0.14300000000000002</c:v>
                </c:pt>
                <c:pt idx="27">
                  <c:v>0.14300000000000004</c:v>
                </c:pt>
                <c:pt idx="28">
                  <c:v>0.14300000000000002</c:v>
                </c:pt>
                <c:pt idx="29">
                  <c:v>0.14300000000000002</c:v>
                </c:pt>
                <c:pt idx="30">
                  <c:v>0.14300000000000002</c:v>
                </c:pt>
                <c:pt idx="31">
                  <c:v>0.14300000000000004</c:v>
                </c:pt>
                <c:pt idx="32">
                  <c:v>0.14300000000000004</c:v>
                </c:pt>
                <c:pt idx="33">
                  <c:v>0.14300000000000004</c:v>
                </c:pt>
                <c:pt idx="34">
                  <c:v>0.14300000000000004</c:v>
                </c:pt>
                <c:pt idx="35">
                  <c:v>0.14299999999999999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F-436E-9569-7871832F60F7}"/>
            </c:ext>
          </c:extLst>
        </c:ser>
        <c:ser>
          <c:idx val="2"/>
          <c:order val="1"/>
          <c:tx>
            <c:strRef>
              <c:f>'HP Stock and Sales - Reference'!$A$56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f>'HP Stock and Sales - Reference'!$C$54:$AL$54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'HP Stock and Sales - Reference'!$C$56:$AL$56</c:f>
              <c:numCache>
                <c:formatCode>0%</c:formatCode>
                <c:ptCount val="36"/>
                <c:pt idx="0">
                  <c:v>0.85144444444444434</c:v>
                </c:pt>
                <c:pt idx="1">
                  <c:v>0.84588888888888891</c:v>
                </c:pt>
                <c:pt idx="2">
                  <c:v>0.84033333333333338</c:v>
                </c:pt>
                <c:pt idx="3">
                  <c:v>0.83477777777777784</c:v>
                </c:pt>
                <c:pt idx="4">
                  <c:v>0.82922222222222253</c:v>
                </c:pt>
                <c:pt idx="5">
                  <c:v>0.82366666666666677</c:v>
                </c:pt>
                <c:pt idx="6">
                  <c:v>0.81811111111111101</c:v>
                </c:pt>
                <c:pt idx="7">
                  <c:v>0.8125555555555557</c:v>
                </c:pt>
                <c:pt idx="8">
                  <c:v>0.80699999999999994</c:v>
                </c:pt>
                <c:pt idx="9">
                  <c:v>0.85699999999999976</c:v>
                </c:pt>
                <c:pt idx="10">
                  <c:v>0.85700000000000043</c:v>
                </c:pt>
                <c:pt idx="11">
                  <c:v>0.85699999999999998</c:v>
                </c:pt>
                <c:pt idx="12">
                  <c:v>0.85699999999999998</c:v>
                </c:pt>
                <c:pt idx="13">
                  <c:v>0.85700000000000021</c:v>
                </c:pt>
                <c:pt idx="14">
                  <c:v>0.85699999999999998</c:v>
                </c:pt>
                <c:pt idx="15">
                  <c:v>0.85699999999999998</c:v>
                </c:pt>
                <c:pt idx="16">
                  <c:v>0.85699999999999998</c:v>
                </c:pt>
                <c:pt idx="17">
                  <c:v>0.85699999999999998</c:v>
                </c:pt>
                <c:pt idx="18">
                  <c:v>0.85699999999999998</c:v>
                </c:pt>
                <c:pt idx="19">
                  <c:v>0.85700000000000021</c:v>
                </c:pt>
                <c:pt idx="20">
                  <c:v>0.8570000000000001</c:v>
                </c:pt>
                <c:pt idx="21">
                  <c:v>0.8570000000000001</c:v>
                </c:pt>
                <c:pt idx="22">
                  <c:v>0.85699999999999998</c:v>
                </c:pt>
                <c:pt idx="23">
                  <c:v>0.85699999999999998</c:v>
                </c:pt>
                <c:pt idx="24">
                  <c:v>0.85699999999999998</c:v>
                </c:pt>
                <c:pt idx="25">
                  <c:v>0.85699999999999998</c:v>
                </c:pt>
                <c:pt idx="26">
                  <c:v>0.85699999999999998</c:v>
                </c:pt>
                <c:pt idx="27">
                  <c:v>0.85699999999999998</c:v>
                </c:pt>
                <c:pt idx="28">
                  <c:v>0.85699999999999998</c:v>
                </c:pt>
                <c:pt idx="29">
                  <c:v>0.85699999999999998</c:v>
                </c:pt>
                <c:pt idx="30">
                  <c:v>0.85699999999999998</c:v>
                </c:pt>
                <c:pt idx="31">
                  <c:v>0.8570000000000001</c:v>
                </c:pt>
                <c:pt idx="32">
                  <c:v>0.85699999999999998</c:v>
                </c:pt>
                <c:pt idx="33">
                  <c:v>0.85699999999999998</c:v>
                </c:pt>
                <c:pt idx="34">
                  <c:v>0.8570000000000001</c:v>
                </c:pt>
                <c:pt idx="35">
                  <c:v>0.85699999999999998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F-436E-9569-7871832F6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55370402370964"/>
          <c:y val="0.138545541097986"/>
          <c:w val="0.24483641875340287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1"/>
          <c:order val="0"/>
          <c:tx>
            <c:strRef>
              <c:f>'HP Stock and Sales - Reference'!$A$84</c:f>
              <c:strCache>
                <c:ptCount val="1"/>
                <c:pt idx="0">
                  <c:v>Electric Heat Pump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'HP Stock and Sales - Reference'!$C$83:$AL$83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'HP Stock and Sales - Reference'!$C$84:$AL$84</c:f>
              <c:numCache>
                <c:formatCode>0.00</c:formatCode>
                <c:ptCount val="36"/>
                <c:pt idx="0">
                  <c:v>0.3062936495823485</c:v>
                </c:pt>
                <c:pt idx="1">
                  <c:v>0.30259109881549356</c:v>
                </c:pt>
                <c:pt idx="2">
                  <c:v>0.30067906267534683</c:v>
                </c:pt>
                <c:pt idx="3">
                  <c:v>0.30063015616350591</c:v>
                </c:pt>
                <c:pt idx="4">
                  <c:v>0.30228005513111289</c:v>
                </c:pt>
                <c:pt idx="5">
                  <c:v>0.30534431742851514</c:v>
                </c:pt>
                <c:pt idx="6">
                  <c:v>0.30946784111755687</c:v>
                </c:pt>
                <c:pt idx="7">
                  <c:v>0.31444425030137835</c:v>
                </c:pt>
                <c:pt idx="8">
                  <c:v>0.32016362289804978</c:v>
                </c:pt>
                <c:pt idx="9">
                  <c:v>0.31898828655681072</c:v>
                </c:pt>
                <c:pt idx="10">
                  <c:v>0.31782285754743939</c:v>
                </c:pt>
                <c:pt idx="11">
                  <c:v>0.31660440077098906</c:v>
                </c:pt>
                <c:pt idx="12">
                  <c:v>0.31539528467662153</c:v>
                </c:pt>
                <c:pt idx="13">
                  <c:v>0.31419159204182234</c:v>
                </c:pt>
                <c:pt idx="14">
                  <c:v>0.31289480434598099</c:v>
                </c:pt>
                <c:pt idx="15">
                  <c:v>0.31132869106068667</c:v>
                </c:pt>
                <c:pt idx="16">
                  <c:v>0.30945280993368318</c:v>
                </c:pt>
                <c:pt idx="17">
                  <c:v>0.30712505154503206</c:v>
                </c:pt>
                <c:pt idx="18">
                  <c:v>0.30432339733550068</c:v>
                </c:pt>
                <c:pt idx="19">
                  <c:v>0.30116808304766085</c:v>
                </c:pt>
                <c:pt idx="20">
                  <c:v>0.2978876027368807</c:v>
                </c:pt>
                <c:pt idx="21">
                  <c:v>0.29474417358306881</c:v>
                </c:pt>
                <c:pt idx="22">
                  <c:v>0.29195775297196724</c:v>
                </c:pt>
                <c:pt idx="23">
                  <c:v>0.28966659962441677</c:v>
                </c:pt>
                <c:pt idx="24">
                  <c:v>0.28793432905632349</c:v>
                </c:pt>
                <c:pt idx="25">
                  <c:v>0.28678363842434235</c:v>
                </c:pt>
                <c:pt idx="26">
                  <c:v>0.28624207815257025</c:v>
                </c:pt>
                <c:pt idx="27">
                  <c:v>0.28630537113357912</c:v>
                </c:pt>
                <c:pt idx="28">
                  <c:v>0.28690739766683293</c:v>
                </c:pt>
                <c:pt idx="29">
                  <c:v>0.28789437646378513</c:v>
                </c:pt>
                <c:pt idx="30">
                  <c:v>0.2890823968881745</c:v>
                </c:pt>
                <c:pt idx="31">
                  <c:v>0.29033356722692671</c:v>
                </c:pt>
                <c:pt idx="32">
                  <c:v>0.29156611088108375</c:v>
                </c:pt>
                <c:pt idx="33">
                  <c:v>0.29273412993884707</c:v>
                </c:pt>
                <c:pt idx="34">
                  <c:v>0.29381636525942778</c:v>
                </c:pt>
                <c:pt idx="35">
                  <c:v>0.29481002151368219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A-4F5C-96C9-5C9BD328E680}"/>
            </c:ext>
          </c:extLst>
        </c:ser>
        <c:ser>
          <c:idx val="2"/>
          <c:order val="1"/>
          <c:tx>
            <c:strRef>
              <c:f>'HP Stock and Sales - Reference'!$A$85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f>'HP Stock and Sales - Reference'!$C$83:$AL$83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'HP Stock and Sales - Reference'!$C$85:$AL$85</c:f>
              <c:numCache>
                <c:formatCode>0.00</c:formatCode>
                <c:ptCount val="36"/>
                <c:pt idx="0">
                  <c:v>1.8882369171978823</c:v>
                </c:pt>
                <c:pt idx="1">
                  <c:v>1.9083054388114069</c:v>
                </c:pt>
                <c:pt idx="2">
                  <c:v>1.926652219252887</c:v>
                </c:pt>
                <c:pt idx="3">
                  <c:v>1.9432079954749484</c:v>
                </c:pt>
                <c:pt idx="4">
                  <c:v>1.9581526128946229</c:v>
                </c:pt>
                <c:pt idx="5">
                  <c:v>1.9717913305385215</c:v>
                </c:pt>
                <c:pt idx="6">
                  <c:v>1.9840848600997645</c:v>
                </c:pt>
                <c:pt idx="7">
                  <c:v>1.9952526827453028</c:v>
                </c:pt>
                <c:pt idx="8">
                  <c:v>2.0054114187864087</c:v>
                </c:pt>
                <c:pt idx="9">
                  <c:v>2.0222009949716035</c:v>
                </c:pt>
                <c:pt idx="10">
                  <c:v>2.0387170862460451</c:v>
                </c:pt>
                <c:pt idx="11">
                  <c:v>2.0540685960241958</c:v>
                </c:pt>
                <c:pt idx="12">
                  <c:v>2.0681941621751099</c:v>
                </c:pt>
                <c:pt idx="13">
                  <c:v>2.0811000044495969</c:v>
                </c:pt>
                <c:pt idx="14">
                  <c:v>2.0928883011593471</c:v>
                </c:pt>
                <c:pt idx="15">
                  <c:v>2.1037399306884965</c:v>
                </c:pt>
                <c:pt idx="16">
                  <c:v>2.1147976272497675</c:v>
                </c:pt>
                <c:pt idx="17">
                  <c:v>2.1262079000842316</c:v>
                </c:pt>
                <c:pt idx="18">
                  <c:v>2.1379957006737111</c:v>
                </c:pt>
                <c:pt idx="19">
                  <c:v>2.150041725796747</c:v>
                </c:pt>
                <c:pt idx="20">
                  <c:v>2.1621163811344544</c:v>
                </c:pt>
                <c:pt idx="21">
                  <c:v>2.1739548337745314</c:v>
                </c:pt>
                <c:pt idx="22">
                  <c:v>2.1853337777936734</c:v>
                </c:pt>
                <c:pt idx="23">
                  <c:v>2.1961117570242794</c:v>
                </c:pt>
                <c:pt idx="24">
                  <c:v>2.206222620108544</c:v>
                </c:pt>
                <c:pt idx="25">
                  <c:v>2.2156420340945058</c:v>
                </c:pt>
                <c:pt idx="26">
                  <c:v>2.2244528822947007</c:v>
                </c:pt>
                <c:pt idx="27">
                  <c:v>2.2326590628236809</c:v>
                </c:pt>
                <c:pt idx="28">
                  <c:v>2.240326552317458</c:v>
                </c:pt>
                <c:pt idx="29">
                  <c:v>2.2476090999551213</c:v>
                </c:pt>
                <c:pt idx="30">
                  <c:v>2.2546906069328658</c:v>
                </c:pt>
                <c:pt idx="31">
                  <c:v>2.2617089620841662</c:v>
                </c:pt>
                <c:pt idx="32">
                  <c:v>2.268745942494105</c:v>
                </c:pt>
                <c:pt idx="33">
                  <c:v>2.2758474477737023</c:v>
                </c:pt>
                <c:pt idx="34">
                  <c:v>2.2830347446726926</c:v>
                </c:pt>
                <c:pt idx="35">
                  <c:v>2.2903106175509764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A-4F5C-96C9-5C9BD328E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</a:t>
                </a:r>
                <a:r>
                  <a:rPr lang="en-US" baseline="0"/>
                  <a:t> Devices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970923554341258"/>
          <c:y val="0.14865558387010783"/>
          <c:w val="0.2940936969284601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1"/>
          <c:order val="0"/>
          <c:tx>
            <c:strRef>
              <c:f>'HP Stock and Sales - MWG'!$A$60</c:f>
              <c:strCache>
                <c:ptCount val="1"/>
                <c:pt idx="0">
                  <c:v>Electric Heat Pump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'HP Stock and Sales - MWG'!$C$54:$AL$54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'HP Stock and Sales - MWG'!$C$60:$AL$60</c:f>
              <c:numCache>
                <c:formatCode>0.00</c:formatCode>
                <c:ptCount val="36"/>
                <c:pt idx="0">
                  <c:v>0.14899999999999999</c:v>
                </c:pt>
                <c:pt idx="1">
                  <c:v>0.157</c:v>
                </c:pt>
                <c:pt idx="2">
                  <c:v>0.16600000000000001</c:v>
                </c:pt>
                <c:pt idx="3">
                  <c:v>0.17699999999999999</c:v>
                </c:pt>
                <c:pt idx="4">
                  <c:v>0.189</c:v>
                </c:pt>
                <c:pt idx="5">
                  <c:v>0.20300000000000001</c:v>
                </c:pt>
                <c:pt idx="6">
                  <c:v>0.224</c:v>
                </c:pt>
                <c:pt idx="7">
                  <c:v>0.248</c:v>
                </c:pt>
                <c:pt idx="8">
                  <c:v>0.27300000000000002</c:v>
                </c:pt>
                <c:pt idx="9">
                  <c:v>0.30199999999999999</c:v>
                </c:pt>
                <c:pt idx="10">
                  <c:v>0.33100000000000002</c:v>
                </c:pt>
                <c:pt idx="11">
                  <c:v>0.36</c:v>
                </c:pt>
                <c:pt idx="12">
                  <c:v>0.39</c:v>
                </c:pt>
                <c:pt idx="13">
                  <c:v>0.41799999999999998</c:v>
                </c:pt>
                <c:pt idx="14">
                  <c:v>0.44500000000000001</c:v>
                </c:pt>
                <c:pt idx="15">
                  <c:v>0.47000000000000003</c:v>
                </c:pt>
                <c:pt idx="16">
                  <c:v>0.49399999999999999</c:v>
                </c:pt>
                <c:pt idx="17">
                  <c:v>0.51800000000000002</c:v>
                </c:pt>
                <c:pt idx="18">
                  <c:v>0.54300000000000004</c:v>
                </c:pt>
                <c:pt idx="19">
                  <c:v>0.56899999999999995</c:v>
                </c:pt>
                <c:pt idx="20">
                  <c:v>0.59499999999999997</c:v>
                </c:pt>
                <c:pt idx="21">
                  <c:v>0.622</c:v>
                </c:pt>
                <c:pt idx="22">
                  <c:v>0.65</c:v>
                </c:pt>
                <c:pt idx="23">
                  <c:v>0.68</c:v>
                </c:pt>
                <c:pt idx="24">
                  <c:v>0.71199999999999997</c:v>
                </c:pt>
                <c:pt idx="25">
                  <c:v>0.746</c:v>
                </c:pt>
                <c:pt idx="26">
                  <c:v>0.77600000000000002</c:v>
                </c:pt>
                <c:pt idx="27">
                  <c:v>0.80400000000000005</c:v>
                </c:pt>
                <c:pt idx="28">
                  <c:v>0.83199999999999996</c:v>
                </c:pt>
                <c:pt idx="29">
                  <c:v>0.85899999999999999</c:v>
                </c:pt>
                <c:pt idx="30">
                  <c:v>0.88500000000000001</c:v>
                </c:pt>
                <c:pt idx="31">
                  <c:v>0.90800000000000003</c:v>
                </c:pt>
                <c:pt idx="32">
                  <c:v>0.92800000000000005</c:v>
                </c:pt>
                <c:pt idx="33">
                  <c:v>0.94399999999999995</c:v>
                </c:pt>
                <c:pt idx="34">
                  <c:v>0.95599999999999996</c:v>
                </c:pt>
                <c:pt idx="35">
                  <c:v>0.96199999999999997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A-4353-9629-309934F70204}"/>
            </c:ext>
          </c:extLst>
        </c:ser>
        <c:ser>
          <c:idx val="2"/>
          <c:order val="1"/>
          <c:tx>
            <c:strRef>
              <c:f>'HP Stock and Sales - MWG'!$A$61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f>'HP Stock and Sales - MWG'!$C$54:$AL$54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'HP Stock and Sales - MWG'!$C$61:$AL$61</c:f>
              <c:numCache>
                <c:formatCode>0.00</c:formatCode>
                <c:ptCount val="36"/>
                <c:pt idx="0">
                  <c:v>0.85099999999999998</c:v>
                </c:pt>
                <c:pt idx="1">
                  <c:v>0.84299999999999997</c:v>
                </c:pt>
                <c:pt idx="2">
                  <c:v>0.83399999999999996</c:v>
                </c:pt>
                <c:pt idx="3">
                  <c:v>0.82299999999999995</c:v>
                </c:pt>
                <c:pt idx="4">
                  <c:v>0.81099999999999994</c:v>
                </c:pt>
                <c:pt idx="5">
                  <c:v>0.79700000000000004</c:v>
                </c:pt>
                <c:pt idx="6">
                  <c:v>0.77599999999999991</c:v>
                </c:pt>
                <c:pt idx="7">
                  <c:v>0.752</c:v>
                </c:pt>
                <c:pt idx="8">
                  <c:v>0.72699999999999987</c:v>
                </c:pt>
                <c:pt idx="9">
                  <c:v>0.69800000000000006</c:v>
                </c:pt>
                <c:pt idx="10">
                  <c:v>0.66900000000000004</c:v>
                </c:pt>
                <c:pt idx="11">
                  <c:v>0.64</c:v>
                </c:pt>
                <c:pt idx="12">
                  <c:v>0.61</c:v>
                </c:pt>
                <c:pt idx="13">
                  <c:v>0.58199999999999996</c:v>
                </c:pt>
                <c:pt idx="14">
                  <c:v>0.55499999999999994</c:v>
                </c:pt>
                <c:pt idx="15">
                  <c:v>0.53</c:v>
                </c:pt>
                <c:pt idx="16">
                  <c:v>0.50600000000000001</c:v>
                </c:pt>
                <c:pt idx="17">
                  <c:v>0.48199999999999998</c:v>
                </c:pt>
                <c:pt idx="18">
                  <c:v>0.45699999999999996</c:v>
                </c:pt>
                <c:pt idx="19">
                  <c:v>0.43100000000000005</c:v>
                </c:pt>
                <c:pt idx="20">
                  <c:v>0.40500000000000008</c:v>
                </c:pt>
                <c:pt idx="21">
                  <c:v>0.37800000000000006</c:v>
                </c:pt>
                <c:pt idx="22">
                  <c:v>0.35000000000000003</c:v>
                </c:pt>
                <c:pt idx="23">
                  <c:v>0.32000000000000006</c:v>
                </c:pt>
                <c:pt idx="24">
                  <c:v>0.28799999999999992</c:v>
                </c:pt>
                <c:pt idx="25">
                  <c:v>0.25399999999999989</c:v>
                </c:pt>
                <c:pt idx="26">
                  <c:v>0.22399999999999992</c:v>
                </c:pt>
                <c:pt idx="27">
                  <c:v>0.19599999999999992</c:v>
                </c:pt>
                <c:pt idx="28">
                  <c:v>0.16800000000000004</c:v>
                </c:pt>
                <c:pt idx="29">
                  <c:v>0.14100000000000001</c:v>
                </c:pt>
                <c:pt idx="30">
                  <c:v>0.11500000000000002</c:v>
                </c:pt>
                <c:pt idx="31">
                  <c:v>9.1999999999999901E-2</c:v>
                </c:pt>
                <c:pt idx="32">
                  <c:v>7.1999999999999897E-2</c:v>
                </c:pt>
                <c:pt idx="33">
                  <c:v>5.6000000000000008E-2</c:v>
                </c:pt>
                <c:pt idx="34">
                  <c:v>4.4000000000000004E-2</c:v>
                </c:pt>
                <c:pt idx="35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A-4353-9629-309934F7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055370402370964"/>
          <c:y val="0.138545541097986"/>
          <c:w val="0.24483641875340287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1"/>
          <c:order val="0"/>
          <c:tx>
            <c:strRef>
              <c:f>'HP Stock and Sales - MWG'!$A$94</c:f>
              <c:strCache>
                <c:ptCount val="1"/>
                <c:pt idx="0">
                  <c:v>Electric Heat Pump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'HP Stock and Sales - MWG'!$C$88:$AL$88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'HP Stock and Sales - MWG'!$C$94:$AL$94</c:f>
              <c:numCache>
                <c:formatCode>0.00</c:formatCode>
                <c:ptCount val="36"/>
                <c:pt idx="0">
                  <c:v>0.30633085399999999</c:v>
                </c:pt>
                <c:pt idx="1">
                  <c:v>0.302982158</c:v>
                </c:pt>
                <c:pt idx="2">
                  <c:v>0.30196992699999997</c:v>
                </c:pt>
                <c:pt idx="3">
                  <c:v>0.30357557100000004</c:v>
                </c:pt>
                <c:pt idx="4">
                  <c:v>0.30781545800000004</c:v>
                </c:pt>
                <c:pt idx="5">
                  <c:v>0.31456516200000001</c:v>
                </c:pt>
                <c:pt idx="6">
                  <c:v>0.32459748599999999</c:v>
                </c:pt>
                <c:pt idx="7">
                  <c:v>0.337952839</c:v>
                </c:pt>
                <c:pt idx="8">
                  <c:v>0.35472240999999999</c:v>
                </c:pt>
                <c:pt idx="9">
                  <c:v>0.37529664899999998</c:v>
                </c:pt>
                <c:pt idx="10">
                  <c:v>0.399813851</c:v>
                </c:pt>
                <c:pt idx="11">
                  <c:v>0.42801180599999999</c:v>
                </c:pt>
                <c:pt idx="12">
                  <c:v>0.45981043199999999</c:v>
                </c:pt>
                <c:pt idx="13">
                  <c:v>0.49495945400000002</c:v>
                </c:pt>
                <c:pt idx="14">
                  <c:v>0.53300931299999998</c:v>
                </c:pt>
                <c:pt idx="15">
                  <c:v>0.57334963700000008</c:v>
                </c:pt>
                <c:pt idx="16">
                  <c:v>0.61609805200000001</c:v>
                </c:pt>
                <c:pt idx="17">
                  <c:v>0.66108256499999996</c:v>
                </c:pt>
                <c:pt idx="18">
                  <c:v>0.70832734600000002</c:v>
                </c:pt>
                <c:pt idx="19">
                  <c:v>0.75805724299999999</c:v>
                </c:pt>
                <c:pt idx="20">
                  <c:v>0.81060276999999992</c:v>
                </c:pt>
                <c:pt idx="21">
                  <c:v>0.86623772500000007</c:v>
                </c:pt>
                <c:pt idx="22">
                  <c:v>0.92504050400000004</c:v>
                </c:pt>
                <c:pt idx="23">
                  <c:v>0.98688214899999993</c:v>
                </c:pt>
                <c:pt idx="24">
                  <c:v>1.0515735980000001</c:v>
                </c:pt>
                <c:pt idx="25">
                  <c:v>1.1191039300000001</c:v>
                </c:pt>
                <c:pt idx="26">
                  <c:v>1.1887215959999999</c:v>
                </c:pt>
                <c:pt idx="27">
                  <c:v>1.26055977</c:v>
                </c:pt>
                <c:pt idx="28">
                  <c:v>1.3346195350000001</c:v>
                </c:pt>
                <c:pt idx="29">
                  <c:v>1.4104461840000002</c:v>
                </c:pt>
                <c:pt idx="30">
                  <c:v>1.4872930980000001</c:v>
                </c:pt>
                <c:pt idx="31">
                  <c:v>1.564487545</c:v>
                </c:pt>
                <c:pt idx="32">
                  <c:v>1.6414672100000001</c:v>
                </c:pt>
                <c:pt idx="33">
                  <c:v>1.7176419920000001</c:v>
                </c:pt>
                <c:pt idx="34">
                  <c:v>1.7923058570000001</c:v>
                </c:pt>
                <c:pt idx="35">
                  <c:v>1.8645765200000002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6-4840-8EDB-3800F20DCE48}"/>
            </c:ext>
          </c:extLst>
        </c:ser>
        <c:ser>
          <c:idx val="2"/>
          <c:order val="1"/>
          <c:tx>
            <c:strRef>
              <c:f>'HP Stock and Sales - MWG'!$A$95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val>
            <c:numRef>
              <c:f>'HP Stock and Sales - MWG'!$C$95:$AL$95</c:f>
              <c:numCache>
                <c:formatCode>0.00</c:formatCode>
                <c:ptCount val="36"/>
                <c:pt idx="0">
                  <c:v>1.8878173329999999</c:v>
                </c:pt>
                <c:pt idx="1">
                  <c:v>1.9072279999999997</c:v>
                </c:pt>
                <c:pt idx="2">
                  <c:v>1.9244612320000003</c:v>
                </c:pt>
                <c:pt idx="3">
                  <c:v>1.9392356110000002</c:v>
                </c:pt>
                <c:pt idx="4">
                  <c:v>1.9515347860000001</c:v>
                </c:pt>
                <c:pt idx="5">
                  <c:v>1.961483168</c:v>
                </c:pt>
                <c:pt idx="6">
                  <c:v>1.9678944819999999</c:v>
                </c:pt>
                <c:pt idx="7">
                  <c:v>1.9707283179999999</c:v>
                </c:pt>
                <c:pt idx="8">
                  <c:v>1.9698934889999999</c:v>
                </c:pt>
                <c:pt idx="9">
                  <c:v>1.9649995530000002</c:v>
                </c:pt>
                <c:pt idx="10">
                  <c:v>1.955908201</c:v>
                </c:pt>
                <c:pt idx="11">
                  <c:v>1.9419274770000001</c:v>
                </c:pt>
                <c:pt idx="12">
                  <c:v>1.9231374589999997</c:v>
                </c:pt>
                <c:pt idx="13">
                  <c:v>1.899788418</c:v>
                </c:pt>
                <c:pt idx="14">
                  <c:v>1.8723299170000001</c:v>
                </c:pt>
                <c:pt idx="15">
                  <c:v>1.841372325</c:v>
                </c:pt>
                <c:pt idx="16">
                  <c:v>1.8078953240000002</c:v>
                </c:pt>
                <c:pt idx="17">
                  <c:v>1.7720709000000001</c:v>
                </c:pt>
                <c:pt idx="18">
                  <c:v>1.7338748930000003</c:v>
                </c:pt>
                <c:pt idx="19">
                  <c:v>1.6930824460000002</c:v>
                </c:pt>
                <c:pt idx="20">
                  <c:v>1.6493630469999996</c:v>
                </c:pt>
                <c:pt idx="21">
                  <c:v>1.6024429020000004</c:v>
                </c:pt>
                <c:pt idx="22">
                  <c:v>1.5522436150000003</c:v>
                </c:pt>
                <c:pt idx="23">
                  <c:v>1.4988941360000003</c:v>
                </c:pt>
                <c:pt idx="24">
                  <c:v>1.4425835309999999</c:v>
                </c:pt>
                <c:pt idx="25">
                  <c:v>1.3833227309999996</c:v>
                </c:pt>
                <c:pt idx="26">
                  <c:v>1.3219745900000002</c:v>
                </c:pt>
                <c:pt idx="27">
                  <c:v>1.2584059409999997</c:v>
                </c:pt>
                <c:pt idx="28">
                  <c:v>1.1926157019999994</c:v>
                </c:pt>
                <c:pt idx="29">
                  <c:v>1.1250585810000002</c:v>
                </c:pt>
                <c:pt idx="30">
                  <c:v>1.0564811920000001</c:v>
                </c:pt>
                <c:pt idx="31">
                  <c:v>0.98755627099999965</c:v>
                </c:pt>
                <c:pt idx="32">
                  <c:v>0.91884613100000012</c:v>
                </c:pt>
                <c:pt idx="33">
                  <c:v>0.85094085899999972</c:v>
                </c:pt>
                <c:pt idx="34">
                  <c:v>0.78454648999999987</c:v>
                </c:pt>
                <c:pt idx="35">
                  <c:v>0.72054529399999989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E6-4840-8EDB-3800F20DC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</a:t>
                </a:r>
                <a:r>
                  <a:rPr lang="en-US" baseline="0"/>
                  <a:t> Devices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970923554341258"/>
          <c:y val="0.14865558387010783"/>
          <c:w val="0.2940936969284601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1"/>
          <c:order val="0"/>
          <c:tx>
            <c:strRef>
              <c:f>'Res HP Stock and Sales - GGRA'!$A$60</c:f>
              <c:strCache>
                <c:ptCount val="1"/>
                <c:pt idx="0">
                  <c:v>Electric Heat Pump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'Res HP Stock and Sales - GGRA'!$C$54:$AL$54</c15:sqref>
                  </c15:fullRef>
                </c:ext>
              </c:extLst>
              <c:f>'Res HP Stock and Sales - GGRA'!$H$54:$AL$54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 HP Stock and Sales - GGRA'!$C$60:$AL$60</c15:sqref>
                  </c15:fullRef>
                </c:ext>
              </c:extLst>
              <c:f>'Res HP Stock and Sales - GGRA'!$H$60:$AL$60</c:f>
              <c:numCache>
                <c:formatCode>0.00</c:formatCode>
                <c:ptCount val="31"/>
                <c:pt idx="0">
                  <c:v>0.2082</c:v>
                </c:pt>
                <c:pt idx="1">
                  <c:v>0.23400000000000001</c:v>
                </c:pt>
                <c:pt idx="2">
                  <c:v>0.2626</c:v>
                </c:pt>
                <c:pt idx="3">
                  <c:v>0.29320000000000002</c:v>
                </c:pt>
                <c:pt idx="4">
                  <c:v>0.3221</c:v>
                </c:pt>
                <c:pt idx="5">
                  <c:v>0.35199999999999998</c:v>
                </c:pt>
                <c:pt idx="6">
                  <c:v>0.38250000000000001</c:v>
                </c:pt>
                <c:pt idx="7">
                  <c:v>0.41260000000000002</c:v>
                </c:pt>
                <c:pt idx="8">
                  <c:v>0.44190000000000002</c:v>
                </c:pt>
                <c:pt idx="9">
                  <c:v>0.46949999999999997</c:v>
                </c:pt>
                <c:pt idx="10">
                  <c:v>0.495</c:v>
                </c:pt>
                <c:pt idx="11">
                  <c:v>0.54059999999999997</c:v>
                </c:pt>
                <c:pt idx="12">
                  <c:v>0.58730000000000004</c:v>
                </c:pt>
                <c:pt idx="13">
                  <c:v>0.63290000000000002</c:v>
                </c:pt>
                <c:pt idx="14">
                  <c:v>0.67460000000000009</c:v>
                </c:pt>
                <c:pt idx="15">
                  <c:v>0.71029999999999993</c:v>
                </c:pt>
                <c:pt idx="16">
                  <c:v>0.73919999999999997</c:v>
                </c:pt>
                <c:pt idx="17">
                  <c:v>0.76180000000000003</c:v>
                </c:pt>
                <c:pt idx="18">
                  <c:v>0.77890000000000004</c:v>
                </c:pt>
                <c:pt idx="19">
                  <c:v>0.79139999999999999</c:v>
                </c:pt>
                <c:pt idx="20">
                  <c:v>0.79900000000000004</c:v>
                </c:pt>
                <c:pt idx="21">
                  <c:v>0.80379999999999996</c:v>
                </c:pt>
                <c:pt idx="22">
                  <c:v>0.80740000000000001</c:v>
                </c:pt>
                <c:pt idx="23">
                  <c:v>0.81010000000000004</c:v>
                </c:pt>
                <c:pt idx="24">
                  <c:v>0.81230000000000002</c:v>
                </c:pt>
                <c:pt idx="25">
                  <c:v>0.81420000000000003</c:v>
                </c:pt>
                <c:pt idx="26">
                  <c:v>0.81740000000000002</c:v>
                </c:pt>
                <c:pt idx="27">
                  <c:v>0.81869999999999998</c:v>
                </c:pt>
                <c:pt idx="28">
                  <c:v>0.81950000000000001</c:v>
                </c:pt>
                <c:pt idx="29">
                  <c:v>0.82030000000000003</c:v>
                </c:pt>
                <c:pt idx="30">
                  <c:v>0.82130000000000003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A-4643-8015-92E06783A9A3}"/>
            </c:ext>
          </c:extLst>
        </c:ser>
        <c:ser>
          <c:idx val="2"/>
          <c:order val="1"/>
          <c:tx>
            <c:strRef>
              <c:f>'Res HP Stock and Sales - GGRA'!$A$61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'Res HP Stock and Sales - GGRA'!$C$54:$AL$54</c15:sqref>
                  </c15:fullRef>
                </c:ext>
              </c:extLst>
              <c:f>'Res HP Stock and Sales - GGRA'!$H$54:$AL$54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 HP Stock and Sales - GGRA'!$C$61:$AL$61</c15:sqref>
                  </c15:fullRef>
                </c:ext>
              </c:extLst>
              <c:f>'Res HP Stock and Sales - GGRA'!$H$61:$AL$61</c:f>
              <c:numCache>
                <c:formatCode>0.00</c:formatCode>
                <c:ptCount val="31"/>
                <c:pt idx="0">
                  <c:v>0.79179999999999995</c:v>
                </c:pt>
                <c:pt idx="1">
                  <c:v>0.76600000000000001</c:v>
                </c:pt>
                <c:pt idx="2">
                  <c:v>0.73740000000000006</c:v>
                </c:pt>
                <c:pt idx="3">
                  <c:v>0.70679999999999998</c:v>
                </c:pt>
                <c:pt idx="4">
                  <c:v>0.67790000000000006</c:v>
                </c:pt>
                <c:pt idx="5">
                  <c:v>0.64800000000000002</c:v>
                </c:pt>
                <c:pt idx="6">
                  <c:v>0.61749999999999994</c:v>
                </c:pt>
                <c:pt idx="7">
                  <c:v>0.58739999999999992</c:v>
                </c:pt>
                <c:pt idx="8">
                  <c:v>0.55810000000000004</c:v>
                </c:pt>
                <c:pt idx="9">
                  <c:v>0.53050000000000008</c:v>
                </c:pt>
                <c:pt idx="10">
                  <c:v>0.505</c:v>
                </c:pt>
                <c:pt idx="11">
                  <c:v>0.45940000000000003</c:v>
                </c:pt>
                <c:pt idx="12">
                  <c:v>0.41269999999999996</c:v>
                </c:pt>
                <c:pt idx="13">
                  <c:v>0.36709999999999987</c:v>
                </c:pt>
                <c:pt idx="14">
                  <c:v>0.32540000000000002</c:v>
                </c:pt>
                <c:pt idx="15">
                  <c:v>0.28970000000000018</c:v>
                </c:pt>
                <c:pt idx="16">
                  <c:v>0.26079999999999998</c:v>
                </c:pt>
                <c:pt idx="17">
                  <c:v>0.23820000000000002</c:v>
                </c:pt>
                <c:pt idx="18">
                  <c:v>0.22109999999999999</c:v>
                </c:pt>
                <c:pt idx="19">
                  <c:v>0.20860000000000001</c:v>
                </c:pt>
                <c:pt idx="20">
                  <c:v>0.20100000000000001</c:v>
                </c:pt>
                <c:pt idx="21">
                  <c:v>0.19619999999999999</c:v>
                </c:pt>
                <c:pt idx="22">
                  <c:v>0.19259999999999997</c:v>
                </c:pt>
                <c:pt idx="23">
                  <c:v>0.18989999999999993</c:v>
                </c:pt>
                <c:pt idx="24">
                  <c:v>0.18769999999999998</c:v>
                </c:pt>
                <c:pt idx="25">
                  <c:v>0.18579999999999999</c:v>
                </c:pt>
                <c:pt idx="26">
                  <c:v>0.18259999999999996</c:v>
                </c:pt>
                <c:pt idx="27">
                  <c:v>0.1813000000000001</c:v>
                </c:pt>
                <c:pt idx="28">
                  <c:v>0.1805000000000001</c:v>
                </c:pt>
                <c:pt idx="29">
                  <c:v>0.17969999999999997</c:v>
                </c:pt>
                <c:pt idx="30">
                  <c:v>0.17869999999999991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A-4643-8015-92E06783A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7055370402370964"/>
          <c:y val="0.138545541097986"/>
          <c:w val="0.24483641875340287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1"/>
          <c:order val="0"/>
          <c:tx>
            <c:strRef>
              <c:f>'Res HP Stock and Sales - GGRA'!$A$94</c:f>
              <c:strCache>
                <c:ptCount val="1"/>
                <c:pt idx="0">
                  <c:v>Electric Heat Pump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'Res HP Stock and Sales - GGRA'!$C$88:$AL$88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'Res HP Stock and Sales - GGRA'!$C$94:$AL$94</c:f>
              <c:numCache>
                <c:formatCode>0.00</c:formatCode>
                <c:ptCount val="36"/>
                <c:pt idx="0">
                  <c:v>0.30635000000000001</c:v>
                </c:pt>
                <c:pt idx="1">
                  <c:v>0.30308999999999997</c:v>
                </c:pt>
                <c:pt idx="2">
                  <c:v>0.30228000000000005</c:v>
                </c:pt>
                <c:pt idx="3">
                  <c:v>0.30424000000000001</c:v>
                </c:pt>
                <c:pt idx="4">
                  <c:v>0.30903999999999998</c:v>
                </c:pt>
                <c:pt idx="5">
                  <c:v>0.31659000000000004</c:v>
                </c:pt>
                <c:pt idx="6">
                  <c:v>0.32797999999999999</c:v>
                </c:pt>
                <c:pt idx="7">
                  <c:v>0.34332999999999997</c:v>
                </c:pt>
                <c:pt idx="8">
                  <c:v>0.36280000000000001</c:v>
                </c:pt>
                <c:pt idx="9">
                  <c:v>0.38613999999999998</c:v>
                </c:pt>
                <c:pt idx="10">
                  <c:v>0.41352</c:v>
                </c:pt>
                <c:pt idx="11">
                  <c:v>0.44469000000000003</c:v>
                </c:pt>
                <c:pt idx="12">
                  <c:v>0.47955999999999999</c:v>
                </c:pt>
                <c:pt idx="13">
                  <c:v>0.51785999999999999</c:v>
                </c:pt>
                <c:pt idx="14">
                  <c:v>0.55909999999999993</c:v>
                </c:pt>
                <c:pt idx="15">
                  <c:v>0.60263999999999995</c:v>
                </c:pt>
                <c:pt idx="16">
                  <c:v>0.65136000000000005</c:v>
                </c:pt>
                <c:pt idx="17">
                  <c:v>0.70525000000000004</c:v>
                </c:pt>
                <c:pt idx="18">
                  <c:v>0.76424999999999998</c:v>
                </c:pt>
                <c:pt idx="19">
                  <c:v>0.82811000000000001</c:v>
                </c:pt>
                <c:pt idx="20">
                  <c:v>0.89634000000000003</c:v>
                </c:pt>
                <c:pt idx="21">
                  <c:v>0.96820000000000006</c:v>
                </c:pt>
                <c:pt idx="22">
                  <c:v>1.0426000000000002</c:v>
                </c:pt>
                <c:pt idx="23">
                  <c:v>1.11822</c:v>
                </c:pt>
                <c:pt idx="24">
                  <c:v>1.19374</c:v>
                </c:pt>
                <c:pt idx="25">
                  <c:v>1.2678400000000001</c:v>
                </c:pt>
                <c:pt idx="26">
                  <c:v>1.34</c:v>
                </c:pt>
                <c:pt idx="27">
                  <c:v>1.4100699999999999</c:v>
                </c:pt>
                <c:pt idx="28">
                  <c:v>1.4778799999999999</c:v>
                </c:pt>
                <c:pt idx="29">
                  <c:v>1.54288</c:v>
                </c:pt>
                <c:pt idx="30">
                  <c:v>1.6044</c:v>
                </c:pt>
                <c:pt idx="31">
                  <c:v>1.6621900000000001</c:v>
                </c:pt>
                <c:pt idx="32">
                  <c:v>1.7157100000000001</c:v>
                </c:pt>
                <c:pt idx="33">
                  <c:v>1.76478</c:v>
                </c:pt>
                <c:pt idx="34">
                  <c:v>1.80938</c:v>
                </c:pt>
                <c:pt idx="35">
                  <c:v>1.8495899999999998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4-4DEA-A687-AD2821E44993}"/>
            </c:ext>
          </c:extLst>
        </c:ser>
        <c:ser>
          <c:idx val="2"/>
          <c:order val="1"/>
          <c:tx>
            <c:strRef>
              <c:f>'Res HP Stock and Sales - GGRA'!$A$95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val>
            <c:numRef>
              <c:f>'Res HP Stock and Sales - GGRA'!$C$95:$AL$95</c:f>
              <c:numCache>
                <c:formatCode>0.00</c:formatCode>
                <c:ptCount val="36"/>
                <c:pt idx="0">
                  <c:v>1.8878000000000001</c:v>
                </c:pt>
                <c:pt idx="1">
                  <c:v>1.9071200000000001</c:v>
                </c:pt>
                <c:pt idx="2">
                  <c:v>1.9241499999999996</c:v>
                </c:pt>
                <c:pt idx="3">
                  <c:v>1.9385699999999999</c:v>
                </c:pt>
                <c:pt idx="4">
                  <c:v>1.95031</c:v>
                </c:pt>
                <c:pt idx="5">
                  <c:v>1.95946</c:v>
                </c:pt>
                <c:pt idx="6">
                  <c:v>1.96451</c:v>
                </c:pt>
                <c:pt idx="7">
                  <c:v>1.9653499999999999</c:v>
                </c:pt>
                <c:pt idx="8">
                  <c:v>1.9618199999999999</c:v>
                </c:pt>
                <c:pt idx="9">
                  <c:v>1.9541599999999999</c:v>
                </c:pt>
                <c:pt idx="10">
                  <c:v>1.9421999999999997</c:v>
                </c:pt>
                <c:pt idx="11">
                  <c:v>1.9252500000000001</c:v>
                </c:pt>
                <c:pt idx="12">
                  <c:v>1.9033899999999995</c:v>
                </c:pt>
                <c:pt idx="13">
                  <c:v>1.8768900000000002</c:v>
                </c:pt>
                <c:pt idx="14">
                  <c:v>1.8462400000000001</c:v>
                </c:pt>
                <c:pt idx="15">
                  <c:v>1.8120799999999999</c:v>
                </c:pt>
                <c:pt idx="16">
                  <c:v>1.7726299999999993</c:v>
                </c:pt>
                <c:pt idx="17">
                  <c:v>1.7279</c:v>
                </c:pt>
                <c:pt idx="18">
                  <c:v>1.6779500000000001</c:v>
                </c:pt>
                <c:pt idx="19">
                  <c:v>1.6230299999999993</c:v>
                </c:pt>
                <c:pt idx="20">
                  <c:v>1.5636299999999999</c:v>
                </c:pt>
                <c:pt idx="21">
                  <c:v>1.50048</c:v>
                </c:pt>
                <c:pt idx="22">
                  <c:v>1.4346800000000004</c:v>
                </c:pt>
                <c:pt idx="23">
                  <c:v>1.3675600000000001</c:v>
                </c:pt>
                <c:pt idx="24">
                  <c:v>1.3004199999999999</c:v>
                </c:pt>
                <c:pt idx="25">
                  <c:v>1.2345899999999999</c:v>
                </c:pt>
                <c:pt idx="26">
                  <c:v>1.1706999999999999</c:v>
                </c:pt>
                <c:pt idx="27">
                  <c:v>1.1088999999999998</c:v>
                </c:pt>
                <c:pt idx="28">
                  <c:v>1.0493600000000003</c:v>
                </c:pt>
                <c:pt idx="29">
                  <c:v>0.99261999999999961</c:v>
                </c:pt>
                <c:pt idx="30">
                  <c:v>0.93936999999999959</c:v>
                </c:pt>
                <c:pt idx="31">
                  <c:v>0.88985000000000025</c:v>
                </c:pt>
                <c:pt idx="32">
                  <c:v>0.84459999999999968</c:v>
                </c:pt>
                <c:pt idx="33">
                  <c:v>0.80380000000000007</c:v>
                </c:pt>
                <c:pt idx="34">
                  <c:v>0.76746999999999999</c:v>
                </c:pt>
                <c:pt idx="35">
                  <c:v>0.73553000000000002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D4-4DEA-A687-AD2821E4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</a:t>
                </a:r>
                <a:r>
                  <a:rPr lang="en-US" baseline="0"/>
                  <a:t> Devices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970923554341258"/>
          <c:y val="0.14865558387010783"/>
          <c:w val="0.2940936969284601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1"/>
          <c:order val="0"/>
          <c:tx>
            <c:strRef>
              <c:f>'Com HP Stock and Sales - GGRA'!$A$58</c:f>
              <c:strCache>
                <c:ptCount val="1"/>
                <c:pt idx="0">
                  <c:v>Electric Heat Pump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'Com HP Stock and Sales - GGRA'!$C$52:$AL$52</c15:sqref>
                  </c15:fullRef>
                </c:ext>
              </c:extLst>
              <c:f>'Com HP Stock and Sales - GGRA'!$H$52:$AL$52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 HP Stock and Sales - GGRA'!$C$58:$AL$58</c15:sqref>
                  </c15:fullRef>
                </c:ext>
              </c:extLst>
              <c:f>'Com HP Stock and Sales - GGRA'!$H$58:$AL$58</c:f>
              <c:numCache>
                <c:formatCode>0.00</c:formatCode>
                <c:ptCount val="31"/>
                <c:pt idx="0">
                  <c:v>7.1472599999999997E-2</c:v>
                </c:pt>
                <c:pt idx="1">
                  <c:v>9.0162699999999998E-2</c:v>
                </c:pt>
                <c:pt idx="2">
                  <c:v>0.1111114</c:v>
                </c:pt>
                <c:pt idx="3">
                  <c:v>0.13376080000000001</c:v>
                </c:pt>
                <c:pt idx="4">
                  <c:v>0.15917769999999998</c:v>
                </c:pt>
                <c:pt idx="5">
                  <c:v>0.1849121</c:v>
                </c:pt>
                <c:pt idx="6">
                  <c:v>0.21024660000000001</c:v>
                </c:pt>
                <c:pt idx="7">
                  <c:v>0.23446410000000001</c:v>
                </c:pt>
                <c:pt idx="8">
                  <c:v>0.2568474</c:v>
                </c:pt>
                <c:pt idx="9">
                  <c:v>0.27667970000000003</c:v>
                </c:pt>
                <c:pt idx="10">
                  <c:v>0.29324430000000001</c:v>
                </c:pt>
                <c:pt idx="11">
                  <c:v>0.3334008</c:v>
                </c:pt>
                <c:pt idx="12">
                  <c:v>0.38359660000000001</c:v>
                </c:pt>
                <c:pt idx="13">
                  <c:v>0.42375309999999999</c:v>
                </c:pt>
                <c:pt idx="14">
                  <c:v>0.45387060000000001</c:v>
                </c:pt>
                <c:pt idx="15">
                  <c:v>0.48398720000000001</c:v>
                </c:pt>
                <c:pt idx="16">
                  <c:v>0.51410120000000004</c:v>
                </c:pt>
                <c:pt idx="17">
                  <c:v>0.53410879999999994</c:v>
                </c:pt>
                <c:pt idx="18">
                  <c:v>0.54387929999999995</c:v>
                </c:pt>
                <c:pt idx="19">
                  <c:v>0.55373470000000002</c:v>
                </c:pt>
                <c:pt idx="20">
                  <c:v>0.56414430000000004</c:v>
                </c:pt>
                <c:pt idx="21">
                  <c:v>0.57456900000000011</c:v>
                </c:pt>
                <c:pt idx="22">
                  <c:v>0.57497999999999994</c:v>
                </c:pt>
                <c:pt idx="23">
                  <c:v>0.5741134</c:v>
                </c:pt>
                <c:pt idx="24">
                  <c:v>0.57374179999999997</c:v>
                </c:pt>
                <c:pt idx="25">
                  <c:v>0.57385619999999993</c:v>
                </c:pt>
                <c:pt idx="26">
                  <c:v>0.58356989999999997</c:v>
                </c:pt>
                <c:pt idx="27">
                  <c:v>0.58568609999999999</c:v>
                </c:pt>
                <c:pt idx="28">
                  <c:v>0.58535239999999999</c:v>
                </c:pt>
                <c:pt idx="29">
                  <c:v>0.58456189999999997</c:v>
                </c:pt>
                <c:pt idx="30">
                  <c:v>0.58399940000000006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A-44FF-BE98-FA6EBD5930D0}"/>
            </c:ext>
          </c:extLst>
        </c:ser>
        <c:ser>
          <c:idx val="2"/>
          <c:order val="1"/>
          <c:tx>
            <c:strRef>
              <c:f>'Com HP Stock and Sales - GGRA'!$A$59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'Com HP Stock and Sales - GGRA'!$C$52:$AL$52</c15:sqref>
                  </c15:fullRef>
                </c:ext>
              </c:extLst>
              <c:f>'Com HP Stock and Sales - GGRA'!$H$52:$AL$52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 HP Stock and Sales - GGRA'!$C$59:$AL$59</c15:sqref>
                  </c15:fullRef>
                </c:ext>
              </c:extLst>
              <c:f>'Com HP Stock and Sales - GGRA'!$H$59:$AL$59</c:f>
              <c:numCache>
                <c:formatCode>0.00</c:formatCode>
                <c:ptCount val="31"/>
                <c:pt idx="0">
                  <c:v>0.9285274</c:v>
                </c:pt>
                <c:pt idx="1">
                  <c:v>0.90983729999999996</c:v>
                </c:pt>
                <c:pt idx="2">
                  <c:v>0.88888860000000003</c:v>
                </c:pt>
                <c:pt idx="3">
                  <c:v>0.86623919999999988</c:v>
                </c:pt>
                <c:pt idx="4">
                  <c:v>0.84082230000000013</c:v>
                </c:pt>
                <c:pt idx="5">
                  <c:v>0.81508790000000009</c:v>
                </c:pt>
                <c:pt idx="6">
                  <c:v>0.78975340000000005</c:v>
                </c:pt>
                <c:pt idx="7">
                  <c:v>0.76553590000000005</c:v>
                </c:pt>
                <c:pt idx="8">
                  <c:v>0.74315259999999994</c:v>
                </c:pt>
                <c:pt idx="9">
                  <c:v>0.72332030000000003</c:v>
                </c:pt>
                <c:pt idx="10">
                  <c:v>0.70675569999999999</c:v>
                </c:pt>
                <c:pt idx="11">
                  <c:v>0.66659919999999995</c:v>
                </c:pt>
                <c:pt idx="12">
                  <c:v>0.61640340000000005</c:v>
                </c:pt>
                <c:pt idx="13">
                  <c:v>0.57624690000000012</c:v>
                </c:pt>
                <c:pt idx="14">
                  <c:v>0.54612939999999999</c:v>
                </c:pt>
                <c:pt idx="15">
                  <c:v>0.51601279999999994</c:v>
                </c:pt>
                <c:pt idx="16">
                  <c:v>0.48589879999999996</c:v>
                </c:pt>
                <c:pt idx="17">
                  <c:v>0.46589120000000006</c:v>
                </c:pt>
                <c:pt idx="18">
                  <c:v>0.45612070000000005</c:v>
                </c:pt>
                <c:pt idx="19">
                  <c:v>0.44626529999999998</c:v>
                </c:pt>
                <c:pt idx="20">
                  <c:v>0.43585570000000007</c:v>
                </c:pt>
                <c:pt idx="21">
                  <c:v>0.42543099999999989</c:v>
                </c:pt>
                <c:pt idx="22">
                  <c:v>0.42501999999999995</c:v>
                </c:pt>
                <c:pt idx="23">
                  <c:v>0.4258866</c:v>
                </c:pt>
                <c:pt idx="24">
                  <c:v>0.42625819999999986</c:v>
                </c:pt>
                <c:pt idx="25">
                  <c:v>0.42614380000000013</c:v>
                </c:pt>
                <c:pt idx="26">
                  <c:v>0.41643009999999997</c:v>
                </c:pt>
                <c:pt idx="27">
                  <c:v>0.41431390000000001</c:v>
                </c:pt>
                <c:pt idx="28">
                  <c:v>0.41464760000000001</c:v>
                </c:pt>
                <c:pt idx="29">
                  <c:v>0.41543810000000003</c:v>
                </c:pt>
                <c:pt idx="30">
                  <c:v>0.41600059999999994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A-44FF-BE98-FA6EBD593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7055370402370964"/>
          <c:y val="0.138545541097986"/>
          <c:w val="0.24483641875340287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5611650768968"/>
          <c:y val="0.12044673539518899"/>
          <c:w val="0.51873928137286041"/>
          <c:h val="0.76794977947344212"/>
        </c:manualLayout>
      </c:layout>
      <c:areaChart>
        <c:grouping val="stacked"/>
        <c:varyColors val="0"/>
        <c:ser>
          <c:idx val="1"/>
          <c:order val="0"/>
          <c:tx>
            <c:strRef>
              <c:f>'Com HP Stock and Sales - GGRA'!$A$90</c:f>
              <c:strCache>
                <c:ptCount val="1"/>
                <c:pt idx="0">
                  <c:v>Electric Heat Pump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'Com HP Stock and Sales - GGRA'!$C$84:$AL$84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'Com HP Stock and Sales - GGRA'!$C$90:$AL$90</c:f>
              <c:numCache>
                <c:formatCode>0.00</c:formatCode>
                <c:ptCount val="36"/>
                <c:pt idx="0">
                  <c:v>73.83</c:v>
                </c:pt>
                <c:pt idx="1">
                  <c:v>75.070000000000007</c:v>
                </c:pt>
                <c:pt idx="2">
                  <c:v>76.91</c:v>
                </c:pt>
                <c:pt idx="3">
                  <c:v>79.61</c:v>
                </c:pt>
                <c:pt idx="4">
                  <c:v>83.42</c:v>
                </c:pt>
                <c:pt idx="5">
                  <c:v>88.58</c:v>
                </c:pt>
                <c:pt idx="6">
                  <c:v>96.13</c:v>
                </c:pt>
                <c:pt idx="7">
                  <c:v>106.35000000000001</c:v>
                </c:pt>
                <c:pt idx="8">
                  <c:v>119.41</c:v>
                </c:pt>
                <c:pt idx="9">
                  <c:v>135.59</c:v>
                </c:pt>
                <c:pt idx="10">
                  <c:v>154.85</c:v>
                </c:pt>
                <c:pt idx="11">
                  <c:v>176.85</c:v>
                </c:pt>
                <c:pt idx="12">
                  <c:v>201.23</c:v>
                </c:pt>
                <c:pt idx="13">
                  <c:v>227.61</c:v>
                </c:pt>
                <c:pt idx="14">
                  <c:v>255.47000000000003</c:v>
                </c:pt>
                <c:pt idx="15">
                  <c:v>284.33999999999997</c:v>
                </c:pt>
                <c:pt idx="16">
                  <c:v>317.14</c:v>
                </c:pt>
                <c:pt idx="17">
                  <c:v>355.03999999999996</c:v>
                </c:pt>
                <c:pt idx="18">
                  <c:v>396.92999999999995</c:v>
                </c:pt>
                <c:pt idx="19">
                  <c:v>441.73</c:v>
                </c:pt>
                <c:pt idx="20">
                  <c:v>489.49999999999994</c:v>
                </c:pt>
                <c:pt idx="21">
                  <c:v>540.26</c:v>
                </c:pt>
                <c:pt idx="22">
                  <c:v>592.67999999999995</c:v>
                </c:pt>
                <c:pt idx="23">
                  <c:v>645.30999999999995</c:v>
                </c:pt>
                <c:pt idx="24">
                  <c:v>697.91</c:v>
                </c:pt>
                <c:pt idx="25">
                  <c:v>750.34</c:v>
                </c:pt>
                <c:pt idx="26">
                  <c:v>802.35</c:v>
                </c:pt>
                <c:pt idx="27">
                  <c:v>852.34</c:v>
                </c:pt>
                <c:pt idx="28">
                  <c:v>899.82</c:v>
                </c:pt>
                <c:pt idx="29">
                  <c:v>944.56000000000006</c:v>
                </c:pt>
                <c:pt idx="30">
                  <c:v>986.38</c:v>
                </c:pt>
                <c:pt idx="31">
                  <c:v>1026.3799999999999</c:v>
                </c:pt>
                <c:pt idx="32">
                  <c:v>1063.31</c:v>
                </c:pt>
                <c:pt idx="33">
                  <c:v>1096.75</c:v>
                </c:pt>
                <c:pt idx="34">
                  <c:v>1126.6099999999999</c:v>
                </c:pt>
                <c:pt idx="35">
                  <c:v>1153.03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1-4D7E-997B-988AE3F7A74E}"/>
            </c:ext>
          </c:extLst>
        </c:ser>
        <c:ser>
          <c:idx val="2"/>
          <c:order val="1"/>
          <c:tx>
            <c:strRef>
              <c:f>'Com HP Stock and Sales - GGRA'!$A$91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val>
            <c:numRef>
              <c:f>'Com HP Stock and Sales - GGRA'!$C$91:$AL$91</c:f>
              <c:numCache>
                <c:formatCode>0.00</c:formatCode>
                <c:ptCount val="36"/>
                <c:pt idx="0">
                  <c:v>1860.6899999999998</c:v>
                </c:pt>
                <c:pt idx="1">
                  <c:v>1873.6100000000001</c:v>
                </c:pt>
                <c:pt idx="2">
                  <c:v>1886.0800000000002</c:v>
                </c:pt>
                <c:pt idx="3">
                  <c:v>1897.8200000000002</c:v>
                </c:pt>
                <c:pt idx="4">
                  <c:v>1908.59</c:v>
                </c:pt>
                <c:pt idx="5">
                  <c:v>1918.16</c:v>
                </c:pt>
                <c:pt idx="6">
                  <c:v>1925.11</c:v>
                </c:pt>
                <c:pt idx="7">
                  <c:v>1929.1599999999999</c:v>
                </c:pt>
                <c:pt idx="8">
                  <c:v>1930.15</c:v>
                </c:pt>
                <c:pt idx="9">
                  <c:v>1927.7999999999997</c:v>
                </c:pt>
                <c:pt idx="10">
                  <c:v>1922.1399999999996</c:v>
                </c:pt>
                <c:pt idx="11">
                  <c:v>1912.68</c:v>
                </c:pt>
                <c:pt idx="12">
                  <c:v>1899.77</c:v>
                </c:pt>
                <c:pt idx="13">
                  <c:v>1883.7900000000002</c:v>
                </c:pt>
                <c:pt idx="14">
                  <c:v>1865.27</c:v>
                </c:pt>
                <c:pt idx="15">
                  <c:v>1844.6700000000005</c:v>
                </c:pt>
                <c:pt idx="16">
                  <c:v>1820.0500000000002</c:v>
                </c:pt>
                <c:pt idx="17">
                  <c:v>1790.23</c:v>
                </c:pt>
                <c:pt idx="18">
                  <c:v>1756.3200000000002</c:v>
                </c:pt>
                <c:pt idx="19">
                  <c:v>1719.4</c:v>
                </c:pt>
                <c:pt idx="20">
                  <c:v>1679.41</c:v>
                </c:pt>
                <c:pt idx="21">
                  <c:v>1636.3300000000002</c:v>
                </c:pt>
                <c:pt idx="22">
                  <c:v>1591.5</c:v>
                </c:pt>
                <c:pt idx="23">
                  <c:v>1546.3600000000001</c:v>
                </c:pt>
                <c:pt idx="24">
                  <c:v>1501.1499999999999</c:v>
                </c:pt>
                <c:pt idx="25">
                  <c:v>1456.0099999999998</c:v>
                </c:pt>
                <c:pt idx="26">
                  <c:v>1411.29</c:v>
                </c:pt>
                <c:pt idx="27">
                  <c:v>1368.5899999999997</c:v>
                </c:pt>
                <c:pt idx="28">
                  <c:v>1328.3999999999999</c:v>
                </c:pt>
                <c:pt idx="29">
                  <c:v>1290.9600000000003</c:v>
                </c:pt>
                <c:pt idx="30">
                  <c:v>1256.4299999999996</c:v>
                </c:pt>
                <c:pt idx="31">
                  <c:v>1223.72</c:v>
                </c:pt>
                <c:pt idx="32">
                  <c:v>1194.08</c:v>
                </c:pt>
                <c:pt idx="33">
                  <c:v>1167.93</c:v>
                </c:pt>
                <c:pt idx="34">
                  <c:v>1145.3699999999999</c:v>
                </c:pt>
                <c:pt idx="35">
                  <c:v>1126.2400000000002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1-4D7E-997B-988AE3F7A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</a:t>
                </a:r>
                <a:r>
                  <a:rPr lang="en-US" baseline="0"/>
                  <a:t> Devices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970923554341258"/>
          <c:y val="0.14865558387010783"/>
          <c:w val="0.2940936969284601"/>
          <c:h val="0.1429989513410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'Emissions by Sector'!$A$34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Sector'!$C$98:$AL$98</c15:sqref>
                  </c15:fullRef>
                </c:ext>
              </c:extLst>
              <c:f>'Emissions by Sector'!$H$98:$AL$98</c:f>
              <c:numCache>
                <c:formatCode>_ * #,##0.0_ ;_ * \-#,##0.0_ ;_ * ""\-""??_ ;_ @_ </c:formatCode>
                <c:ptCount val="31"/>
                <c:pt idx="0">
                  <c:v>78.393279256269395</c:v>
                </c:pt>
                <c:pt idx="1">
                  <c:v>75.664076459476661</c:v>
                </c:pt>
                <c:pt idx="2">
                  <c:v>73.344515552895487</c:v>
                </c:pt>
                <c:pt idx="3">
                  <c:v>71.188909118631102</c:v>
                </c:pt>
                <c:pt idx="4">
                  <c:v>69.531353873787893</c:v>
                </c:pt>
                <c:pt idx="5">
                  <c:v>67.955240134258744</c:v>
                </c:pt>
                <c:pt idx="6">
                  <c:v>65.616446534056564</c:v>
                </c:pt>
                <c:pt idx="7">
                  <c:v>64.023324269299891</c:v>
                </c:pt>
                <c:pt idx="8">
                  <c:v>61.792144530435891</c:v>
                </c:pt>
                <c:pt idx="9">
                  <c:v>60.464155297921479</c:v>
                </c:pt>
                <c:pt idx="10">
                  <c:v>57.173652205391107</c:v>
                </c:pt>
                <c:pt idx="11">
                  <c:v>55.793115741015853</c:v>
                </c:pt>
                <c:pt idx="12">
                  <c:v>54.423139462172031</c:v>
                </c:pt>
                <c:pt idx="13">
                  <c:v>52.982343435837379</c:v>
                </c:pt>
                <c:pt idx="14">
                  <c:v>51.547941611653201</c:v>
                </c:pt>
                <c:pt idx="15">
                  <c:v>50.057000306750467</c:v>
                </c:pt>
                <c:pt idx="16">
                  <c:v>48.455520993344777</c:v>
                </c:pt>
                <c:pt idx="17">
                  <c:v>46.749497103005851</c:v>
                </c:pt>
                <c:pt idx="18">
                  <c:v>44.79482501086342</c:v>
                </c:pt>
                <c:pt idx="19">
                  <c:v>42.504010528916474</c:v>
                </c:pt>
                <c:pt idx="20">
                  <c:v>39.97403061934132</c:v>
                </c:pt>
                <c:pt idx="21">
                  <c:v>38.952175074904801</c:v>
                </c:pt>
                <c:pt idx="22">
                  <c:v>37.989662042090799</c:v>
                </c:pt>
                <c:pt idx="23">
                  <c:v>37.09765459456213</c:v>
                </c:pt>
                <c:pt idx="24">
                  <c:v>36.265425593534708</c:v>
                </c:pt>
                <c:pt idx="25">
                  <c:v>35.491234553888468</c:v>
                </c:pt>
                <c:pt idx="26">
                  <c:v>34.765923408070336</c:v>
                </c:pt>
                <c:pt idx="27">
                  <c:v>34.067090130746102</c:v>
                </c:pt>
                <c:pt idx="28">
                  <c:v>33.388751709449316</c:v>
                </c:pt>
                <c:pt idx="29">
                  <c:v>32.70931686483226</c:v>
                </c:pt>
                <c:pt idx="30">
                  <c:v>32.023469360728988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9-4EFB-A1CC-F2AC254FD83A}"/>
            </c:ext>
          </c:extLst>
        </c:ser>
        <c:ser>
          <c:idx val="3"/>
          <c:order val="1"/>
          <c:tx>
            <c:strRef>
              <c:f>'Emissions by Sector'!$A$33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Sector'!$C$97:$AL$97</c15:sqref>
                  </c15:fullRef>
                </c:ext>
              </c:extLst>
              <c:f>'Emissions by Sector'!$H$97:$AL$97</c:f>
              <c:numCache>
                <c:formatCode>_ * #,##0.0_ ;_ * \-#,##0.0_ ;_ * ""\-""??_ ;_ @_ </c:formatCode>
                <c:ptCount val="31"/>
                <c:pt idx="0">
                  <c:v>71.422021060519853</c:v>
                </c:pt>
                <c:pt idx="1">
                  <c:v>68.722848797871393</c:v>
                </c:pt>
                <c:pt idx="2">
                  <c:v>66.44238765830427</c:v>
                </c:pt>
                <c:pt idx="3">
                  <c:v>64.334994760080221</c:v>
                </c:pt>
                <c:pt idx="4">
                  <c:v>62.721983005440947</c:v>
                </c:pt>
                <c:pt idx="5">
                  <c:v>61.20085211839087</c:v>
                </c:pt>
                <c:pt idx="6">
                  <c:v>58.927862312041341</c:v>
                </c:pt>
                <c:pt idx="7">
                  <c:v>57.410574364485299</c:v>
                </c:pt>
                <c:pt idx="8">
                  <c:v>55.264077916520456</c:v>
                </c:pt>
                <c:pt idx="9">
                  <c:v>54.028402625286247</c:v>
                </c:pt>
                <c:pt idx="10">
                  <c:v>50.837363000654832</c:v>
                </c:pt>
                <c:pt idx="11">
                  <c:v>49.562410592274468</c:v>
                </c:pt>
                <c:pt idx="12">
                  <c:v>48.303823112147057</c:v>
                </c:pt>
                <c:pt idx="13">
                  <c:v>46.980153898804168</c:v>
                </c:pt>
                <c:pt idx="14">
                  <c:v>45.668199606448518</c:v>
                </c:pt>
                <c:pt idx="15">
                  <c:v>44.305040004572568</c:v>
                </c:pt>
                <c:pt idx="16">
                  <c:v>42.834266714800556</c:v>
                </c:pt>
                <c:pt idx="17">
                  <c:v>41.259812612822046</c:v>
                </c:pt>
                <c:pt idx="18">
                  <c:v>39.435244021471107</c:v>
                </c:pt>
                <c:pt idx="19">
                  <c:v>37.270742180446959</c:v>
                </c:pt>
                <c:pt idx="20">
                  <c:v>34.861471133806376</c:v>
                </c:pt>
                <c:pt idx="21">
                  <c:v>33.953949865637433</c:v>
                </c:pt>
                <c:pt idx="22">
                  <c:v>33.099543399448841</c:v>
                </c:pt>
                <c:pt idx="23">
                  <c:v>32.309397339290356</c:v>
                </c:pt>
                <c:pt idx="24">
                  <c:v>31.572061900700451</c:v>
                </c:pt>
                <c:pt idx="25">
                  <c:v>30.88470601536574</c:v>
                </c:pt>
                <c:pt idx="26">
                  <c:v>30.238161595031251</c:v>
                </c:pt>
                <c:pt idx="27">
                  <c:v>29.609465215105445</c:v>
                </c:pt>
                <c:pt idx="28">
                  <c:v>28.992764055364155</c:v>
                </c:pt>
                <c:pt idx="29">
                  <c:v>28.366925823670734</c:v>
                </c:pt>
                <c:pt idx="30">
                  <c:v>27.727235254004537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9-4EFB-A1CC-F2AC254FD83A}"/>
            </c:ext>
          </c:extLst>
        </c:ser>
        <c:ser>
          <c:idx val="1"/>
          <c:order val="2"/>
          <c:tx>
            <c:strRef>
              <c:f>'Emissions by Sector'!$A$32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Sector'!$C$96:$AL$96</c15:sqref>
                  </c15:fullRef>
                </c:ext>
              </c:extLst>
              <c:f>'Emissions by Sector'!$H$96:$AL$96</c:f>
              <c:numCache>
                <c:formatCode>_ * #,##0.0_ ;_ * \-#,##0.0_ ;_ * ""\-""??_ ;_ @_ </c:formatCode>
                <c:ptCount val="31"/>
                <c:pt idx="0">
                  <c:v>66.137677737851135</c:v>
                </c:pt>
                <c:pt idx="1">
                  <c:v>63.433508548508598</c:v>
                </c:pt>
                <c:pt idx="2">
                  <c:v>61.153664227818311</c:v>
                </c:pt>
                <c:pt idx="3">
                  <c:v>59.052777515302452</c:v>
                </c:pt>
                <c:pt idx="4">
                  <c:v>57.450294214647514</c:v>
                </c:pt>
                <c:pt idx="5">
                  <c:v>55.953801274133163</c:v>
                </c:pt>
                <c:pt idx="6">
                  <c:v>53.719198911133418</c:v>
                </c:pt>
                <c:pt idx="7">
                  <c:v>52.252857291629951</c:v>
                </c:pt>
                <c:pt idx="8">
                  <c:v>50.168714663815919</c:v>
                </c:pt>
                <c:pt idx="9">
                  <c:v>49.005794153627519</c:v>
                </c:pt>
                <c:pt idx="10">
                  <c:v>45.898564017531569</c:v>
                </c:pt>
                <c:pt idx="11">
                  <c:v>44.712447314670811</c:v>
                </c:pt>
                <c:pt idx="12">
                  <c:v>43.549291084618289</c:v>
                </c:pt>
                <c:pt idx="13">
                  <c:v>42.326363319941962</c:v>
                </c:pt>
                <c:pt idx="14">
                  <c:v>41.118817090960711</c:v>
                </c:pt>
                <c:pt idx="15">
                  <c:v>39.863903881974643</c:v>
                </c:pt>
                <c:pt idx="16">
                  <c:v>38.503347027728928</c:v>
                </c:pt>
                <c:pt idx="17">
                  <c:v>37.038573106824103</c:v>
                </c:pt>
                <c:pt idx="18">
                  <c:v>35.320562429680351</c:v>
                </c:pt>
                <c:pt idx="19">
                  <c:v>33.258375652206588</c:v>
                </c:pt>
                <c:pt idx="20">
                  <c:v>30.946312229722352</c:v>
                </c:pt>
                <c:pt idx="21">
                  <c:v>30.130098400392544</c:v>
                </c:pt>
                <c:pt idx="22">
                  <c:v>29.359216588379116</c:v>
                </c:pt>
                <c:pt idx="23">
                  <c:v>28.644365756237821</c:v>
                </c:pt>
                <c:pt idx="24">
                  <c:v>27.974094781858462</c:v>
                </c:pt>
                <c:pt idx="25">
                  <c:v>27.345738863390999</c:v>
                </c:pt>
                <c:pt idx="26">
                  <c:v>26.751760838846934</c:v>
                </c:pt>
                <c:pt idx="27">
                  <c:v>26.168383800045468</c:v>
                </c:pt>
                <c:pt idx="28">
                  <c:v>25.58982012287197</c:v>
                </c:pt>
                <c:pt idx="29">
                  <c:v>24.995389953896868</c:v>
                </c:pt>
                <c:pt idx="30">
                  <c:v>24.380992878950064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9-4EFB-A1CC-F2AC254FD83A}"/>
            </c:ext>
          </c:extLst>
        </c:ser>
        <c:ser>
          <c:idx val="4"/>
          <c:order val="3"/>
          <c:tx>
            <c:strRef>
              <c:f>'Emissions by Sector'!$A$31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Sector'!$C$95:$AL$95</c15:sqref>
                  </c15:fullRef>
                </c:ext>
              </c:extLst>
              <c:f>'Emissions by Sector'!$H$95:$AL$95</c:f>
              <c:numCache>
                <c:formatCode>_ * #,##0.0_ ;_ * \-#,##0.0_ ;_ * ""\-""??_ ;_ @_ </c:formatCode>
                <c:ptCount val="31"/>
                <c:pt idx="0">
                  <c:v>61.98289635580096</c:v>
                </c:pt>
                <c:pt idx="1">
                  <c:v>59.302528771858391</c:v>
                </c:pt>
                <c:pt idx="2">
                  <c:v>57.045525004657691</c:v>
                </c:pt>
                <c:pt idx="3">
                  <c:v>54.960642764127336</c:v>
                </c:pt>
                <c:pt idx="4">
                  <c:v>53.423313062649228</c:v>
                </c:pt>
                <c:pt idx="5">
                  <c:v>51.990741559247219</c:v>
                </c:pt>
                <c:pt idx="6">
                  <c:v>49.81887666033888</c:v>
                </c:pt>
                <c:pt idx="7">
                  <c:v>48.408499335434925</c:v>
                </c:pt>
                <c:pt idx="8">
                  <c:v>46.384930019402205</c:v>
                </c:pt>
                <c:pt idx="9">
                  <c:v>45.281534083992767</c:v>
                </c:pt>
                <c:pt idx="10">
                  <c:v>42.23282192114911</c:v>
                </c:pt>
                <c:pt idx="11">
                  <c:v>41.098883667558511</c:v>
                </c:pt>
                <c:pt idx="12">
                  <c:v>39.992418624727172</c:v>
                </c:pt>
                <c:pt idx="13">
                  <c:v>38.825293681911269</c:v>
                </c:pt>
                <c:pt idx="14">
                  <c:v>37.667521676927713</c:v>
                </c:pt>
                <c:pt idx="15">
                  <c:v>36.46680938188576</c:v>
                </c:pt>
                <c:pt idx="16">
                  <c:v>35.15967197127658</c:v>
                </c:pt>
                <c:pt idx="17">
                  <c:v>33.747569325952725</c:v>
                </c:pt>
                <c:pt idx="18">
                  <c:v>32.076599019399467</c:v>
                </c:pt>
                <c:pt idx="19">
                  <c:v>30.065748254384353</c:v>
                </c:pt>
                <c:pt idx="20">
                  <c:v>27.804366124092446</c:v>
                </c:pt>
                <c:pt idx="21">
                  <c:v>27.033489640439079</c:v>
                </c:pt>
                <c:pt idx="22">
                  <c:v>26.312131595819718</c:v>
                </c:pt>
                <c:pt idx="23">
                  <c:v>25.641647028905204</c:v>
                </c:pt>
                <c:pt idx="24">
                  <c:v>25.019851230276146</c:v>
                </c:pt>
                <c:pt idx="25">
                  <c:v>24.439452051432276</c:v>
                </c:pt>
                <c:pt idx="26">
                  <c:v>23.888546276667761</c:v>
                </c:pt>
                <c:pt idx="27">
                  <c:v>23.352227703174286</c:v>
                </c:pt>
                <c:pt idx="28">
                  <c:v>22.816015918054436</c:v>
                </c:pt>
                <c:pt idx="29">
                  <c:v>22.267838108685062</c:v>
                </c:pt>
                <c:pt idx="30">
                  <c:v>21.699290269033582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A9-4EFB-A1CC-F2AC254FD83A}"/>
            </c:ext>
          </c:extLst>
        </c:ser>
        <c:ser>
          <c:idx val="2"/>
          <c:order val="4"/>
          <c:tx>
            <c:strRef>
              <c:f>'Emissions by Sector'!$A$30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Sector'!$C$94:$AL$94</c15:sqref>
                  </c15:fullRef>
                </c:ext>
              </c:extLst>
              <c:f>'Emissions by Sector'!$H$94:$AL$94</c:f>
              <c:numCache>
                <c:formatCode>_ * #,##0.0_ ;_ * \-#,##0.0_ ;_ * ""\-""??_ ;_ @_ </c:formatCode>
                <c:ptCount val="31"/>
                <c:pt idx="0">
                  <c:v>30.050325446040695</c:v>
                </c:pt>
                <c:pt idx="1">
                  <c:v>27.875483829392529</c:v>
                </c:pt>
                <c:pt idx="2">
                  <c:v>26.20603570993331</c:v>
                </c:pt>
                <c:pt idx="3">
                  <c:v>24.767747937094477</c:v>
                </c:pt>
                <c:pt idx="4">
                  <c:v>23.931009889018444</c:v>
                </c:pt>
                <c:pt idx="5">
                  <c:v>23.242004341051544</c:v>
                </c:pt>
                <c:pt idx="6">
                  <c:v>21.861426141237274</c:v>
                </c:pt>
                <c:pt idx="7">
                  <c:v>21.292499754180881</c:v>
                </c:pt>
                <c:pt idx="8">
                  <c:v>20.145625254664523</c:v>
                </c:pt>
                <c:pt idx="9">
                  <c:v>19.941980187763374</c:v>
                </c:pt>
                <c:pt idx="10">
                  <c:v>17.822585273240712</c:v>
                </c:pt>
                <c:pt idx="11">
                  <c:v>17.336451515152717</c:v>
                </c:pt>
                <c:pt idx="12">
                  <c:v>16.913376565105679</c:v>
                </c:pt>
                <c:pt idx="13">
                  <c:v>16.506387202576093</c:v>
                </c:pt>
                <c:pt idx="14">
                  <c:v>16.180584968298682</c:v>
                </c:pt>
                <c:pt idx="15">
                  <c:v>15.86057255509183</c:v>
                </c:pt>
                <c:pt idx="16">
                  <c:v>15.458358307660621</c:v>
                </c:pt>
                <c:pt idx="17">
                  <c:v>14.958249716666829</c:v>
                </c:pt>
                <c:pt idx="18">
                  <c:v>14.194992844130338</c:v>
                </c:pt>
                <c:pt idx="19">
                  <c:v>13.079052810437256</c:v>
                </c:pt>
                <c:pt idx="20">
                  <c:v>11.69272682409184</c:v>
                </c:pt>
                <c:pt idx="21">
                  <c:v>11.748271146234373</c:v>
                </c:pt>
                <c:pt idx="22">
                  <c:v>11.801749199745899</c:v>
                </c:pt>
                <c:pt idx="23">
                  <c:v>11.85304262910253</c:v>
                </c:pt>
                <c:pt idx="24">
                  <c:v>11.901997189982358</c:v>
                </c:pt>
                <c:pt idx="25">
                  <c:v>11.94852699863989</c:v>
                </c:pt>
                <c:pt idx="26">
                  <c:v>11.993120433060085</c:v>
                </c:pt>
                <c:pt idx="27">
                  <c:v>12.036431493779176</c:v>
                </c:pt>
                <c:pt idx="28">
                  <c:v>12.079462930561506</c:v>
                </c:pt>
                <c:pt idx="29">
                  <c:v>12.122679164615004</c:v>
                </c:pt>
                <c:pt idx="30">
                  <c:v>12.166419560633086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A9-4EFB-A1CC-F2AC254FD83A}"/>
            </c:ext>
          </c:extLst>
        </c:ser>
        <c:ser>
          <c:idx val="5"/>
          <c:order val="5"/>
          <c:tx>
            <c:strRef>
              <c:f>'Emissions by Sector'!$A$93</c:f>
              <c:strCache>
                <c:ptCount val="1"/>
                <c:pt idx="0">
                  <c:v>Non-energy Emissions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25400">
              <a:noFill/>
            </a:ln>
          </c:spPr>
          <c:cat>
            <c:strLit>
              <c:ptCount val="3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  <c:pt idx="16">
                <c:v>2036</c:v>
              </c:pt>
              <c:pt idx="17">
                <c:v>2037</c:v>
              </c:pt>
              <c:pt idx="18">
                <c:v>2038</c:v>
              </c:pt>
              <c:pt idx="19">
                <c:v>2039</c:v>
              </c:pt>
              <c:pt idx="20">
                <c:v>2040</c:v>
              </c:pt>
              <c:pt idx="21">
                <c:v>2041</c:v>
              </c:pt>
              <c:pt idx="22">
                <c:v>2042</c:v>
              </c:pt>
              <c:pt idx="23">
                <c:v>2043</c:v>
              </c:pt>
              <c:pt idx="24">
                <c:v>2044</c:v>
              </c:pt>
              <c:pt idx="25">
                <c:v>2045</c:v>
              </c:pt>
              <c:pt idx="26">
                <c:v>2046</c:v>
              </c:pt>
              <c:pt idx="27">
                <c:v>2047</c:v>
              </c:pt>
              <c:pt idx="28">
                <c:v>2048</c:v>
              </c:pt>
              <c:pt idx="29">
                <c:v>2049</c:v>
              </c:pt>
              <c:pt idx="30">
                <c:v>2050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Sector'!$C$93:$AL$93</c15:sqref>
                  </c15:fullRef>
                </c:ext>
              </c:extLst>
              <c:f>'Emissions by Sector'!$H$93:$AL$93</c:f>
              <c:numCache>
                <c:formatCode>_ * #,##0.0_ ;_ * \-#,##0.0_ ;_ * ""\-""??_ ;_ @_ </c:formatCode>
                <c:ptCount val="31"/>
                <c:pt idx="0">
                  <c:v>9.8856326269230781</c:v>
                </c:pt>
                <c:pt idx="1">
                  <c:v>9.8105318162307693</c:v>
                </c:pt>
                <c:pt idx="2">
                  <c:v>9.6938751115384623</c:v>
                </c:pt>
                <c:pt idx="3">
                  <c:v>9.5986450278461533</c:v>
                </c:pt>
                <c:pt idx="4">
                  <c:v>9.4776447021538477</c:v>
                </c:pt>
                <c:pt idx="5">
                  <c:v>9.3994212784615385</c:v>
                </c:pt>
                <c:pt idx="6">
                  <c:v>9.3219359097692323</c:v>
                </c:pt>
                <c:pt idx="7">
                  <c:v>9.2451516940769238</c:v>
                </c:pt>
                <c:pt idx="8">
                  <c:v>9.1690335733846151</c:v>
                </c:pt>
                <c:pt idx="9">
                  <c:v>9.0935482436923092</c:v>
                </c:pt>
                <c:pt idx="10">
                  <c:v>9.0186640650000012</c:v>
                </c:pt>
                <c:pt idx="11">
                  <c:v>9.0078132880000013</c:v>
                </c:pt>
                <c:pt idx="12">
                  <c:v>8.9975050500000009</c:v>
                </c:pt>
                <c:pt idx="13">
                  <c:v>8.9877122230000008</c:v>
                </c:pt>
                <c:pt idx="14">
                  <c:v>8.9784090380000006</c:v>
                </c:pt>
                <c:pt idx="15">
                  <c:v>8.9695710120000012</c:v>
                </c:pt>
                <c:pt idx="16">
                  <c:v>8.9611748880000004</c:v>
                </c:pt>
                <c:pt idx="17">
                  <c:v>8.9531985690000013</c:v>
                </c:pt>
                <c:pt idx="18">
                  <c:v>8.9516830690000013</c:v>
                </c:pt>
                <c:pt idx="19">
                  <c:v>8.9501827230000011</c:v>
                </c:pt>
                <c:pt idx="20">
                  <c:v>8.9486973810000006</c:v>
                </c:pt>
                <c:pt idx="21">
                  <c:v>8.9472268929999998</c:v>
                </c:pt>
                <c:pt idx="22">
                  <c:v>8.9457711090000007</c:v>
                </c:pt>
                <c:pt idx="23">
                  <c:v>8.944329883</c:v>
                </c:pt>
                <c:pt idx="24">
                  <c:v>8.9429030689999998</c:v>
                </c:pt>
                <c:pt idx="25">
                  <c:v>8.9414905240000007</c:v>
                </c:pt>
                <c:pt idx="26">
                  <c:v>8.9400921039999997</c:v>
                </c:pt>
                <c:pt idx="27">
                  <c:v>8.938707668000001</c:v>
                </c:pt>
                <c:pt idx="28">
                  <c:v>8.9373370760000004</c:v>
                </c:pt>
                <c:pt idx="29">
                  <c:v>8.9359801910000005</c:v>
                </c:pt>
                <c:pt idx="30">
                  <c:v>8.9346368740000006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A9-4EFB-A1CC-F2AC254FD83A}"/>
            </c:ext>
          </c:extLst>
        </c:ser>
        <c:ser>
          <c:idx val="6"/>
          <c:order val="6"/>
          <c:tx>
            <c:strRef>
              <c:f>'Emissions by Sector'!$A$92</c:f>
              <c:strCache>
                <c:ptCount val="1"/>
                <c:pt idx="0">
                  <c:v>Sequestration on Natural and Working Lands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cat>
            <c:strLit>
              <c:ptCount val="3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  <c:pt idx="16">
                <c:v>2036</c:v>
              </c:pt>
              <c:pt idx="17">
                <c:v>2037</c:v>
              </c:pt>
              <c:pt idx="18">
                <c:v>2038</c:v>
              </c:pt>
              <c:pt idx="19">
                <c:v>2039</c:v>
              </c:pt>
              <c:pt idx="20">
                <c:v>2040</c:v>
              </c:pt>
              <c:pt idx="21">
                <c:v>2041</c:v>
              </c:pt>
              <c:pt idx="22">
                <c:v>2042</c:v>
              </c:pt>
              <c:pt idx="23">
                <c:v>2043</c:v>
              </c:pt>
              <c:pt idx="24">
                <c:v>2044</c:v>
              </c:pt>
              <c:pt idx="25">
                <c:v>2045</c:v>
              </c:pt>
              <c:pt idx="26">
                <c:v>2046</c:v>
              </c:pt>
              <c:pt idx="27">
                <c:v>2047</c:v>
              </c:pt>
              <c:pt idx="28">
                <c:v>2048</c:v>
              </c:pt>
              <c:pt idx="29">
                <c:v>2049</c:v>
              </c:pt>
              <c:pt idx="30">
                <c:v>2050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Sector'!$C$92:$AL$92</c15:sqref>
                  </c15:fullRef>
                </c:ext>
              </c:extLst>
              <c:f>'Emissions by Sector'!$H$92:$AL$92</c:f>
              <c:numCache>
                <c:formatCode>_ * #,##0.0_ ;_ * \-#,##0.0_ ;_ * ""\-""??_ ;_ @_ </c:formatCode>
                <c:ptCount val="31"/>
                <c:pt idx="0">
                  <c:v>-12.669</c:v>
                </c:pt>
                <c:pt idx="1">
                  <c:v>-12.759</c:v>
                </c:pt>
                <c:pt idx="2">
                  <c:v>-12.849</c:v>
                </c:pt>
                <c:pt idx="3">
                  <c:v>-12.939</c:v>
                </c:pt>
                <c:pt idx="4">
                  <c:v>-13.039</c:v>
                </c:pt>
                <c:pt idx="5">
                  <c:v>-13.119</c:v>
                </c:pt>
                <c:pt idx="6">
                  <c:v>-13.209</c:v>
                </c:pt>
                <c:pt idx="7">
                  <c:v>-13.308999999999999</c:v>
                </c:pt>
                <c:pt idx="8">
                  <c:v>-13.398999999999999</c:v>
                </c:pt>
                <c:pt idx="9">
                  <c:v>-13.489000000000001</c:v>
                </c:pt>
                <c:pt idx="10">
                  <c:v>-13.579000000000001</c:v>
                </c:pt>
                <c:pt idx="11">
                  <c:v>-13.579000000000001</c:v>
                </c:pt>
                <c:pt idx="12">
                  <c:v>-13.579000000000001</c:v>
                </c:pt>
                <c:pt idx="13">
                  <c:v>-13.579000000000001</c:v>
                </c:pt>
                <c:pt idx="14">
                  <c:v>-13.579000000000001</c:v>
                </c:pt>
                <c:pt idx="15">
                  <c:v>-13.579000000000001</c:v>
                </c:pt>
                <c:pt idx="16">
                  <c:v>-13.579000000000001</c:v>
                </c:pt>
                <c:pt idx="17">
                  <c:v>-13.579000000000001</c:v>
                </c:pt>
                <c:pt idx="18">
                  <c:v>-13.579000000000001</c:v>
                </c:pt>
                <c:pt idx="19">
                  <c:v>-13.579000000000001</c:v>
                </c:pt>
                <c:pt idx="20">
                  <c:v>-13.579000000000001</c:v>
                </c:pt>
                <c:pt idx="21">
                  <c:v>-13.579000000000001</c:v>
                </c:pt>
                <c:pt idx="22">
                  <c:v>-13.579000000000001</c:v>
                </c:pt>
                <c:pt idx="23">
                  <c:v>-13.579000000000001</c:v>
                </c:pt>
                <c:pt idx="24">
                  <c:v>-13.579000000000001</c:v>
                </c:pt>
                <c:pt idx="25">
                  <c:v>-13.579000000000001</c:v>
                </c:pt>
                <c:pt idx="26">
                  <c:v>-13.579000000000001</c:v>
                </c:pt>
                <c:pt idx="27">
                  <c:v>-13.579000000000001</c:v>
                </c:pt>
                <c:pt idx="28">
                  <c:v>-13.579000000000001</c:v>
                </c:pt>
                <c:pt idx="29">
                  <c:v>-13.579000000000001</c:v>
                </c:pt>
                <c:pt idx="30">
                  <c:v>-13.579000000000001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A9-4EFB-A1CC-F2AC254F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129000"/>
        <c:axId val="466818016"/>
      </c:areaChart>
      <c:catAx>
        <c:axId val="753129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layout>
            <c:manualLayout>
              <c:xMode val="edge"/>
              <c:yMode val="edge"/>
              <c:x val="0.13299742603107303"/>
              <c:y val="0.89153587471115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18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66818016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aseline="0"/>
                  <a:t>MMT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129000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'HP Stocks by Scenario'!$A$25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'HP Stocks by Scenario'!$B$17:$AK$17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'HP Stocks by Scenario'!$B$26:$AK$26</c:f>
              <c:numCache>
                <c:formatCode>0.00</c:formatCode>
                <c:ptCount val="36"/>
                <c:pt idx="0">
                  <c:v>0.30635000000000001</c:v>
                </c:pt>
                <c:pt idx="1">
                  <c:v>0.30308999999999997</c:v>
                </c:pt>
                <c:pt idx="2">
                  <c:v>0.30228000000000005</c:v>
                </c:pt>
                <c:pt idx="3">
                  <c:v>0.30424000000000001</c:v>
                </c:pt>
                <c:pt idx="4">
                  <c:v>0.30903999999999998</c:v>
                </c:pt>
                <c:pt idx="5">
                  <c:v>0.31659000000000004</c:v>
                </c:pt>
                <c:pt idx="6">
                  <c:v>0.32797999999999999</c:v>
                </c:pt>
                <c:pt idx="7">
                  <c:v>0.34332999999999997</c:v>
                </c:pt>
                <c:pt idx="8">
                  <c:v>0.36280000000000001</c:v>
                </c:pt>
                <c:pt idx="9">
                  <c:v>0.38613999999999998</c:v>
                </c:pt>
                <c:pt idx="10">
                  <c:v>0.41352</c:v>
                </c:pt>
                <c:pt idx="11">
                  <c:v>0.44469000000000003</c:v>
                </c:pt>
                <c:pt idx="12">
                  <c:v>0.47955999999999999</c:v>
                </c:pt>
                <c:pt idx="13">
                  <c:v>0.51785999999999999</c:v>
                </c:pt>
                <c:pt idx="14">
                  <c:v>0.55909999999999993</c:v>
                </c:pt>
                <c:pt idx="15">
                  <c:v>0.60263999999999995</c:v>
                </c:pt>
                <c:pt idx="16">
                  <c:v>0.65136000000000005</c:v>
                </c:pt>
                <c:pt idx="17">
                  <c:v>0.70525000000000004</c:v>
                </c:pt>
                <c:pt idx="18">
                  <c:v>0.76424999999999998</c:v>
                </c:pt>
                <c:pt idx="19">
                  <c:v>0.82811000000000001</c:v>
                </c:pt>
                <c:pt idx="20">
                  <c:v>0.89634000000000003</c:v>
                </c:pt>
                <c:pt idx="21">
                  <c:v>0.96820000000000006</c:v>
                </c:pt>
                <c:pt idx="22">
                  <c:v>1.0426000000000002</c:v>
                </c:pt>
                <c:pt idx="23">
                  <c:v>1.11822</c:v>
                </c:pt>
                <c:pt idx="24">
                  <c:v>1.19374</c:v>
                </c:pt>
                <c:pt idx="25">
                  <c:v>1.2678400000000001</c:v>
                </c:pt>
                <c:pt idx="26">
                  <c:v>1.34</c:v>
                </c:pt>
                <c:pt idx="27">
                  <c:v>1.4100699999999999</c:v>
                </c:pt>
                <c:pt idx="28">
                  <c:v>1.4778799999999999</c:v>
                </c:pt>
                <c:pt idx="29">
                  <c:v>1.54288</c:v>
                </c:pt>
                <c:pt idx="30">
                  <c:v>1.6044</c:v>
                </c:pt>
                <c:pt idx="31">
                  <c:v>1.6621900000000001</c:v>
                </c:pt>
                <c:pt idx="32">
                  <c:v>1.7157100000000001</c:v>
                </c:pt>
                <c:pt idx="33">
                  <c:v>1.76478</c:v>
                </c:pt>
                <c:pt idx="34">
                  <c:v>1.80938</c:v>
                </c:pt>
                <c:pt idx="35">
                  <c:v>1.8495899999999998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B2-4654-9D75-10D49FE3819D}"/>
            </c:ext>
          </c:extLst>
        </c:ser>
        <c:ser>
          <c:idx val="1"/>
          <c:order val="1"/>
          <c:tx>
            <c:strRef>
              <c:f>'HP Stocks by Scenario'!$A$21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'HP Stocks by Scenario'!$B$17:$AK$17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'HP Stocks by Scenario'!$B$22:$AK$22</c:f>
              <c:numCache>
                <c:formatCode>0.00</c:formatCode>
                <c:ptCount val="36"/>
                <c:pt idx="0">
                  <c:v>0.30633085399999999</c:v>
                </c:pt>
                <c:pt idx="1">
                  <c:v>0.302982158</c:v>
                </c:pt>
                <c:pt idx="2">
                  <c:v>0.30196992699999997</c:v>
                </c:pt>
                <c:pt idx="3">
                  <c:v>0.30357557100000004</c:v>
                </c:pt>
                <c:pt idx="4">
                  <c:v>0.30781545800000004</c:v>
                </c:pt>
                <c:pt idx="5">
                  <c:v>0.31456516200000001</c:v>
                </c:pt>
                <c:pt idx="6">
                  <c:v>0.32459748599999999</c:v>
                </c:pt>
                <c:pt idx="7">
                  <c:v>0.337952839</c:v>
                </c:pt>
                <c:pt idx="8">
                  <c:v>0.35472240999999999</c:v>
                </c:pt>
                <c:pt idx="9">
                  <c:v>0.37529664899999998</c:v>
                </c:pt>
                <c:pt idx="10">
                  <c:v>0.399813851</c:v>
                </c:pt>
                <c:pt idx="11">
                  <c:v>0.42801180599999999</c:v>
                </c:pt>
                <c:pt idx="12">
                  <c:v>0.45981043199999999</c:v>
                </c:pt>
                <c:pt idx="13">
                  <c:v>0.49495945400000002</c:v>
                </c:pt>
                <c:pt idx="14">
                  <c:v>0.53300931299999998</c:v>
                </c:pt>
                <c:pt idx="15">
                  <c:v>0.57334963700000008</c:v>
                </c:pt>
                <c:pt idx="16">
                  <c:v>0.61609805200000001</c:v>
                </c:pt>
                <c:pt idx="17">
                  <c:v>0.66108256499999996</c:v>
                </c:pt>
                <c:pt idx="18">
                  <c:v>0.70832734600000002</c:v>
                </c:pt>
                <c:pt idx="19">
                  <c:v>0.75805724299999999</c:v>
                </c:pt>
                <c:pt idx="20">
                  <c:v>0.81060276999999992</c:v>
                </c:pt>
                <c:pt idx="21">
                  <c:v>0.86623772500000007</c:v>
                </c:pt>
                <c:pt idx="22">
                  <c:v>0.92504050400000004</c:v>
                </c:pt>
                <c:pt idx="23">
                  <c:v>0.98688214899999993</c:v>
                </c:pt>
                <c:pt idx="24">
                  <c:v>1.0515735980000001</c:v>
                </c:pt>
                <c:pt idx="25">
                  <c:v>1.1191039300000001</c:v>
                </c:pt>
                <c:pt idx="26">
                  <c:v>1.1887215959999999</c:v>
                </c:pt>
                <c:pt idx="27">
                  <c:v>1.26055977</c:v>
                </c:pt>
                <c:pt idx="28">
                  <c:v>1.3346195350000001</c:v>
                </c:pt>
                <c:pt idx="29">
                  <c:v>1.4104461840000002</c:v>
                </c:pt>
                <c:pt idx="30">
                  <c:v>1.4872930980000001</c:v>
                </c:pt>
                <c:pt idx="31">
                  <c:v>1.564487545</c:v>
                </c:pt>
                <c:pt idx="32">
                  <c:v>1.6414672100000001</c:v>
                </c:pt>
                <c:pt idx="33">
                  <c:v>1.7176419920000001</c:v>
                </c:pt>
                <c:pt idx="34">
                  <c:v>1.7923058570000001</c:v>
                </c:pt>
                <c:pt idx="35">
                  <c:v>1.8645765200000002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1B2-4654-9D75-10D49FE3819D}"/>
            </c:ext>
          </c:extLst>
        </c:ser>
        <c:ser>
          <c:idx val="0"/>
          <c:order val="2"/>
          <c:tx>
            <c:strRef>
              <c:f>'HP Stocks by Scenario'!$A$17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'HP Stocks by Scenario'!$B$17:$AK$17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'HP Stocks by Scenario'!$B$18:$AK$18</c:f>
              <c:numCache>
                <c:formatCode>0.00</c:formatCode>
                <c:ptCount val="36"/>
                <c:pt idx="0">
                  <c:v>0.3062936495823485</c:v>
                </c:pt>
                <c:pt idx="1">
                  <c:v>0.30259109881549356</c:v>
                </c:pt>
                <c:pt idx="2">
                  <c:v>0.30067906267534683</c:v>
                </c:pt>
                <c:pt idx="3">
                  <c:v>0.30063015616350591</c:v>
                </c:pt>
                <c:pt idx="4">
                  <c:v>0.30228005513111289</c:v>
                </c:pt>
                <c:pt idx="5">
                  <c:v>0.30534431742851514</c:v>
                </c:pt>
                <c:pt idx="6">
                  <c:v>0.30946784111755687</c:v>
                </c:pt>
                <c:pt idx="7">
                  <c:v>0.31444425030137835</c:v>
                </c:pt>
                <c:pt idx="8">
                  <c:v>0.32016362289804978</c:v>
                </c:pt>
                <c:pt idx="9">
                  <c:v>0.31898828655681072</c:v>
                </c:pt>
                <c:pt idx="10">
                  <c:v>0.31782285754743939</c:v>
                </c:pt>
                <c:pt idx="11">
                  <c:v>0.31660440077098906</c:v>
                </c:pt>
                <c:pt idx="12">
                  <c:v>0.31539528467662153</c:v>
                </c:pt>
                <c:pt idx="13">
                  <c:v>0.31419159204182234</c:v>
                </c:pt>
                <c:pt idx="14">
                  <c:v>0.31289480434598099</c:v>
                </c:pt>
                <c:pt idx="15">
                  <c:v>0.31132869106068667</c:v>
                </c:pt>
                <c:pt idx="16">
                  <c:v>0.30945280993368318</c:v>
                </c:pt>
                <c:pt idx="17">
                  <c:v>0.30712505154503206</c:v>
                </c:pt>
                <c:pt idx="18">
                  <c:v>0.30432339733550068</c:v>
                </c:pt>
                <c:pt idx="19">
                  <c:v>0.30116808304766085</c:v>
                </c:pt>
                <c:pt idx="20">
                  <c:v>0.2978876027368807</c:v>
                </c:pt>
                <c:pt idx="21">
                  <c:v>0.29474417358306881</c:v>
                </c:pt>
                <c:pt idx="22">
                  <c:v>0.29195775297196724</c:v>
                </c:pt>
                <c:pt idx="23">
                  <c:v>0.28966659962441677</c:v>
                </c:pt>
                <c:pt idx="24">
                  <c:v>0.28793432905632349</c:v>
                </c:pt>
                <c:pt idx="25">
                  <c:v>0.28678363842434235</c:v>
                </c:pt>
                <c:pt idx="26">
                  <c:v>0.28624207815257025</c:v>
                </c:pt>
                <c:pt idx="27">
                  <c:v>0.28630537113357912</c:v>
                </c:pt>
                <c:pt idx="28">
                  <c:v>0.28690739766683293</c:v>
                </c:pt>
                <c:pt idx="29">
                  <c:v>0.28789437646378513</c:v>
                </c:pt>
                <c:pt idx="30">
                  <c:v>0.2890823968881745</c:v>
                </c:pt>
                <c:pt idx="31">
                  <c:v>0.29033356722692671</c:v>
                </c:pt>
                <c:pt idx="32">
                  <c:v>0.29156611088108375</c:v>
                </c:pt>
                <c:pt idx="33">
                  <c:v>0.29273412993884707</c:v>
                </c:pt>
                <c:pt idx="34">
                  <c:v>0.29381636525942778</c:v>
                </c:pt>
                <c:pt idx="35">
                  <c:v>0.29481002151368219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1B2-4654-9D75-10D49FE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912216"/>
        <c:axId val="885911888"/>
      </c:scatterChart>
      <c:valAx>
        <c:axId val="885912216"/>
        <c:scaling>
          <c:orientation val="minMax"/>
          <c:max val="2050"/>
          <c:min val="20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crossBetween val="midCat"/>
      </c:valAx>
      <c:valAx>
        <c:axId val="885911888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Million Devices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'HP Sales by Scenario'!$A$25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'HP Sales by Scenario'!$B$17:$AK$17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'HP Sales by Scenario'!$B$26:$AK$26</c:f>
              <c:numCache>
                <c:formatCode>0.00</c:formatCode>
                <c:ptCount val="36"/>
                <c:pt idx="0">
                  <c:v>0.14949999999999999</c:v>
                </c:pt>
                <c:pt idx="1">
                  <c:v>0.1578</c:v>
                </c:pt>
                <c:pt idx="2">
                  <c:v>0.1678</c:v>
                </c:pt>
                <c:pt idx="3">
                  <c:v>0.17959999999999998</c:v>
                </c:pt>
                <c:pt idx="4">
                  <c:v>0.19309999999999999</c:v>
                </c:pt>
                <c:pt idx="5">
                  <c:v>0.2082</c:v>
                </c:pt>
                <c:pt idx="6">
                  <c:v>0.23400000000000001</c:v>
                </c:pt>
                <c:pt idx="7">
                  <c:v>0.2626</c:v>
                </c:pt>
                <c:pt idx="8">
                  <c:v>0.29320000000000002</c:v>
                </c:pt>
                <c:pt idx="9">
                  <c:v>0.3221</c:v>
                </c:pt>
                <c:pt idx="10">
                  <c:v>0.35199999999999998</c:v>
                </c:pt>
                <c:pt idx="11">
                  <c:v>0.38250000000000001</c:v>
                </c:pt>
                <c:pt idx="12">
                  <c:v>0.41260000000000002</c:v>
                </c:pt>
                <c:pt idx="13">
                  <c:v>0.44190000000000002</c:v>
                </c:pt>
                <c:pt idx="14">
                  <c:v>0.46949999999999997</c:v>
                </c:pt>
                <c:pt idx="15">
                  <c:v>0.495</c:v>
                </c:pt>
                <c:pt idx="16">
                  <c:v>0.54059999999999997</c:v>
                </c:pt>
                <c:pt idx="17">
                  <c:v>0.58730000000000004</c:v>
                </c:pt>
                <c:pt idx="18">
                  <c:v>0.63290000000000002</c:v>
                </c:pt>
                <c:pt idx="19">
                  <c:v>0.67460000000000009</c:v>
                </c:pt>
                <c:pt idx="20">
                  <c:v>0.71029999999999993</c:v>
                </c:pt>
                <c:pt idx="21">
                  <c:v>0.73919999999999997</c:v>
                </c:pt>
                <c:pt idx="22">
                  <c:v>0.76180000000000003</c:v>
                </c:pt>
                <c:pt idx="23">
                  <c:v>0.77890000000000004</c:v>
                </c:pt>
                <c:pt idx="24">
                  <c:v>0.79139999999999999</c:v>
                </c:pt>
                <c:pt idx="25">
                  <c:v>0.79900000000000004</c:v>
                </c:pt>
                <c:pt idx="26">
                  <c:v>0.80379999999999996</c:v>
                </c:pt>
                <c:pt idx="27">
                  <c:v>0.80740000000000001</c:v>
                </c:pt>
                <c:pt idx="28">
                  <c:v>0.81010000000000004</c:v>
                </c:pt>
                <c:pt idx="29">
                  <c:v>0.81230000000000002</c:v>
                </c:pt>
                <c:pt idx="30">
                  <c:v>0.81420000000000003</c:v>
                </c:pt>
                <c:pt idx="31">
                  <c:v>0.81740000000000002</c:v>
                </c:pt>
                <c:pt idx="32">
                  <c:v>0.81869999999999998</c:v>
                </c:pt>
                <c:pt idx="33">
                  <c:v>0.81950000000000001</c:v>
                </c:pt>
                <c:pt idx="34">
                  <c:v>0.82030000000000003</c:v>
                </c:pt>
                <c:pt idx="35">
                  <c:v>0.82130000000000003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20-49F0-8380-3C4D20DB906C}"/>
            </c:ext>
          </c:extLst>
        </c:ser>
        <c:ser>
          <c:idx val="1"/>
          <c:order val="1"/>
          <c:tx>
            <c:strRef>
              <c:f>'HP Sales by Scenario'!$A$21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'HP Sales by Scenario'!$B$17:$AK$17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'HP Sales by Scenario'!$B$22:$AK$22</c:f>
              <c:numCache>
                <c:formatCode>0.00</c:formatCode>
                <c:ptCount val="36"/>
                <c:pt idx="0">
                  <c:v>0.14899999999999999</c:v>
                </c:pt>
                <c:pt idx="1">
                  <c:v>0.157</c:v>
                </c:pt>
                <c:pt idx="2">
                  <c:v>0.16600000000000001</c:v>
                </c:pt>
                <c:pt idx="3">
                  <c:v>0.17699999999999999</c:v>
                </c:pt>
                <c:pt idx="4">
                  <c:v>0.189</c:v>
                </c:pt>
                <c:pt idx="5">
                  <c:v>0.20300000000000001</c:v>
                </c:pt>
                <c:pt idx="6">
                  <c:v>0.224</c:v>
                </c:pt>
                <c:pt idx="7">
                  <c:v>0.248</c:v>
                </c:pt>
                <c:pt idx="8">
                  <c:v>0.27300000000000002</c:v>
                </c:pt>
                <c:pt idx="9">
                  <c:v>0.30199999999999999</c:v>
                </c:pt>
                <c:pt idx="10">
                  <c:v>0.33100000000000002</c:v>
                </c:pt>
                <c:pt idx="11">
                  <c:v>0.36</c:v>
                </c:pt>
                <c:pt idx="12">
                  <c:v>0.39</c:v>
                </c:pt>
                <c:pt idx="13">
                  <c:v>0.41799999999999998</c:v>
                </c:pt>
                <c:pt idx="14">
                  <c:v>0.44500000000000001</c:v>
                </c:pt>
                <c:pt idx="15">
                  <c:v>0.47000000000000003</c:v>
                </c:pt>
                <c:pt idx="16">
                  <c:v>0.49399999999999999</c:v>
                </c:pt>
                <c:pt idx="17">
                  <c:v>0.51800000000000002</c:v>
                </c:pt>
                <c:pt idx="18">
                  <c:v>0.54300000000000004</c:v>
                </c:pt>
                <c:pt idx="19">
                  <c:v>0.56899999999999995</c:v>
                </c:pt>
                <c:pt idx="20">
                  <c:v>0.59499999999999997</c:v>
                </c:pt>
                <c:pt idx="21">
                  <c:v>0.622</c:v>
                </c:pt>
                <c:pt idx="22">
                  <c:v>0.65</c:v>
                </c:pt>
                <c:pt idx="23">
                  <c:v>0.68</c:v>
                </c:pt>
                <c:pt idx="24">
                  <c:v>0.71199999999999997</c:v>
                </c:pt>
                <c:pt idx="25">
                  <c:v>0.746</c:v>
                </c:pt>
                <c:pt idx="26">
                  <c:v>0.77600000000000002</c:v>
                </c:pt>
                <c:pt idx="27">
                  <c:v>0.80400000000000005</c:v>
                </c:pt>
                <c:pt idx="28">
                  <c:v>0.83199999999999996</c:v>
                </c:pt>
                <c:pt idx="29">
                  <c:v>0.85899999999999999</c:v>
                </c:pt>
                <c:pt idx="30">
                  <c:v>0.88500000000000001</c:v>
                </c:pt>
                <c:pt idx="31">
                  <c:v>0.90800000000000003</c:v>
                </c:pt>
                <c:pt idx="32">
                  <c:v>0.92800000000000005</c:v>
                </c:pt>
                <c:pt idx="33">
                  <c:v>0.94399999999999995</c:v>
                </c:pt>
                <c:pt idx="34">
                  <c:v>0.95599999999999996</c:v>
                </c:pt>
                <c:pt idx="35">
                  <c:v>0.96199999999999997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20-49F0-8380-3C4D20DB906C}"/>
            </c:ext>
          </c:extLst>
        </c:ser>
        <c:ser>
          <c:idx val="0"/>
          <c:order val="2"/>
          <c:tx>
            <c:strRef>
              <c:f>'HP Sales by Scenario'!$A$17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'HP Sales by Scenario'!$B$17:$AK$17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'HP Sales by Scenario'!$B$18:$AK$18</c:f>
              <c:numCache>
                <c:formatCode>0.00</c:formatCode>
                <c:ptCount val="36"/>
                <c:pt idx="0">
                  <c:v>0.14855555555555555</c:v>
                </c:pt>
                <c:pt idx="1">
                  <c:v>0.15411111111111109</c:v>
                </c:pt>
                <c:pt idx="2">
                  <c:v>0.15966666666666671</c:v>
                </c:pt>
                <c:pt idx="3">
                  <c:v>0.16522222222222224</c:v>
                </c:pt>
                <c:pt idx="4">
                  <c:v>0.17077777777777783</c:v>
                </c:pt>
                <c:pt idx="5">
                  <c:v>0.17633333333333334</c:v>
                </c:pt>
                <c:pt idx="6">
                  <c:v>0.18188888888888888</c:v>
                </c:pt>
                <c:pt idx="7">
                  <c:v>0.18744444444444441</c:v>
                </c:pt>
                <c:pt idx="8">
                  <c:v>0.19299999999999998</c:v>
                </c:pt>
                <c:pt idx="9">
                  <c:v>0.14300000000000002</c:v>
                </c:pt>
                <c:pt idx="10">
                  <c:v>0.14300000000000007</c:v>
                </c:pt>
                <c:pt idx="11">
                  <c:v>0.14300000000000002</c:v>
                </c:pt>
                <c:pt idx="12">
                  <c:v>0.14300000000000002</c:v>
                </c:pt>
                <c:pt idx="13">
                  <c:v>0.14300000000000004</c:v>
                </c:pt>
                <c:pt idx="14">
                  <c:v>0.14300000000000002</c:v>
                </c:pt>
                <c:pt idx="15">
                  <c:v>0.14300000000000002</c:v>
                </c:pt>
                <c:pt idx="16">
                  <c:v>0.14300000000000002</c:v>
                </c:pt>
                <c:pt idx="17">
                  <c:v>0.14300000000000002</c:v>
                </c:pt>
                <c:pt idx="18">
                  <c:v>0.14300000000000002</c:v>
                </c:pt>
                <c:pt idx="19">
                  <c:v>0.14300000000000004</c:v>
                </c:pt>
                <c:pt idx="20">
                  <c:v>0.14300000000000002</c:v>
                </c:pt>
                <c:pt idx="21">
                  <c:v>0.14300000000000004</c:v>
                </c:pt>
                <c:pt idx="22">
                  <c:v>0.14300000000000002</c:v>
                </c:pt>
                <c:pt idx="23">
                  <c:v>0.14300000000000002</c:v>
                </c:pt>
                <c:pt idx="24">
                  <c:v>0.14300000000000002</c:v>
                </c:pt>
                <c:pt idx="25">
                  <c:v>0.14300000000000004</c:v>
                </c:pt>
                <c:pt idx="26">
                  <c:v>0.14300000000000002</c:v>
                </c:pt>
                <c:pt idx="27">
                  <c:v>0.14300000000000004</c:v>
                </c:pt>
                <c:pt idx="28">
                  <c:v>0.14300000000000002</c:v>
                </c:pt>
                <c:pt idx="29">
                  <c:v>0.14300000000000002</c:v>
                </c:pt>
                <c:pt idx="30">
                  <c:v>0.14300000000000002</c:v>
                </c:pt>
                <c:pt idx="31">
                  <c:v>0.14300000000000004</c:v>
                </c:pt>
                <c:pt idx="32">
                  <c:v>0.14300000000000004</c:v>
                </c:pt>
                <c:pt idx="33">
                  <c:v>0.14300000000000004</c:v>
                </c:pt>
                <c:pt idx="34">
                  <c:v>0.14300000000000004</c:v>
                </c:pt>
                <c:pt idx="35">
                  <c:v>0.14299999999999999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420-49F0-8380-3C4D20DB9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912216"/>
        <c:axId val="885911888"/>
      </c:scatterChart>
      <c:valAx>
        <c:axId val="885912216"/>
        <c:scaling>
          <c:orientation val="minMax"/>
          <c:max val="2050"/>
          <c:min val="20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crossBetween val="midCat"/>
      </c:valAx>
      <c:valAx>
        <c:axId val="8859118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Percent of New Sales</a:t>
                </a:r>
                <a:endParaRPr lang="en-US" sz="11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LDA Annual Sales Shares</a:t>
            </a:r>
          </a:p>
        </c:rich>
      </c:tx>
      <c:layout>
        <c:manualLayout>
          <c:xMode val="edge"/>
          <c:yMode val="edge"/>
          <c:x val="0.23997194468338517"/>
          <c:y val="8.15972148150676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26529036811575"/>
          <c:y val="0.11243349560335007"/>
          <c:w val="0.51634769183263862"/>
          <c:h val="0.76187083290414181"/>
        </c:manualLayout>
      </c:layout>
      <c:areaChart>
        <c:grouping val="stacked"/>
        <c:varyColors val="0"/>
        <c:ser>
          <c:idx val="0"/>
          <c:order val="0"/>
          <c:tx>
            <c:strRef>
              <c:f>'LDV Sales - Ref'!$A$44:$A$44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Ref'!$B$43:$AK$43</c15:sqref>
                  </c15:fullRef>
                </c:ext>
              </c:extLst>
              <c:f>'LDV Sales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Ref'!$B$44:$AK$44</c15:sqref>
                  </c15:fullRef>
                </c:ext>
              </c:extLst>
              <c:f>'LDV Sales - Ref'!$G$44:$AK$44</c:f>
              <c:numCache>
                <c:formatCode>0%</c:formatCode>
                <c:ptCount val="31"/>
                <c:pt idx="0">
                  <c:v>4.2078571428571444E-2</c:v>
                </c:pt>
                <c:pt idx="1">
                  <c:v>5.5182857142857117E-2</c:v>
                </c:pt>
                <c:pt idx="2">
                  <c:v>6.902714285714287E-2</c:v>
                </c:pt>
                <c:pt idx="3">
                  <c:v>8.3611428571428587E-2</c:v>
                </c:pt>
                <c:pt idx="4">
                  <c:v>9.8935714285714293E-2</c:v>
                </c:pt>
                <c:pt idx="5">
                  <c:v>0.11500000000000002</c:v>
                </c:pt>
                <c:pt idx="6">
                  <c:v>0.16739266666666666</c:v>
                </c:pt>
                <c:pt idx="7">
                  <c:v>0.22246399999999997</c:v>
                </c:pt>
                <c:pt idx="8">
                  <c:v>0.28021400000000007</c:v>
                </c:pt>
                <c:pt idx="9">
                  <c:v>0.3406426666666667</c:v>
                </c:pt>
                <c:pt idx="10">
                  <c:v>0.40375</c:v>
                </c:pt>
                <c:pt idx="11">
                  <c:v>0.4116879</c:v>
                </c:pt>
                <c:pt idx="12">
                  <c:v>0.4196416</c:v>
                </c:pt>
                <c:pt idx="13">
                  <c:v>0.42761110000000002</c:v>
                </c:pt>
                <c:pt idx="14">
                  <c:v>0.43559639999999999</c:v>
                </c:pt>
                <c:pt idx="15">
                  <c:v>0.44359749999999998</c:v>
                </c:pt>
                <c:pt idx="16">
                  <c:v>0.45161439999999992</c:v>
                </c:pt>
                <c:pt idx="17">
                  <c:v>0.45964710000000003</c:v>
                </c:pt>
                <c:pt idx="18">
                  <c:v>0.46769560000000004</c:v>
                </c:pt>
                <c:pt idx="19">
                  <c:v>0.47575990000000012</c:v>
                </c:pt>
                <c:pt idx="20">
                  <c:v>0.48383999999999994</c:v>
                </c:pt>
                <c:pt idx="21">
                  <c:v>0.49193589999999993</c:v>
                </c:pt>
                <c:pt idx="22">
                  <c:v>0.50004759999999993</c:v>
                </c:pt>
                <c:pt idx="23">
                  <c:v>0.50817509999999988</c:v>
                </c:pt>
                <c:pt idx="24">
                  <c:v>0.51631840000000007</c:v>
                </c:pt>
                <c:pt idx="25">
                  <c:v>0.52447750000000004</c:v>
                </c:pt>
                <c:pt idx="26">
                  <c:v>0.53265240000000003</c:v>
                </c:pt>
                <c:pt idx="27">
                  <c:v>0.54084310000000002</c:v>
                </c:pt>
                <c:pt idx="28">
                  <c:v>0.54904960000000003</c:v>
                </c:pt>
                <c:pt idx="29">
                  <c:v>0.55727190000000004</c:v>
                </c:pt>
                <c:pt idx="30">
                  <c:v>0.56550999999999996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C-47DA-B5EF-64148FE4CB63}"/>
            </c:ext>
          </c:extLst>
        </c:ser>
        <c:ser>
          <c:idx val="1"/>
          <c:order val="1"/>
          <c:tx>
            <c:strRef>
              <c:f>'LDV Sales - Ref'!$A$45:$A$45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Ref'!$B$43:$AK$43</c15:sqref>
                  </c15:fullRef>
                </c:ext>
              </c:extLst>
              <c:f>'LDV Sales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Ref'!$B$45:$AK$45</c15:sqref>
                  </c15:fullRef>
                </c:ext>
              </c:extLst>
              <c:f>'LDV Sales - Ref'!$G$45:$AK$45</c:f>
              <c:numCache>
                <c:formatCode>0%</c:formatCode>
                <c:ptCount val="31"/>
                <c:pt idx="0">
                  <c:v>1.6635714285714288E-2</c:v>
                </c:pt>
                <c:pt idx="1">
                  <c:v>1.9388571428571429E-2</c:v>
                </c:pt>
                <c:pt idx="2">
                  <c:v>2.1401428571428575E-2</c:v>
                </c:pt>
                <c:pt idx="3">
                  <c:v>2.2674285714285709E-2</c:v>
                </c:pt>
                <c:pt idx="4">
                  <c:v>2.3207142857142853E-2</c:v>
                </c:pt>
                <c:pt idx="5">
                  <c:v>2.2999999999999979E-2</c:v>
                </c:pt>
                <c:pt idx="6">
                  <c:v>2.8007333333333342E-2</c:v>
                </c:pt>
                <c:pt idx="7">
                  <c:v>3.0335999999999995E-2</c:v>
                </c:pt>
                <c:pt idx="8">
                  <c:v>2.9985999999999971E-2</c:v>
                </c:pt>
                <c:pt idx="9">
                  <c:v>2.6957333333333385E-2</c:v>
                </c:pt>
                <c:pt idx="10">
                  <c:v>2.1250000000000022E-2</c:v>
                </c:pt>
                <c:pt idx="11">
                  <c:v>2.1212100000000015E-2</c:v>
                </c:pt>
                <c:pt idx="12">
                  <c:v>2.115839999999997E-2</c:v>
                </c:pt>
                <c:pt idx="13">
                  <c:v>2.1088900000000015E-2</c:v>
                </c:pt>
                <c:pt idx="14">
                  <c:v>2.1003599999999966E-2</c:v>
                </c:pt>
                <c:pt idx="15">
                  <c:v>2.0902500000000015E-2</c:v>
                </c:pt>
                <c:pt idx="16">
                  <c:v>2.0785600000000019E-2</c:v>
                </c:pt>
                <c:pt idx="17">
                  <c:v>2.0652899999999964E-2</c:v>
                </c:pt>
                <c:pt idx="18">
                  <c:v>2.0504400000000023E-2</c:v>
                </c:pt>
                <c:pt idx="19">
                  <c:v>2.0340099999999962E-2</c:v>
                </c:pt>
                <c:pt idx="20">
                  <c:v>2.0160000000000018E-2</c:v>
                </c:pt>
                <c:pt idx="21">
                  <c:v>1.9964100000000023E-2</c:v>
                </c:pt>
                <c:pt idx="22">
                  <c:v>1.9752399999999951E-2</c:v>
                </c:pt>
                <c:pt idx="23">
                  <c:v>1.9524900000000015E-2</c:v>
                </c:pt>
                <c:pt idx="24">
                  <c:v>1.9281599999999958E-2</c:v>
                </c:pt>
                <c:pt idx="25">
                  <c:v>1.9022500000000019E-2</c:v>
                </c:pt>
                <c:pt idx="26">
                  <c:v>1.8747600000000017E-2</c:v>
                </c:pt>
                <c:pt idx="27">
                  <c:v>1.8456899999999957E-2</c:v>
                </c:pt>
                <c:pt idx="28">
                  <c:v>1.8150400000000014E-2</c:v>
                </c:pt>
                <c:pt idx="29">
                  <c:v>1.7828099999999951E-2</c:v>
                </c:pt>
                <c:pt idx="30">
                  <c:v>1.7490000000000012E-2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C-47DA-B5EF-64148FE4CB63}"/>
            </c:ext>
          </c:extLst>
        </c:ser>
        <c:ser>
          <c:idx val="2"/>
          <c:order val="2"/>
          <c:tx>
            <c:strRef>
              <c:f>'LDV Sales - Ref'!$A$46:$A$46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Ref'!$B$43:$AK$43</c15:sqref>
                  </c15:fullRef>
                </c:ext>
              </c:extLst>
              <c:f>'LDV Sales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Ref'!$B$46:$AK$46</c15:sqref>
                  </c15:fullRef>
                </c:ext>
              </c:extLst>
              <c:f>'LDV Sales - Ref'!$G$46:$AK$46</c:f>
              <c:numCache>
                <c:formatCode>0%</c:formatCode>
                <c:ptCount val="31"/>
                <c:pt idx="0">
                  <c:v>8.6000000000000076E-2</c:v>
                </c:pt>
                <c:pt idx="1">
                  <c:v>8.5999999999999938E-2</c:v>
                </c:pt>
                <c:pt idx="2">
                  <c:v>8.5999999999999938E-2</c:v>
                </c:pt>
                <c:pt idx="3">
                  <c:v>8.5999999999999993E-2</c:v>
                </c:pt>
                <c:pt idx="4">
                  <c:v>8.600000000000016E-2</c:v>
                </c:pt>
                <c:pt idx="5">
                  <c:v>8.6000000000000104E-2</c:v>
                </c:pt>
                <c:pt idx="6">
                  <c:v>8.5999999999999993E-2</c:v>
                </c:pt>
                <c:pt idx="7">
                  <c:v>8.6000000000000049E-2</c:v>
                </c:pt>
                <c:pt idx="8">
                  <c:v>8.6000000000000076E-2</c:v>
                </c:pt>
                <c:pt idx="9">
                  <c:v>8.6000000000000021E-2</c:v>
                </c:pt>
                <c:pt idx="10">
                  <c:v>8.5999999999999965E-2</c:v>
                </c:pt>
                <c:pt idx="11">
                  <c:v>8.6000000000000021E-2</c:v>
                </c:pt>
                <c:pt idx="12">
                  <c:v>8.599999999999991E-2</c:v>
                </c:pt>
                <c:pt idx="13">
                  <c:v>8.6000000000000076E-2</c:v>
                </c:pt>
                <c:pt idx="14">
                  <c:v>8.5999999999999965E-2</c:v>
                </c:pt>
                <c:pt idx="15">
                  <c:v>8.5999999999999965E-2</c:v>
                </c:pt>
                <c:pt idx="16">
                  <c:v>8.6000000000000021E-2</c:v>
                </c:pt>
                <c:pt idx="17">
                  <c:v>8.6000000000000021E-2</c:v>
                </c:pt>
                <c:pt idx="18">
                  <c:v>8.6000000000000021E-2</c:v>
                </c:pt>
                <c:pt idx="19">
                  <c:v>8.5999999999999965E-2</c:v>
                </c:pt>
                <c:pt idx="20">
                  <c:v>8.5999999999999854E-2</c:v>
                </c:pt>
                <c:pt idx="21">
                  <c:v>8.6000000000000132E-2</c:v>
                </c:pt>
                <c:pt idx="22">
                  <c:v>8.5999999999999965E-2</c:v>
                </c:pt>
                <c:pt idx="23">
                  <c:v>8.5999999999999965E-2</c:v>
                </c:pt>
                <c:pt idx="24">
                  <c:v>8.5999999999999854E-2</c:v>
                </c:pt>
                <c:pt idx="25">
                  <c:v>8.5999999999999854E-2</c:v>
                </c:pt>
                <c:pt idx="26">
                  <c:v>8.5999999999999965E-2</c:v>
                </c:pt>
                <c:pt idx="27">
                  <c:v>8.5999999999999965E-2</c:v>
                </c:pt>
                <c:pt idx="28">
                  <c:v>8.5999999999999965E-2</c:v>
                </c:pt>
                <c:pt idx="29">
                  <c:v>8.6000000000000076E-2</c:v>
                </c:pt>
                <c:pt idx="30">
                  <c:v>8.6000000000000076E-2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C-47DA-B5EF-64148FE4CB63}"/>
            </c:ext>
          </c:extLst>
        </c:ser>
        <c:ser>
          <c:idx val="3"/>
          <c:order val="3"/>
          <c:tx>
            <c:strRef>
              <c:f>'LDV Sales - Ref'!$A$47:$A$47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Ref'!$B$43:$AK$43</c15:sqref>
                  </c15:fullRef>
                </c:ext>
              </c:extLst>
              <c:f>'LDV Sales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Ref'!$B$47:$AK$47</c15:sqref>
                  </c15:fullRef>
                </c:ext>
              </c:extLst>
              <c:f>'LDV Sales - Ref'!$G$47:$AK$47</c:f>
              <c:numCache>
                <c:formatCode>0%</c:formatCode>
                <c:ptCount val="31"/>
                <c:pt idx="0">
                  <c:v>0.85528571428571443</c:v>
                </c:pt>
                <c:pt idx="1">
                  <c:v>0.83942857142857141</c:v>
                </c:pt>
                <c:pt idx="2">
                  <c:v>0.82357142857142862</c:v>
                </c:pt>
                <c:pt idx="3">
                  <c:v>0.80771428571428572</c:v>
                </c:pt>
                <c:pt idx="4">
                  <c:v>0.79185714285714293</c:v>
                </c:pt>
                <c:pt idx="5">
                  <c:v>0.77599999999999991</c:v>
                </c:pt>
                <c:pt idx="6">
                  <c:v>0.71860000000000002</c:v>
                </c:pt>
                <c:pt idx="7">
                  <c:v>0.66120000000000001</c:v>
                </c:pt>
                <c:pt idx="8">
                  <c:v>0.60380000000000011</c:v>
                </c:pt>
                <c:pt idx="9">
                  <c:v>0.54639999999999989</c:v>
                </c:pt>
                <c:pt idx="10">
                  <c:v>0.48899999999999999</c:v>
                </c:pt>
                <c:pt idx="11">
                  <c:v>0.48109999999999986</c:v>
                </c:pt>
                <c:pt idx="12">
                  <c:v>0.47320000000000007</c:v>
                </c:pt>
                <c:pt idx="13">
                  <c:v>0.46529999999999994</c:v>
                </c:pt>
                <c:pt idx="14">
                  <c:v>0.45740000000000008</c:v>
                </c:pt>
                <c:pt idx="15">
                  <c:v>0.4494999999999999</c:v>
                </c:pt>
                <c:pt idx="16">
                  <c:v>0.44159999999999999</c:v>
                </c:pt>
                <c:pt idx="17">
                  <c:v>0.43370000000000003</c:v>
                </c:pt>
                <c:pt idx="18">
                  <c:v>0.42579999999999996</c:v>
                </c:pt>
                <c:pt idx="19">
                  <c:v>0.41789999999999999</c:v>
                </c:pt>
                <c:pt idx="20">
                  <c:v>0.41000000000000009</c:v>
                </c:pt>
                <c:pt idx="21">
                  <c:v>0.40210000000000012</c:v>
                </c:pt>
                <c:pt idx="22">
                  <c:v>0.39420000000000011</c:v>
                </c:pt>
                <c:pt idx="23">
                  <c:v>0.38630000000000003</c:v>
                </c:pt>
                <c:pt idx="24">
                  <c:v>0.37840000000000001</c:v>
                </c:pt>
                <c:pt idx="25">
                  <c:v>0.3705</c:v>
                </c:pt>
                <c:pt idx="26">
                  <c:v>0.36260000000000003</c:v>
                </c:pt>
                <c:pt idx="27">
                  <c:v>0.35470000000000002</c:v>
                </c:pt>
                <c:pt idx="28">
                  <c:v>0.34679999999999994</c:v>
                </c:pt>
                <c:pt idx="29">
                  <c:v>0.33889999999999998</c:v>
                </c:pt>
                <c:pt idx="30">
                  <c:v>0.33100000000000002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4C-47DA-B5EF-64148FE4C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98804561194552"/>
          <c:y val="0.17225809089021957"/>
          <c:w val="0.27610719248329252"/>
          <c:h val="0.43081586946644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LDT Annual Sales Shares</a:t>
            </a:r>
          </a:p>
        </c:rich>
      </c:tx>
      <c:layout>
        <c:manualLayout>
          <c:xMode val="edge"/>
          <c:yMode val="edge"/>
          <c:x val="0.23997194468338517"/>
          <c:y val="8.159721481506763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226529036811575"/>
          <c:y val="0.11243349560335007"/>
          <c:w val="0.51634769183263862"/>
          <c:h val="0.76187083290414181"/>
        </c:manualLayout>
      </c:layout>
      <c:areaChart>
        <c:grouping val="stacked"/>
        <c:varyColors val="0"/>
        <c:ser>
          <c:idx val="0"/>
          <c:order val="0"/>
          <c:tx>
            <c:strRef>
              <c:f>'LDV Sales - Ref'!$A$68:$A$68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Ref'!$B$43:$AK$43</c15:sqref>
                  </c15:fullRef>
                </c:ext>
              </c:extLst>
              <c:f>'LDV Sales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Ref'!$B$68:$AK$68</c15:sqref>
                  </c15:fullRef>
                </c:ext>
              </c:extLst>
              <c:f>'LDV Sales - Ref'!$G$68:$AK$68</c:f>
              <c:numCache>
                <c:formatCode>0%</c:formatCode>
                <c:ptCount val="31"/>
                <c:pt idx="0">
                  <c:v>1.2618333333333336E-2</c:v>
                </c:pt>
                <c:pt idx="1">
                  <c:v>1.7252500000000004E-2</c:v>
                </c:pt>
                <c:pt idx="2">
                  <c:v>2.1886666666666672E-2</c:v>
                </c:pt>
                <c:pt idx="3">
                  <c:v>2.6520833333333341E-2</c:v>
                </c:pt>
                <c:pt idx="4">
                  <c:v>3.1154999999999999E-2</c:v>
                </c:pt>
                <c:pt idx="5">
                  <c:v>3.7302638888888892E-2</c:v>
                </c:pt>
                <c:pt idx="6">
                  <c:v>4.3842222222222213E-2</c:v>
                </c:pt>
                <c:pt idx="7">
                  <c:v>5.0773750000000006E-2</c:v>
                </c:pt>
                <c:pt idx="8">
                  <c:v>5.8097222222222217E-2</c:v>
                </c:pt>
                <c:pt idx="9">
                  <c:v>6.58126388888889E-2</c:v>
                </c:pt>
                <c:pt idx="10">
                  <c:v>7.392E-2</c:v>
                </c:pt>
                <c:pt idx="11">
                  <c:v>7.7927099999999971E-2</c:v>
                </c:pt>
                <c:pt idx="12">
                  <c:v>8.1952400000000036E-2</c:v>
                </c:pt>
                <c:pt idx="13">
                  <c:v>8.5995900000000014E-2</c:v>
                </c:pt>
                <c:pt idx="14">
                  <c:v>9.0057600000000002E-2</c:v>
                </c:pt>
                <c:pt idx="15">
                  <c:v>9.4137499999999985E-2</c:v>
                </c:pt>
                <c:pt idx="16">
                  <c:v>9.823560000000002E-2</c:v>
                </c:pt>
                <c:pt idx="17">
                  <c:v>0.1023519</c:v>
                </c:pt>
                <c:pt idx="18">
                  <c:v>0.10648639999999998</c:v>
                </c:pt>
                <c:pt idx="19">
                  <c:v>0.1106391</c:v>
                </c:pt>
                <c:pt idx="20">
                  <c:v>0.11480999999999998</c:v>
                </c:pt>
                <c:pt idx="21">
                  <c:v>0.1189991</c:v>
                </c:pt>
                <c:pt idx="22">
                  <c:v>0.12320639999999999</c:v>
                </c:pt>
                <c:pt idx="23">
                  <c:v>0.12743190000000004</c:v>
                </c:pt>
                <c:pt idx="24">
                  <c:v>0.13167559999999998</c:v>
                </c:pt>
                <c:pt idx="25">
                  <c:v>0.13593750000000002</c:v>
                </c:pt>
                <c:pt idx="26">
                  <c:v>0.1402176</c:v>
                </c:pt>
                <c:pt idx="27">
                  <c:v>0.1445159</c:v>
                </c:pt>
                <c:pt idx="28">
                  <c:v>0.14883240000000003</c:v>
                </c:pt>
                <c:pt idx="29">
                  <c:v>0.1531671</c:v>
                </c:pt>
                <c:pt idx="30">
                  <c:v>0.15751999999999999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CC-4243-AE37-19E21E72609F}"/>
            </c:ext>
          </c:extLst>
        </c:ser>
        <c:ser>
          <c:idx val="1"/>
          <c:order val="1"/>
          <c:tx>
            <c:strRef>
              <c:f>'LDV Sales - Ref'!$A$69:$A$69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Ref'!$B$43:$AK$43</c15:sqref>
                  </c15:fullRef>
                </c:ext>
              </c:extLst>
              <c:f>'LDV Sales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Ref'!$B$69:$AK$69</c15:sqref>
                  </c15:fullRef>
                </c:ext>
              </c:extLst>
              <c:f>'LDV Sales - Ref'!$G$69:$AK$69</c:f>
              <c:numCache>
                <c:formatCode>0%</c:formatCode>
                <c:ptCount val="31"/>
                <c:pt idx="0">
                  <c:v>6.2150000000000009E-3</c:v>
                </c:pt>
                <c:pt idx="1">
                  <c:v>8.4975000000000016E-3</c:v>
                </c:pt>
                <c:pt idx="2">
                  <c:v>1.0779999999999998E-2</c:v>
                </c:pt>
                <c:pt idx="3">
                  <c:v>1.3062500000000001E-2</c:v>
                </c:pt>
                <c:pt idx="4">
                  <c:v>1.5344999999999998E-2</c:v>
                </c:pt>
                <c:pt idx="5">
                  <c:v>1.6114027777777786E-2</c:v>
                </c:pt>
                <c:pt idx="6">
                  <c:v>1.6491111111111109E-2</c:v>
                </c:pt>
                <c:pt idx="7">
                  <c:v>1.6476250000000001E-2</c:v>
                </c:pt>
                <c:pt idx="8">
                  <c:v>1.6069444444444449E-2</c:v>
                </c:pt>
                <c:pt idx="9">
                  <c:v>1.5270694444444437E-2</c:v>
                </c:pt>
                <c:pt idx="10">
                  <c:v>1.4080000000000004E-2</c:v>
                </c:pt>
                <c:pt idx="11">
                  <c:v>1.4622899999999989E-2</c:v>
                </c:pt>
                <c:pt idx="12">
                  <c:v>1.514759999999999E-2</c:v>
                </c:pt>
                <c:pt idx="13">
                  <c:v>1.5654100000000004E-2</c:v>
                </c:pt>
                <c:pt idx="14">
                  <c:v>1.6142400000000005E-2</c:v>
                </c:pt>
                <c:pt idx="15">
                  <c:v>1.6612500000000002E-2</c:v>
                </c:pt>
                <c:pt idx="16">
                  <c:v>1.70644E-2</c:v>
                </c:pt>
                <c:pt idx="17">
                  <c:v>1.7498099999999989E-2</c:v>
                </c:pt>
                <c:pt idx="18">
                  <c:v>1.7913600000000002E-2</c:v>
                </c:pt>
                <c:pt idx="19">
                  <c:v>1.8310900000000005E-2</c:v>
                </c:pt>
                <c:pt idx="20">
                  <c:v>1.8689999999999998E-2</c:v>
                </c:pt>
                <c:pt idx="21">
                  <c:v>1.9050900000000003E-2</c:v>
                </c:pt>
                <c:pt idx="22">
                  <c:v>1.9393599999999983E-2</c:v>
                </c:pt>
                <c:pt idx="23">
                  <c:v>1.9718100000000009E-2</c:v>
                </c:pt>
                <c:pt idx="24">
                  <c:v>2.0024400000000005E-2</c:v>
                </c:pt>
                <c:pt idx="25">
                  <c:v>2.0312500000000004E-2</c:v>
                </c:pt>
                <c:pt idx="26">
                  <c:v>2.058239999999999E-2</c:v>
                </c:pt>
                <c:pt idx="27">
                  <c:v>2.083409999999998E-2</c:v>
                </c:pt>
                <c:pt idx="28">
                  <c:v>2.1067600000000023E-2</c:v>
                </c:pt>
                <c:pt idx="29">
                  <c:v>2.1282899999999993E-2</c:v>
                </c:pt>
                <c:pt idx="30">
                  <c:v>2.1479999999999996E-2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CC-4243-AE37-19E21E72609F}"/>
            </c:ext>
          </c:extLst>
        </c:ser>
        <c:ser>
          <c:idx val="2"/>
          <c:order val="2"/>
          <c:tx>
            <c:strRef>
              <c:f>'LDV Sales - Ref'!$A$70:$A$70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Ref'!$B$43:$AK$43</c15:sqref>
                  </c15:fullRef>
                </c:ext>
              </c:extLst>
              <c:f>'LDV Sales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Ref'!$B$70:$AK$70</c15:sqref>
                  </c15:fullRef>
                </c:ext>
              </c:extLst>
              <c:f>'LDV Sales - Ref'!$G$70:$AK$70</c:f>
              <c:numCache>
                <c:formatCode>0%</c:formatCode>
                <c:ptCount val="31"/>
                <c:pt idx="0">
                  <c:v>2.5000000000000057E-2</c:v>
                </c:pt>
                <c:pt idx="1">
                  <c:v>2.5000000000000064E-2</c:v>
                </c:pt>
                <c:pt idx="2">
                  <c:v>2.4999999999999974E-2</c:v>
                </c:pt>
                <c:pt idx="3">
                  <c:v>2.4999999999999981E-2</c:v>
                </c:pt>
                <c:pt idx="4">
                  <c:v>2.5000000000000123E-2</c:v>
                </c:pt>
                <c:pt idx="5">
                  <c:v>2.5000000000000008E-2</c:v>
                </c:pt>
                <c:pt idx="6">
                  <c:v>2.4999999999999939E-2</c:v>
                </c:pt>
                <c:pt idx="7">
                  <c:v>2.4999999999999939E-2</c:v>
                </c:pt>
                <c:pt idx="8">
                  <c:v>2.5000000000000078E-2</c:v>
                </c:pt>
                <c:pt idx="9">
                  <c:v>2.4999999999999967E-2</c:v>
                </c:pt>
                <c:pt idx="10">
                  <c:v>2.4999999999999981E-2</c:v>
                </c:pt>
                <c:pt idx="11">
                  <c:v>2.4999999999999967E-2</c:v>
                </c:pt>
                <c:pt idx="12">
                  <c:v>2.5000000000000078E-2</c:v>
                </c:pt>
                <c:pt idx="13">
                  <c:v>2.5000000000000133E-2</c:v>
                </c:pt>
                <c:pt idx="14">
                  <c:v>2.5000000000000092E-2</c:v>
                </c:pt>
                <c:pt idx="15">
                  <c:v>2.500000000000005E-2</c:v>
                </c:pt>
                <c:pt idx="16">
                  <c:v>2.5000000000000064E-2</c:v>
                </c:pt>
                <c:pt idx="17">
                  <c:v>2.500000000000005E-2</c:v>
                </c:pt>
                <c:pt idx="18">
                  <c:v>2.4999999999999994E-2</c:v>
                </c:pt>
                <c:pt idx="19">
                  <c:v>2.4999999999999897E-2</c:v>
                </c:pt>
                <c:pt idx="20">
                  <c:v>2.5000000000000008E-2</c:v>
                </c:pt>
                <c:pt idx="21">
                  <c:v>2.5000000000000022E-2</c:v>
                </c:pt>
                <c:pt idx="22">
                  <c:v>2.4999999999999883E-2</c:v>
                </c:pt>
                <c:pt idx="23">
                  <c:v>2.4999999999999967E-2</c:v>
                </c:pt>
                <c:pt idx="24">
                  <c:v>2.4999999999999994E-2</c:v>
                </c:pt>
                <c:pt idx="25">
                  <c:v>2.5000000000000105E-2</c:v>
                </c:pt>
                <c:pt idx="26">
                  <c:v>2.4999999999999967E-2</c:v>
                </c:pt>
                <c:pt idx="27">
                  <c:v>2.500000000000005E-2</c:v>
                </c:pt>
                <c:pt idx="28">
                  <c:v>2.5000000000000133E-2</c:v>
                </c:pt>
                <c:pt idx="29">
                  <c:v>2.4999999999999911E-2</c:v>
                </c:pt>
                <c:pt idx="30">
                  <c:v>2.4999999999999967E-2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CC-4243-AE37-19E21E72609F}"/>
            </c:ext>
          </c:extLst>
        </c:ser>
        <c:ser>
          <c:idx val="3"/>
          <c:order val="3"/>
          <c:tx>
            <c:strRef>
              <c:f>'LDV Sales - Ref'!$A$71:$A$71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Ref'!$B$43:$AK$43</c15:sqref>
                  </c15:fullRef>
                </c:ext>
              </c:extLst>
              <c:f>'LDV Sales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Ref'!$B$71:$AK$71</c15:sqref>
                  </c15:fullRef>
                </c:ext>
              </c:extLst>
              <c:f>'LDV Sales - Ref'!$G$71:$AK$71</c:f>
              <c:numCache>
                <c:formatCode>0%</c:formatCode>
                <c:ptCount val="31"/>
                <c:pt idx="0">
                  <c:v>0.95616666666666661</c:v>
                </c:pt>
                <c:pt idx="1">
                  <c:v>0.94925000000000015</c:v>
                </c:pt>
                <c:pt idx="2">
                  <c:v>0.94233333333333325</c:v>
                </c:pt>
                <c:pt idx="3">
                  <c:v>0.93541666666666667</c:v>
                </c:pt>
                <c:pt idx="4">
                  <c:v>0.9285000000000001</c:v>
                </c:pt>
                <c:pt idx="5">
                  <c:v>0.9215833333333332</c:v>
                </c:pt>
                <c:pt idx="6">
                  <c:v>0.91466666666666674</c:v>
                </c:pt>
                <c:pt idx="7">
                  <c:v>0.90775000000000006</c:v>
                </c:pt>
                <c:pt idx="8">
                  <c:v>0.90083333333333326</c:v>
                </c:pt>
                <c:pt idx="9">
                  <c:v>0.89391666666666669</c:v>
                </c:pt>
                <c:pt idx="10">
                  <c:v>0.88700000000000001</c:v>
                </c:pt>
                <c:pt idx="11">
                  <c:v>0.88244999999999996</c:v>
                </c:pt>
                <c:pt idx="12">
                  <c:v>0.8778999999999999</c:v>
                </c:pt>
                <c:pt idx="13">
                  <c:v>0.87335000000000007</c:v>
                </c:pt>
                <c:pt idx="14">
                  <c:v>0.86879999999999991</c:v>
                </c:pt>
                <c:pt idx="15">
                  <c:v>0.86424999999999996</c:v>
                </c:pt>
                <c:pt idx="16">
                  <c:v>0.85970000000000013</c:v>
                </c:pt>
                <c:pt idx="17">
                  <c:v>0.85514999999999997</c:v>
                </c:pt>
                <c:pt idx="18">
                  <c:v>0.85060000000000002</c:v>
                </c:pt>
                <c:pt idx="19">
                  <c:v>0.84605000000000008</c:v>
                </c:pt>
                <c:pt idx="20">
                  <c:v>0.84149999999999991</c:v>
                </c:pt>
                <c:pt idx="21">
                  <c:v>0.83694999999999997</c:v>
                </c:pt>
                <c:pt idx="22">
                  <c:v>0.83240000000000014</c:v>
                </c:pt>
                <c:pt idx="23">
                  <c:v>0.8278500000000002</c:v>
                </c:pt>
                <c:pt idx="24">
                  <c:v>0.82330000000000003</c:v>
                </c:pt>
                <c:pt idx="25">
                  <c:v>0.81875000000000009</c:v>
                </c:pt>
                <c:pt idx="26">
                  <c:v>0.81419999999999992</c:v>
                </c:pt>
                <c:pt idx="27">
                  <c:v>0.80964999999999998</c:v>
                </c:pt>
                <c:pt idx="28">
                  <c:v>0.80510000000000004</c:v>
                </c:pt>
                <c:pt idx="29">
                  <c:v>0.80055000000000009</c:v>
                </c:pt>
                <c:pt idx="30">
                  <c:v>0.79600000000000004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CC-4243-AE37-19E21E72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198804561194552"/>
          <c:y val="0.17225809089021957"/>
          <c:w val="0.27610719248329252"/>
          <c:h val="0.43081586946644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LDA Annual Sales Shares</a:t>
            </a:r>
          </a:p>
        </c:rich>
      </c:tx>
      <c:layout>
        <c:manualLayout>
          <c:xMode val="edge"/>
          <c:yMode val="edge"/>
          <c:x val="0.23997194468338517"/>
          <c:y val="8.15972148150676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26529036811575"/>
          <c:y val="0.11243349560335007"/>
          <c:w val="0.51634769183263862"/>
          <c:h val="0.76187083290414181"/>
        </c:manualLayout>
      </c:layout>
      <c:areaChart>
        <c:grouping val="stacked"/>
        <c:varyColors val="0"/>
        <c:ser>
          <c:idx val="1"/>
          <c:order val="1"/>
          <c:tx>
            <c:strRef>
              <c:f>'LDV Sales - MWG'!$A$44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MWG'!$B$30:$AK$30</c15:sqref>
                  </c15:fullRef>
                </c:ext>
              </c:extLst>
              <c:f>'LDV Sales - MWG'!$G$30:$AK$30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MWG'!$B$44:$AK$44</c15:sqref>
                  </c15:fullRef>
                </c:ext>
              </c:extLst>
              <c:f>'LDV Sales - MWG'!$G$44:$AK$44</c:f>
              <c:numCache>
                <c:formatCode>0%</c:formatCode>
                <c:ptCount val="31"/>
                <c:pt idx="0">
                  <c:v>5.6250000000000008E-2</c:v>
                </c:pt>
                <c:pt idx="1">
                  <c:v>6.5625000000000003E-2</c:v>
                </c:pt>
                <c:pt idx="2">
                  <c:v>7.4999999999999983E-2</c:v>
                </c:pt>
                <c:pt idx="3">
                  <c:v>8.4375000000000019E-2</c:v>
                </c:pt>
                <c:pt idx="4">
                  <c:v>9.375E-2</c:v>
                </c:pt>
                <c:pt idx="5">
                  <c:v>0.10312499999999998</c:v>
                </c:pt>
                <c:pt idx="6">
                  <c:v>0.15443181818181823</c:v>
                </c:pt>
                <c:pt idx="7">
                  <c:v>0.20829545454545464</c:v>
                </c:pt>
                <c:pt idx="8">
                  <c:v>0.26369318181818174</c:v>
                </c:pt>
                <c:pt idx="9">
                  <c:v>0.31960227272727265</c:v>
                </c:pt>
                <c:pt idx="10">
                  <c:v>0.37499999999999972</c:v>
                </c:pt>
                <c:pt idx="11">
                  <c:v>0.42613013295452445</c:v>
                </c:pt>
                <c:pt idx="12">
                  <c:v>0.47539116818180455</c:v>
                </c:pt>
                <c:pt idx="13">
                  <c:v>0.5222343454545384</c:v>
                </c:pt>
                <c:pt idx="14">
                  <c:v>0.56619490909090719</c:v>
                </c:pt>
                <c:pt idx="15">
                  <c:v>0.60689701704545695</c:v>
                </c:pt>
                <c:pt idx="16">
                  <c:v>0.64405865000000484</c:v>
                </c:pt>
                <c:pt idx="17">
                  <c:v>0.67749652045455122</c:v>
                </c:pt>
                <c:pt idx="18">
                  <c:v>0.70713098181818657</c:v>
                </c:pt>
                <c:pt idx="19">
                  <c:v>0.73299093750000199</c:v>
                </c:pt>
                <c:pt idx="20">
                  <c:v>0.75521874999999772</c:v>
                </c:pt>
                <c:pt idx="21">
                  <c:v>0.77407514999999139</c:v>
                </c:pt>
                <c:pt idx="22">
                  <c:v>0.78994414545452873</c:v>
                </c:pt>
                <c:pt idx="23">
                  <c:v>0.80333793068179138</c:v>
                </c:pt>
                <c:pt idx="24">
                  <c:v>0.81490179545450747</c:v>
                </c:pt>
                <c:pt idx="25">
                  <c:v>0.82541903409085859</c:v>
                </c:pt>
                <c:pt idx="26">
                  <c:v>0.8358158545453902</c:v>
                </c:pt>
                <c:pt idx="27">
                  <c:v>0.84716628749992151</c:v>
                </c:pt>
                <c:pt idx="28">
                  <c:v>0.86069709545445083</c:v>
                </c:pt>
                <c:pt idx="29">
                  <c:v>0.87779268181807169</c:v>
                </c:pt>
                <c:pt idx="30">
                  <c:v>0.89999999999987468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6-4D2F-9BB4-B12D4134E035}"/>
            </c:ext>
          </c:extLst>
        </c:ser>
        <c:ser>
          <c:idx val="2"/>
          <c:order val="2"/>
          <c:tx>
            <c:strRef>
              <c:f>'LDV Sales - MWG'!$A$45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MWG'!$B$30:$AK$30</c15:sqref>
                  </c15:fullRef>
                </c:ext>
              </c:extLst>
              <c:f>'LDV Sales - MWG'!$G$30:$AK$30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MWG'!$B$45:$AK$45</c15:sqref>
                  </c15:fullRef>
                </c:ext>
              </c:extLst>
              <c:f>'LDV Sales - MWG'!$G$45:$AK$45</c:f>
              <c:numCache>
                <c:formatCode>0%</c:formatCode>
                <c:ptCount val="31"/>
                <c:pt idx="0">
                  <c:v>1.8750000000000003E-2</c:v>
                </c:pt>
                <c:pt idx="1">
                  <c:v>2.1874999999999999E-2</c:v>
                </c:pt>
                <c:pt idx="2">
                  <c:v>2.4999999999999991E-2</c:v>
                </c:pt>
                <c:pt idx="3">
                  <c:v>2.8125000000000001E-2</c:v>
                </c:pt>
                <c:pt idx="4">
                  <c:v>3.1249999999999997E-2</c:v>
                </c:pt>
                <c:pt idx="5">
                  <c:v>3.4375000000000003E-2</c:v>
                </c:pt>
                <c:pt idx="6">
                  <c:v>5.147727272727274E-2</c:v>
                </c:pt>
                <c:pt idx="7">
                  <c:v>6.9431818181818192E-2</c:v>
                </c:pt>
                <c:pt idx="8">
                  <c:v>8.7897727272727225E-2</c:v>
                </c:pt>
                <c:pt idx="9">
                  <c:v>0.1065340909090909</c:v>
                </c:pt>
                <c:pt idx="10">
                  <c:v>0.12499999999999994</c:v>
                </c:pt>
                <c:pt idx="11">
                  <c:v>0.13641789734847815</c:v>
                </c:pt>
                <c:pt idx="12">
                  <c:v>0.14603519545454124</c:v>
                </c:pt>
                <c:pt idx="13">
                  <c:v>0.15379716969696763</c:v>
                </c:pt>
                <c:pt idx="14">
                  <c:v>0.15969599999999948</c:v>
                </c:pt>
                <c:pt idx="15">
                  <c:v>0.16376586174242491</c:v>
                </c:pt>
                <c:pt idx="16">
                  <c:v>0.16607801666666788</c:v>
                </c:pt>
                <c:pt idx="17">
                  <c:v>0.16673590378788017</c:v>
                </c:pt>
                <c:pt idx="18">
                  <c:v>0.16587023030303136</c:v>
                </c:pt>
                <c:pt idx="19">
                  <c:v>0.16363406250000043</c:v>
                </c:pt>
                <c:pt idx="20">
                  <c:v>0.16019791666666619</c:v>
                </c:pt>
                <c:pt idx="21">
                  <c:v>0.15574484999999824</c:v>
                </c:pt>
                <c:pt idx="22">
                  <c:v>0.15046555151514837</c:v>
                </c:pt>
                <c:pt idx="23">
                  <c:v>0.14455343295454059</c:v>
                </c:pt>
                <c:pt idx="24">
                  <c:v>0.13819971969696326</c:v>
                </c:pt>
                <c:pt idx="25">
                  <c:v>0.13158854166665862</c:v>
                </c:pt>
                <c:pt idx="26">
                  <c:v>0.12489202424241461</c:v>
                </c:pt>
                <c:pt idx="27">
                  <c:v>0.11826537916665578</c:v>
                </c:pt>
                <c:pt idx="28">
                  <c:v>0.11184199545453316</c:v>
                </c:pt>
                <c:pt idx="29">
                  <c:v>0.10572853030301706</c:v>
                </c:pt>
                <c:pt idx="30">
                  <c:v>9.9999999999986072E-2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36-4D2F-9BB4-B12D4134E035}"/>
            </c:ext>
          </c:extLst>
        </c:ser>
        <c:ser>
          <c:idx val="3"/>
          <c:order val="3"/>
          <c:tx>
            <c:strRef>
              <c:f>'LDV Sales - MWG'!$A$46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MWG'!$B$30:$AK$30</c15:sqref>
                  </c15:fullRef>
                </c:ext>
              </c:extLst>
              <c:f>'LDV Sales - MWG'!$G$30:$AK$30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MWG'!$B$46:$AK$46</c15:sqref>
                  </c15:fullRef>
                </c:ext>
              </c:extLst>
              <c:f>'LDV Sales - MWG'!$G$46:$AK$46</c:f>
              <c:numCache>
                <c:formatCode>0%</c:formatCode>
                <c:ptCount val="31"/>
                <c:pt idx="0">
                  <c:v>8.6000000000000035E-2</c:v>
                </c:pt>
                <c:pt idx="1">
                  <c:v>8.600000000000009E-2</c:v>
                </c:pt>
                <c:pt idx="2">
                  <c:v>8.5999999999999965E-2</c:v>
                </c:pt>
                <c:pt idx="3">
                  <c:v>8.600000000000009E-2</c:v>
                </c:pt>
                <c:pt idx="4">
                  <c:v>8.5999999999999965E-2</c:v>
                </c:pt>
                <c:pt idx="5">
                  <c:v>8.5999999999999951E-2</c:v>
                </c:pt>
                <c:pt idx="6">
                  <c:v>8.600000000000016E-2</c:v>
                </c:pt>
                <c:pt idx="7">
                  <c:v>8.5999999999999938E-2</c:v>
                </c:pt>
                <c:pt idx="8">
                  <c:v>8.6000000000000076E-2</c:v>
                </c:pt>
                <c:pt idx="9">
                  <c:v>8.6000000000000076E-2</c:v>
                </c:pt>
                <c:pt idx="10">
                  <c:v>8.5999999999999965E-2</c:v>
                </c:pt>
                <c:pt idx="11">
                  <c:v>8.3581043469697025E-2</c:v>
                </c:pt>
                <c:pt idx="12">
                  <c:v>8.0655733272727514E-2</c:v>
                </c:pt>
                <c:pt idx="13">
                  <c:v>7.7279193454545481E-2</c:v>
                </c:pt>
                <c:pt idx="14">
                  <c:v>7.35146763636364E-2</c:v>
                </c:pt>
                <c:pt idx="15">
                  <c:v>6.9430748106060425E-2</c:v>
                </c:pt>
                <c:pt idx="16">
                  <c:v>6.5098473999999906E-2</c:v>
                </c:pt>
                <c:pt idx="17">
                  <c:v>6.0588604030302862E-2</c:v>
                </c:pt>
                <c:pt idx="18">
                  <c:v>5.5968758303030053E-2</c:v>
                </c:pt>
                <c:pt idx="19">
                  <c:v>5.1300612499999843E-2</c:v>
                </c:pt>
                <c:pt idx="20">
                  <c:v>4.6637083333333496E-2</c:v>
                </c:pt>
                <c:pt idx="21">
                  <c:v>4.201951400000048E-2</c:v>
                </c:pt>
                <c:pt idx="22">
                  <c:v>3.7474859636364544E-2</c:v>
                </c:pt>
                <c:pt idx="23">
                  <c:v>3.3012872772729018E-2</c:v>
                </c:pt>
                <c:pt idx="24">
                  <c:v>2.8623288787881451E-2</c:v>
                </c:pt>
                <c:pt idx="25">
                  <c:v>2.4273011363640129E-2</c:v>
                </c:pt>
                <c:pt idx="26">
                  <c:v>1.9903297939399045E-2</c:v>
                </c:pt>
                <c:pt idx="27">
                  <c:v>1.54269451666732E-2</c:v>
                </c:pt>
                <c:pt idx="28">
                  <c:v>1.0725474363644683E-2</c:v>
                </c:pt>
                <c:pt idx="29">
                  <c:v>5.6463169697069659E-3</c:v>
                </c:pt>
                <c:pt idx="30">
                  <c:v>1.3911094498553211E-13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36-4D2F-9BB4-B12D4134E035}"/>
            </c:ext>
          </c:extLst>
        </c:ser>
        <c:ser>
          <c:idx val="4"/>
          <c:order val="4"/>
          <c:tx>
            <c:strRef>
              <c:f>'LDV Sales - MWG'!$A$47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MWG'!$B$30:$AK$30</c15:sqref>
                  </c15:fullRef>
                </c:ext>
              </c:extLst>
              <c:f>'LDV Sales - MWG'!$G$30:$AK$30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MWG'!$B$47:$AK$47</c15:sqref>
                  </c15:fullRef>
                </c:ext>
              </c:extLst>
              <c:f>'LDV Sales - MWG'!$G$47:$AK$47</c:f>
              <c:numCache>
                <c:formatCode>0%</c:formatCode>
                <c:ptCount val="31"/>
                <c:pt idx="0">
                  <c:v>0.83900000000000019</c:v>
                </c:pt>
                <c:pt idx="1">
                  <c:v>0.8264999999999999</c:v>
                </c:pt>
                <c:pt idx="2">
                  <c:v>0.81400000000000006</c:v>
                </c:pt>
                <c:pt idx="3">
                  <c:v>0.8015000000000001</c:v>
                </c:pt>
                <c:pt idx="4">
                  <c:v>0.78900000000000003</c:v>
                </c:pt>
                <c:pt idx="5">
                  <c:v>0.77649999999999997</c:v>
                </c:pt>
                <c:pt idx="6">
                  <c:v>0.7080909090909091</c:v>
                </c:pt>
                <c:pt idx="7">
                  <c:v>0.63627272727272721</c:v>
                </c:pt>
                <c:pt idx="8">
                  <c:v>0.56240909090909097</c:v>
                </c:pt>
                <c:pt idx="9">
                  <c:v>0.48786363636363633</c:v>
                </c:pt>
                <c:pt idx="10">
                  <c:v>0.4140000000000002</c:v>
                </c:pt>
                <c:pt idx="11">
                  <c:v>0.35387092622730038</c:v>
                </c:pt>
                <c:pt idx="12">
                  <c:v>0.29791790309092675</c:v>
                </c:pt>
                <c:pt idx="13">
                  <c:v>0.24668929139394835</c:v>
                </c:pt>
                <c:pt idx="14">
                  <c:v>0.20059441454545676</c:v>
                </c:pt>
                <c:pt idx="15">
                  <c:v>0.15990637310605765</c:v>
                </c:pt>
                <c:pt idx="16">
                  <c:v>0.1247648593333274</c:v>
                </c:pt>
                <c:pt idx="17">
                  <c:v>9.5178971727265776E-2</c:v>
                </c:pt>
                <c:pt idx="18">
                  <c:v>7.1030029575751996E-2</c:v>
                </c:pt>
                <c:pt idx="19">
                  <c:v>5.2074387499997668E-2</c:v>
                </c:pt>
                <c:pt idx="20">
                  <c:v>3.7946250000002665E-2</c:v>
                </c:pt>
                <c:pt idx="21">
                  <c:v>2.8160486000009824E-2</c:v>
                </c:pt>
                <c:pt idx="22">
                  <c:v>2.2115443393958281E-2</c:v>
                </c:pt>
                <c:pt idx="23">
                  <c:v>1.9095763590939042E-2</c:v>
                </c:pt>
                <c:pt idx="24">
                  <c:v>1.8275196060647824E-2</c:v>
                </c:pt>
                <c:pt idx="25">
                  <c:v>1.8719412878842549E-2</c:v>
                </c:pt>
                <c:pt idx="26">
                  <c:v>1.9388823272796146E-2</c:v>
                </c:pt>
                <c:pt idx="27">
                  <c:v>1.9141388166749491E-2</c:v>
                </c:pt>
                <c:pt idx="28">
                  <c:v>1.6735434727371365E-2</c:v>
                </c:pt>
                <c:pt idx="29">
                  <c:v>1.0832470909204091E-2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36-4D2F-9BB4-B12D4134E035}"/>
            </c:ext>
          </c:extLst>
        </c:ser>
        <c:ser>
          <c:idx val="5"/>
          <c:order val="5"/>
          <c:tx>
            <c:strRef>
              <c:f>'LDV Sales - MWG'!$A$48</c:f>
              <c:strCache>
                <c:ptCount val="1"/>
                <c:pt idx="0">
                  <c:v>Gasoline Hybrid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Lit>
              <c:ptCount val="32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  <c:pt idx="16">
                <c:v>2036</c:v>
              </c:pt>
              <c:pt idx="17">
                <c:v>2037</c:v>
              </c:pt>
              <c:pt idx="18">
                <c:v>2038</c:v>
              </c:pt>
              <c:pt idx="19">
                <c:v>2039</c:v>
              </c:pt>
              <c:pt idx="20">
                <c:v>2040</c:v>
              </c:pt>
              <c:pt idx="21">
                <c:v>2041</c:v>
              </c:pt>
              <c:pt idx="22">
                <c:v>2042</c:v>
              </c:pt>
              <c:pt idx="23">
                <c:v>2043</c:v>
              </c:pt>
              <c:pt idx="24">
                <c:v>2044</c:v>
              </c:pt>
              <c:pt idx="25">
                <c:v>2045</c:v>
              </c:pt>
              <c:pt idx="26">
                <c:v>2046</c:v>
              </c:pt>
              <c:pt idx="27">
                <c:v>2047</c:v>
              </c:pt>
              <c:pt idx="28">
                <c:v>2048</c:v>
              </c:pt>
              <c:pt idx="29">
                <c:v>2049</c:v>
              </c:pt>
              <c:pt idx="30">
                <c:v>2050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MWG'!$B$48:$AL$48</c15:sqref>
                  </c15:fullRef>
                </c:ext>
              </c:extLst>
              <c:f>'LDV Sales - MWG'!$G$48:$AL$48</c:f>
              <c:numCache>
                <c:formatCode>_ * #,##0.0_ ;_ * \-#,##0.0_ ;_ * ""\-""??_ ;_ @_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0-4BD3-B9CD-D73CBC24F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'LDV Sales - MWG'!$A$43</c15:sqref>
                        </c15:formulaRef>
                      </c:ext>
                    </c:extLst>
                    <c:strCache>
                      <c:ptCount val="1"/>
                      <c:pt idx="0">
                        <c:v>Light Duty Auto Sales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ullRef>
                          <c15:sqref>'LDV Sales - MWG'!$B$30:$AK$30</c15:sqref>
                        </c15:fullRef>
                        <c15:formulaRef>
                          <c15:sqref>'LDV Sales - MWG'!$G$30:$AK$30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'LDV Sales - MWG'!$B$43:$AK$43</c15:sqref>
                        </c15:fullRef>
                        <c15:formulaRef>
                          <c15:sqref>'LDV Sales - MWG'!$G$43:$AK$43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836-4D2F-9BB4-B12D4134E035}"/>
                  </c:ext>
                </c:extLst>
              </c15:ser>
            </c15:filteredAreaSeries>
          </c:ext>
        </c:extLst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98804561194552"/>
          <c:y val="0.17225809089021957"/>
          <c:w val="0.23798710761154857"/>
          <c:h val="0.443521623033362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LDT Annual Sales Shares</a:t>
            </a:r>
          </a:p>
        </c:rich>
      </c:tx>
      <c:layout>
        <c:manualLayout>
          <c:xMode val="edge"/>
          <c:yMode val="edge"/>
          <c:x val="0.23997194468338517"/>
          <c:y val="8.159721481506763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226529036811575"/>
          <c:y val="0.11243349560335007"/>
          <c:w val="0.51634769183263862"/>
          <c:h val="0.76187083290414181"/>
        </c:manualLayout>
      </c:layout>
      <c:areaChart>
        <c:grouping val="stacked"/>
        <c:varyColors val="0"/>
        <c:ser>
          <c:idx val="0"/>
          <c:order val="0"/>
          <c:tx>
            <c:strRef>
              <c:f>'LDV Sales - MWG'!$A$68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MWG'!$B$67:$AK$67</c15:sqref>
                  </c15:fullRef>
                </c:ext>
              </c:extLst>
              <c:f>'LDV Sales - MWG'!$G$67:$AK$67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MWG'!$B$68:$AK$68</c15:sqref>
                  </c15:fullRef>
                </c:ext>
              </c:extLst>
              <c:f>'LDV Sales - MWG'!$G$68:$AK$68</c:f>
              <c:numCache>
                <c:formatCode>_ * #,##0.0_ ;_ * \-#,##0.0_ ;_ * ""\-""??_ ;_ @_ </c:formatCode>
                <c:ptCount val="31"/>
                <c:pt idx="0">
                  <c:v>5.6250000000000001E-2</c:v>
                </c:pt>
                <c:pt idx="1">
                  <c:v>6.5625000000000003E-2</c:v>
                </c:pt>
                <c:pt idx="2">
                  <c:v>7.4999999999999997E-2</c:v>
                </c:pt>
                <c:pt idx="3">
                  <c:v>8.4375000000000006E-2</c:v>
                </c:pt>
                <c:pt idx="4">
                  <c:v>9.3750000000000014E-2</c:v>
                </c:pt>
                <c:pt idx="5">
                  <c:v>0.10312499999999998</c:v>
                </c:pt>
                <c:pt idx="6">
                  <c:v>0.15443181818181823</c:v>
                </c:pt>
                <c:pt idx="7">
                  <c:v>0.20829545454545464</c:v>
                </c:pt>
                <c:pt idx="8">
                  <c:v>0.26369318181818169</c:v>
                </c:pt>
                <c:pt idx="9">
                  <c:v>0.31960227272727271</c:v>
                </c:pt>
                <c:pt idx="10">
                  <c:v>0.37499999999999978</c:v>
                </c:pt>
                <c:pt idx="11">
                  <c:v>0.42613013295452445</c:v>
                </c:pt>
                <c:pt idx="12">
                  <c:v>0.47539116818180455</c:v>
                </c:pt>
                <c:pt idx="13">
                  <c:v>0.52223434545453851</c:v>
                </c:pt>
                <c:pt idx="14">
                  <c:v>0.56619490909090731</c:v>
                </c:pt>
                <c:pt idx="15">
                  <c:v>0.60689701704545695</c:v>
                </c:pt>
                <c:pt idx="16">
                  <c:v>0.64405865000000484</c:v>
                </c:pt>
                <c:pt idx="17">
                  <c:v>0.67749652045455122</c:v>
                </c:pt>
                <c:pt idx="18">
                  <c:v>0.70713098181818657</c:v>
                </c:pt>
                <c:pt idx="19">
                  <c:v>0.73299093750000199</c:v>
                </c:pt>
                <c:pt idx="20">
                  <c:v>0.75521874999999783</c:v>
                </c:pt>
                <c:pt idx="21">
                  <c:v>0.77407514999999139</c:v>
                </c:pt>
                <c:pt idx="22">
                  <c:v>0.78994414545452873</c:v>
                </c:pt>
                <c:pt idx="23">
                  <c:v>0.80333793068179116</c:v>
                </c:pt>
                <c:pt idx="24">
                  <c:v>0.81490179545450747</c:v>
                </c:pt>
                <c:pt idx="25">
                  <c:v>0.82541903409085871</c:v>
                </c:pt>
                <c:pt idx="26">
                  <c:v>0.8358158545453902</c:v>
                </c:pt>
                <c:pt idx="27">
                  <c:v>0.84716628749992151</c:v>
                </c:pt>
                <c:pt idx="28">
                  <c:v>0.86069709545445083</c:v>
                </c:pt>
                <c:pt idx="29">
                  <c:v>0.8777926818180718</c:v>
                </c:pt>
                <c:pt idx="30">
                  <c:v>0.8999999999998749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9-432C-8E1E-30946B125369}"/>
            </c:ext>
          </c:extLst>
        </c:ser>
        <c:ser>
          <c:idx val="1"/>
          <c:order val="1"/>
          <c:tx>
            <c:strRef>
              <c:f>'LDV Sales - MWG'!$A$69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MWG'!$B$67:$AK$67</c15:sqref>
                  </c15:fullRef>
                </c:ext>
              </c:extLst>
              <c:f>'LDV Sales - MWG'!$G$67:$AK$67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MWG'!$B$69:$AK$69</c15:sqref>
                  </c15:fullRef>
                </c:ext>
              </c:extLst>
              <c:f>'LDV Sales - MWG'!$G$69:$AK$69</c:f>
              <c:numCache>
                <c:formatCode>_ * #,##0.0_ ;_ * \-#,##0.0_ ;_ * ""\-""??_ ;_ @_ </c:formatCode>
                <c:ptCount val="31"/>
                <c:pt idx="0">
                  <c:v>1.8749999999999999E-2</c:v>
                </c:pt>
                <c:pt idx="1">
                  <c:v>2.1874999999999999E-2</c:v>
                </c:pt>
                <c:pt idx="2">
                  <c:v>2.5000000000000001E-2</c:v>
                </c:pt>
                <c:pt idx="3">
                  <c:v>2.8125000000000004E-2</c:v>
                </c:pt>
                <c:pt idx="4">
                  <c:v>3.1250000000000007E-2</c:v>
                </c:pt>
                <c:pt idx="5">
                  <c:v>3.4375000000000003E-2</c:v>
                </c:pt>
                <c:pt idx="6">
                  <c:v>5.1477272727272733E-2</c:v>
                </c:pt>
                <c:pt idx="7">
                  <c:v>6.9431818181818192E-2</c:v>
                </c:pt>
                <c:pt idx="8">
                  <c:v>8.7897727272727225E-2</c:v>
                </c:pt>
                <c:pt idx="9">
                  <c:v>0.1065340909090909</c:v>
                </c:pt>
                <c:pt idx="10">
                  <c:v>0.12499999999999994</c:v>
                </c:pt>
                <c:pt idx="11">
                  <c:v>0.13641789734847812</c:v>
                </c:pt>
                <c:pt idx="12">
                  <c:v>0.14603519545454124</c:v>
                </c:pt>
                <c:pt idx="13">
                  <c:v>0.15379716969696766</c:v>
                </c:pt>
                <c:pt idx="14">
                  <c:v>0.15969599999999948</c:v>
                </c:pt>
                <c:pt idx="15">
                  <c:v>0.16376586174242491</c:v>
                </c:pt>
                <c:pt idx="16">
                  <c:v>0.16607801666666791</c:v>
                </c:pt>
                <c:pt idx="17">
                  <c:v>0.1667359037878802</c:v>
                </c:pt>
                <c:pt idx="18">
                  <c:v>0.16587023030303136</c:v>
                </c:pt>
                <c:pt idx="19">
                  <c:v>0.16363406250000043</c:v>
                </c:pt>
                <c:pt idx="20">
                  <c:v>0.16019791666666619</c:v>
                </c:pt>
                <c:pt idx="21">
                  <c:v>0.15574484999999821</c:v>
                </c:pt>
                <c:pt idx="22">
                  <c:v>0.15046555151514837</c:v>
                </c:pt>
                <c:pt idx="23">
                  <c:v>0.14455343295454057</c:v>
                </c:pt>
                <c:pt idx="24">
                  <c:v>0.13819971969696326</c:v>
                </c:pt>
                <c:pt idx="25">
                  <c:v>0.13158854166665862</c:v>
                </c:pt>
                <c:pt idx="26">
                  <c:v>0.12489202424241463</c:v>
                </c:pt>
                <c:pt idx="27">
                  <c:v>0.11826537916665583</c:v>
                </c:pt>
                <c:pt idx="28">
                  <c:v>0.11184199545453311</c:v>
                </c:pt>
                <c:pt idx="29">
                  <c:v>0.10572853030301708</c:v>
                </c:pt>
                <c:pt idx="30">
                  <c:v>9.9999999999986072E-2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9-432C-8E1E-30946B125369}"/>
            </c:ext>
          </c:extLst>
        </c:ser>
        <c:ser>
          <c:idx val="2"/>
          <c:order val="2"/>
          <c:tx>
            <c:strRef>
              <c:f>'LDV Sales - MWG'!$A$70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MWG'!$B$67:$AK$67</c15:sqref>
                  </c15:fullRef>
                </c:ext>
              </c:extLst>
              <c:f>'LDV Sales - MWG'!$G$67:$AK$67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MWG'!$B$70:$AK$70</c15:sqref>
                  </c15:fullRef>
                </c:ext>
              </c:extLst>
              <c:f>'LDV Sales - MWG'!$G$70:$AK$70</c:f>
              <c:numCache>
                <c:formatCode>0%</c:formatCode>
                <c:ptCount val="31"/>
                <c:pt idx="0">
                  <c:v>2.4999999999999974E-2</c:v>
                </c:pt>
                <c:pt idx="1">
                  <c:v>2.5000000000000036E-2</c:v>
                </c:pt>
                <c:pt idx="2">
                  <c:v>2.5000000000000008E-2</c:v>
                </c:pt>
                <c:pt idx="3">
                  <c:v>2.4999999999999939E-2</c:v>
                </c:pt>
                <c:pt idx="4">
                  <c:v>2.5000000000000119E-2</c:v>
                </c:pt>
                <c:pt idx="5">
                  <c:v>2.5000000000000008E-2</c:v>
                </c:pt>
                <c:pt idx="6">
                  <c:v>2.4999999999999994E-2</c:v>
                </c:pt>
                <c:pt idx="7">
                  <c:v>2.4999999999999994E-2</c:v>
                </c:pt>
                <c:pt idx="8">
                  <c:v>2.5000000000000078E-2</c:v>
                </c:pt>
                <c:pt idx="9">
                  <c:v>2.4999999999999967E-2</c:v>
                </c:pt>
                <c:pt idx="10">
                  <c:v>2.5000000000000078E-2</c:v>
                </c:pt>
                <c:pt idx="11">
                  <c:v>2.4296814962121271E-2</c:v>
                </c:pt>
                <c:pt idx="12">
                  <c:v>2.344643409090913E-2</c:v>
                </c:pt>
                <c:pt idx="13">
                  <c:v>2.2464881818181848E-2</c:v>
                </c:pt>
                <c:pt idx="14">
                  <c:v>2.1370545454545531E-2</c:v>
                </c:pt>
                <c:pt idx="15">
                  <c:v>2.0183357007575675E-2</c:v>
                </c:pt>
                <c:pt idx="16">
                  <c:v>1.8923974999999982E-2</c:v>
                </c:pt>
                <c:pt idx="17">
                  <c:v>1.7612966287878784E-2</c:v>
                </c:pt>
                <c:pt idx="18">
                  <c:v>1.6269987878787751E-2</c:v>
                </c:pt>
                <c:pt idx="19">
                  <c:v>1.4912968749999922E-2</c:v>
                </c:pt>
                <c:pt idx="20">
                  <c:v>1.355729166666686E-2</c:v>
                </c:pt>
                <c:pt idx="21">
                  <c:v>1.2214975000000239E-2</c:v>
                </c:pt>
                <c:pt idx="22">
                  <c:v>1.0893854545454773E-2</c:v>
                </c:pt>
                <c:pt idx="23">
                  <c:v>9.5967653409096965E-3</c:v>
                </c:pt>
                <c:pt idx="24">
                  <c:v>8.3207234848492462E-3</c:v>
                </c:pt>
                <c:pt idx="25">
                  <c:v>7.0561079545468086E-3</c:v>
                </c:pt>
                <c:pt idx="26">
                  <c:v>5.7858424242439588E-3</c:v>
                </c:pt>
                <c:pt idx="27">
                  <c:v>4.4845770833352727E-3</c:v>
                </c:pt>
                <c:pt idx="28">
                  <c:v>3.1178704545479219E-3</c:v>
                </c:pt>
                <c:pt idx="29">
                  <c:v>1.6413712121241542E-3</c:v>
                </c:pt>
                <c:pt idx="30">
                  <c:v>1.389999226830696E-13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9-432C-8E1E-30946B125369}"/>
            </c:ext>
          </c:extLst>
        </c:ser>
        <c:ser>
          <c:idx val="3"/>
          <c:order val="3"/>
          <c:tx>
            <c:strRef>
              <c:f>'LDV Sales - MWG'!$A$71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Sales - MWG'!$B$67:$AK$67</c15:sqref>
                  </c15:fullRef>
                </c:ext>
              </c:extLst>
              <c:f>'LDV Sales - MWG'!$G$67:$AK$67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Sales - MWG'!$B$71:$AK$71</c15:sqref>
                  </c15:fullRef>
                </c:ext>
              </c:extLst>
              <c:f>'LDV Sales - MWG'!$G$71:$AK$71</c:f>
              <c:numCache>
                <c:formatCode>_ * #,##0.0_ ;_ * \-#,##0.0_ ;_ * ""\-""??_ ;_ @_ </c:formatCode>
                <c:ptCount val="31"/>
                <c:pt idx="0">
                  <c:v>0.9</c:v>
                </c:pt>
                <c:pt idx="1">
                  <c:v>0.88750000000000018</c:v>
                </c:pt>
                <c:pt idx="2">
                  <c:v>0.87499999999999989</c:v>
                </c:pt>
                <c:pt idx="3">
                  <c:v>0.86250000000000004</c:v>
                </c:pt>
                <c:pt idx="4">
                  <c:v>0.85000000000000009</c:v>
                </c:pt>
                <c:pt idx="5">
                  <c:v>0.83749999999999991</c:v>
                </c:pt>
                <c:pt idx="6">
                  <c:v>0.76909090909090894</c:v>
                </c:pt>
                <c:pt idx="7">
                  <c:v>0.69727272727272716</c:v>
                </c:pt>
                <c:pt idx="8">
                  <c:v>0.62340909090909102</c:v>
                </c:pt>
                <c:pt idx="9">
                  <c:v>0.54886363636363644</c:v>
                </c:pt>
                <c:pt idx="10">
                  <c:v>0.4750000000000002</c:v>
                </c:pt>
                <c:pt idx="11">
                  <c:v>0.41315515473487624</c:v>
                </c:pt>
                <c:pt idx="12">
                  <c:v>0.35512720227274508</c:v>
                </c:pt>
                <c:pt idx="13">
                  <c:v>0.30150360303031215</c:v>
                </c:pt>
                <c:pt idx="14">
                  <c:v>0.25273854545454766</c:v>
                </c:pt>
                <c:pt idx="15">
                  <c:v>0.2091537642045424</c:v>
                </c:pt>
                <c:pt idx="16">
                  <c:v>0.17093935833332727</c:v>
                </c:pt>
                <c:pt idx="17">
                  <c:v>0.13815460946968983</c:v>
                </c:pt>
                <c:pt idx="18">
                  <c:v>0.11072879999999431</c:v>
                </c:pt>
                <c:pt idx="19">
                  <c:v>8.8462031249997602E-2</c:v>
                </c:pt>
                <c:pt idx="20">
                  <c:v>7.1026041666669371E-2</c:v>
                </c:pt>
                <c:pt idx="21">
                  <c:v>5.7965025000010245E-2</c:v>
                </c:pt>
                <c:pt idx="22">
                  <c:v>4.8696448484868142E-2</c:v>
                </c:pt>
                <c:pt idx="23">
                  <c:v>4.2511871022758482E-2</c:v>
                </c:pt>
                <c:pt idx="24">
                  <c:v>3.8577761363680033E-2</c:v>
                </c:pt>
                <c:pt idx="25">
                  <c:v>3.5936316287936171E-2</c:v>
                </c:pt>
                <c:pt idx="26">
                  <c:v>3.3506278787951232E-2</c:v>
                </c:pt>
                <c:pt idx="27">
                  <c:v>3.0083756250087398E-2</c:v>
                </c:pt>
                <c:pt idx="28">
                  <c:v>2.4343038636468174E-2</c:v>
                </c:pt>
                <c:pt idx="29">
                  <c:v>1.4837416666786967E-2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9-432C-8E1E-30946B125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 * #,##0.0_ ;_ * \-#,##0.0_ ;_ * &quot;&quot;\-&quot;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198804561194552"/>
          <c:y val="0.17225809089021957"/>
          <c:w val="0.27610719248329252"/>
          <c:h val="0.43081586946644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LDA Annual Sales Shares</a:t>
            </a:r>
          </a:p>
        </c:rich>
      </c:tx>
      <c:layout>
        <c:manualLayout>
          <c:xMode val="edge"/>
          <c:yMode val="edge"/>
          <c:x val="0.23997194468338517"/>
          <c:y val="8.15972148150676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26529036811575"/>
          <c:y val="0.11243349560335007"/>
          <c:w val="0.51634769183263862"/>
          <c:h val="0.76187083290414181"/>
        </c:manualLayout>
      </c:layout>
      <c:areaChart>
        <c:grouping val="stacked"/>
        <c:varyColors val="0"/>
        <c:ser>
          <c:idx val="1"/>
          <c:order val="1"/>
          <c:tx>
            <c:strRef>
              <c:f>'LDV Sales - GGRA'!$A$44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f>'LDV Sales - GGRA'!$B$30:$AK$30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'LDV Sales - GGRA'!$B$44:$AK$44</c:f>
              <c:numCache>
                <c:formatCode>0%</c:formatCode>
                <c:ptCount val="36"/>
                <c:pt idx="0">
                  <c:v>3.2737500000000002E-3</c:v>
                </c:pt>
                <c:pt idx="1">
                  <c:v>9.045000000000001E-3</c:v>
                </c:pt>
                <c:pt idx="2">
                  <c:v>1.3567500000000003E-2</c:v>
                </c:pt>
                <c:pt idx="3">
                  <c:v>1.8090000000000002E-2</c:v>
                </c:pt>
                <c:pt idx="4">
                  <c:v>2.971428571428571E-2</c:v>
                </c:pt>
                <c:pt idx="5">
                  <c:v>4.2078571428571444E-2</c:v>
                </c:pt>
                <c:pt idx="6">
                  <c:v>5.5182857142857117E-2</c:v>
                </c:pt>
                <c:pt idx="7">
                  <c:v>0.14096784000000001</c:v>
                </c:pt>
                <c:pt idx="8">
                  <c:v>0.19205802000000002</c:v>
                </c:pt>
                <c:pt idx="9">
                  <c:v>0.26129586999999999</c:v>
                </c:pt>
                <c:pt idx="10">
                  <c:v>0.3076392</c:v>
                </c:pt>
                <c:pt idx="11">
                  <c:v>0.37780116000000008</c:v>
                </c:pt>
                <c:pt idx="12">
                  <c:v>0.44364659999999995</c:v>
                </c:pt>
                <c:pt idx="13">
                  <c:v>0.49905997999999996</c:v>
                </c:pt>
                <c:pt idx="14">
                  <c:v>0.55037840000000005</c:v>
                </c:pt>
                <c:pt idx="15">
                  <c:v>0.62173105500000003</c:v>
                </c:pt>
                <c:pt idx="16">
                  <c:v>0.61033559999999998</c:v>
                </c:pt>
                <c:pt idx="17">
                  <c:v>0.6183071200000001</c:v>
                </c:pt>
                <c:pt idx="18">
                  <c:v>0.63753873000000005</c:v>
                </c:pt>
                <c:pt idx="19">
                  <c:v>0.65677034000000001</c:v>
                </c:pt>
                <c:pt idx="20">
                  <c:v>0.67600195000000018</c:v>
                </c:pt>
                <c:pt idx="21">
                  <c:v>0.69523356000000003</c:v>
                </c:pt>
                <c:pt idx="22">
                  <c:v>0.71446516999999998</c:v>
                </c:pt>
                <c:pt idx="23">
                  <c:v>0.73369677999999994</c:v>
                </c:pt>
                <c:pt idx="24">
                  <c:v>0.75292839</c:v>
                </c:pt>
                <c:pt idx="25">
                  <c:v>0.77215999999999996</c:v>
                </c:pt>
                <c:pt idx="26">
                  <c:v>0.78469022639999897</c:v>
                </c:pt>
                <c:pt idx="27">
                  <c:v>0.79926468790302652</c:v>
                </c:pt>
                <c:pt idx="28">
                  <c:v>0.81498342325453632</c:v>
                </c:pt>
                <c:pt idx="29">
                  <c:v>0.8312694329696797</c:v>
                </c:pt>
                <c:pt idx="30">
                  <c:v>0.84793185606057775</c:v>
                </c:pt>
                <c:pt idx="31">
                  <c:v>0.8652291467635933</c:v>
                </c:pt>
                <c:pt idx="32">
                  <c:v>0.88393225126660635</c:v>
                </c:pt>
                <c:pt idx="33">
                  <c:v>0.90538778443628087</c:v>
                </c:pt>
                <c:pt idx="34">
                  <c:v>0.93158120654534726</c:v>
                </c:pt>
                <c:pt idx="35">
                  <c:v>0.96519999999986583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D-4F33-8C67-D127F3973C28}"/>
            </c:ext>
          </c:extLst>
        </c:ser>
        <c:ser>
          <c:idx val="2"/>
          <c:order val="2"/>
          <c:tx>
            <c:strRef>
              <c:f>'LDV Sales - GGRA'!$A$45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'LDV Sales - GGRA'!$B$30:$AK$30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'LDV Sales - GGRA'!$B$45:$AK$45</c:f>
              <c:numCache>
                <c:formatCode>0%</c:formatCode>
                <c:ptCount val="36"/>
                <c:pt idx="0">
                  <c:v>3.4762499999999997E-3</c:v>
                </c:pt>
                <c:pt idx="1">
                  <c:v>4.4549999999999989E-3</c:v>
                </c:pt>
                <c:pt idx="2">
                  <c:v>6.6825000000000009E-3</c:v>
                </c:pt>
                <c:pt idx="3">
                  <c:v>8.9099999999999995E-3</c:v>
                </c:pt>
                <c:pt idx="4">
                  <c:v>1.3142857142857147E-2</c:v>
                </c:pt>
                <c:pt idx="5">
                  <c:v>1.6635714285714288E-2</c:v>
                </c:pt>
                <c:pt idx="6">
                  <c:v>1.9388571428571429E-2</c:v>
                </c:pt>
                <c:pt idx="7">
                  <c:v>1.4832159999999992E-2</c:v>
                </c:pt>
                <c:pt idx="8">
                  <c:v>1.6541980000000008E-2</c:v>
                </c:pt>
                <c:pt idx="9">
                  <c:v>1.700413000000001E-2</c:v>
                </c:pt>
                <c:pt idx="10">
                  <c:v>1.7560800000000015E-2</c:v>
                </c:pt>
                <c:pt idx="11">
                  <c:v>1.8798840000000001E-2</c:v>
                </c:pt>
                <c:pt idx="12">
                  <c:v>1.9353400000000028E-2</c:v>
                </c:pt>
                <c:pt idx="13">
                  <c:v>2.0740019999999967E-2</c:v>
                </c:pt>
                <c:pt idx="14">
                  <c:v>2.1621600000000032E-2</c:v>
                </c:pt>
                <c:pt idx="15">
                  <c:v>2.3418945E-2</c:v>
                </c:pt>
                <c:pt idx="16">
                  <c:v>2.2464399999999985E-2</c:v>
                </c:pt>
                <c:pt idx="17">
                  <c:v>2.2292880000000039E-2</c:v>
                </c:pt>
                <c:pt idx="18">
                  <c:v>2.2986270000000041E-2</c:v>
                </c:pt>
                <c:pt idx="19">
                  <c:v>2.3679660000000036E-2</c:v>
                </c:pt>
                <c:pt idx="20">
                  <c:v>2.4373050000000035E-2</c:v>
                </c:pt>
                <c:pt idx="21">
                  <c:v>2.506644000000004E-2</c:v>
                </c:pt>
                <c:pt idx="22">
                  <c:v>2.5759830000000043E-2</c:v>
                </c:pt>
                <c:pt idx="23">
                  <c:v>2.6453220000000041E-2</c:v>
                </c:pt>
                <c:pt idx="24">
                  <c:v>2.7146610000000043E-2</c:v>
                </c:pt>
                <c:pt idx="25">
                  <c:v>2.7840000000000028E-2</c:v>
                </c:pt>
                <c:pt idx="26">
                  <c:v>2.8291773600000004E-2</c:v>
                </c:pt>
                <c:pt idx="27">
                  <c:v>2.8817251490908996E-2</c:v>
                </c:pt>
                <c:pt idx="28">
                  <c:v>2.9383985836363351E-2</c:v>
                </c:pt>
                <c:pt idx="29">
                  <c:v>2.997117309090851E-2</c:v>
                </c:pt>
                <c:pt idx="30">
                  <c:v>3.057193181818085E-2</c:v>
                </c:pt>
                <c:pt idx="31">
                  <c:v>3.1195580509089407E-2</c:v>
                </c:pt>
                <c:pt idx="32">
                  <c:v>3.1869915399997874E-2</c:v>
                </c:pt>
                <c:pt idx="33">
                  <c:v>3.2643488290906159E-2</c:v>
                </c:pt>
                <c:pt idx="34">
                  <c:v>3.3587884363632553E-2</c:v>
                </c:pt>
                <c:pt idx="35">
                  <c:v>3.479999999999521E-2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D-4F33-8C67-D127F3973C28}"/>
            </c:ext>
          </c:extLst>
        </c:ser>
        <c:ser>
          <c:idx val="3"/>
          <c:order val="3"/>
          <c:tx>
            <c:strRef>
              <c:f>'LDV Sales - GGRA'!$A$46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f>'LDV Sales - GGRA'!$B$30:$AK$30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'LDV Sales - GGRA'!$B$46:$AK$46</c:f>
              <c:numCache>
                <c:formatCode>0%</c:formatCode>
                <c:ptCount val="36"/>
                <c:pt idx="0">
                  <c:v>4.766666666666667E-2</c:v>
                </c:pt>
                <c:pt idx="1">
                  <c:v>5.5333333333333304E-2</c:v>
                </c:pt>
                <c:pt idx="2">
                  <c:v>6.3000000000000028E-2</c:v>
                </c:pt>
                <c:pt idx="3">
                  <c:v>7.0666666666666683E-2</c:v>
                </c:pt>
                <c:pt idx="4">
                  <c:v>7.8333333333333435E-2</c:v>
                </c:pt>
                <c:pt idx="5">
                  <c:v>8.6000000000000076E-2</c:v>
                </c:pt>
                <c:pt idx="6">
                  <c:v>8.5999999999999938E-2</c:v>
                </c:pt>
                <c:pt idx="7">
                  <c:v>8.6000000000000021E-2</c:v>
                </c:pt>
                <c:pt idx="8">
                  <c:v>8.5999999999999938E-2</c:v>
                </c:pt>
                <c:pt idx="9">
                  <c:v>8.5999999999999965E-2</c:v>
                </c:pt>
                <c:pt idx="10">
                  <c:v>8.5999999999999965E-2</c:v>
                </c:pt>
                <c:pt idx="11">
                  <c:v>8.6000000000000187E-2</c:v>
                </c:pt>
                <c:pt idx="12">
                  <c:v>8.599999999999991E-2</c:v>
                </c:pt>
                <c:pt idx="13">
                  <c:v>8.5999999999999965E-2</c:v>
                </c:pt>
                <c:pt idx="14">
                  <c:v>8.6000000000000076E-2</c:v>
                </c:pt>
                <c:pt idx="15">
                  <c:v>8.5999999999999965E-2</c:v>
                </c:pt>
                <c:pt idx="16">
                  <c:v>8.4882860000000115E-2</c:v>
                </c:pt>
                <c:pt idx="17">
                  <c:v>8.3688319999999927E-2</c:v>
                </c:pt>
                <c:pt idx="18">
                  <c:v>8.1675919999999791E-2</c:v>
                </c:pt>
                <c:pt idx="19">
                  <c:v>7.909247999999991E-2</c:v>
                </c:pt>
                <c:pt idx="20">
                  <c:v>7.5937999999999839E-2</c:v>
                </c:pt>
                <c:pt idx="21">
                  <c:v>7.2212480000000023E-2</c:v>
                </c:pt>
                <c:pt idx="22">
                  <c:v>6.7915920000000018E-2</c:v>
                </c:pt>
                <c:pt idx="23">
                  <c:v>6.3048319999999936E-2</c:v>
                </c:pt>
                <c:pt idx="24">
                  <c:v>5.760968000000033E-2</c:v>
                </c:pt>
                <c:pt idx="25">
                  <c:v>5.160000000000009E-2</c:v>
                </c:pt>
                <c:pt idx="26">
                  <c:v>4.7545951400000064E-2</c:v>
                </c:pt>
                <c:pt idx="27">
                  <c:v>4.3270971927272806E-2</c:v>
                </c:pt>
                <c:pt idx="28">
                  <c:v>3.8799861831818605E-2</c:v>
                </c:pt>
                <c:pt idx="29">
                  <c:v>3.4153315515152771E-2</c:v>
                </c:pt>
                <c:pt idx="30">
                  <c:v>2.9336505681820113E-2</c:v>
                </c:pt>
                <c:pt idx="31">
                  <c:v>2.43259787636394E-2</c:v>
                </c:pt>
                <c:pt idx="32">
                  <c:v>1.9054861616671248E-2</c:v>
                </c:pt>
                <c:pt idx="33">
                  <c:v>1.3396379490915766E-2</c:v>
                </c:pt>
                <c:pt idx="34">
                  <c:v>7.1456852727362907E-3</c:v>
                </c:pt>
                <c:pt idx="35">
                  <c:v>1.389999226830696E-13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D-4F33-8C67-D127F3973C28}"/>
            </c:ext>
          </c:extLst>
        </c:ser>
        <c:ser>
          <c:idx val="4"/>
          <c:order val="4"/>
          <c:tx>
            <c:strRef>
              <c:f>'LDV Sales - GGRA'!$A$47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'LDV Sales - GGRA'!$B$30:$AK$30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'LDV Sales - GGRA'!$B$47:$AK$47</c:f>
              <c:numCache>
                <c:formatCode>0%</c:formatCode>
                <c:ptCount val="36"/>
                <c:pt idx="0">
                  <c:v>0.94558333333333322</c:v>
                </c:pt>
                <c:pt idx="1">
                  <c:v>0.9311666666666667</c:v>
                </c:pt>
                <c:pt idx="2">
                  <c:v>0.91674999999999995</c:v>
                </c:pt>
                <c:pt idx="3">
                  <c:v>0.90233333333333332</c:v>
                </c:pt>
                <c:pt idx="4">
                  <c:v>0.87880952380952393</c:v>
                </c:pt>
                <c:pt idx="5">
                  <c:v>0.85528571428571443</c:v>
                </c:pt>
                <c:pt idx="6">
                  <c:v>0.83942857142857141</c:v>
                </c:pt>
                <c:pt idx="7">
                  <c:v>0.75819999999999999</c:v>
                </c:pt>
                <c:pt idx="8">
                  <c:v>0.70540000000000003</c:v>
                </c:pt>
                <c:pt idx="9">
                  <c:v>0.63570000000000004</c:v>
                </c:pt>
                <c:pt idx="10">
                  <c:v>0.58879999999999999</c:v>
                </c:pt>
                <c:pt idx="11">
                  <c:v>0.51739999999999997</c:v>
                </c:pt>
                <c:pt idx="12">
                  <c:v>0.45100000000000007</c:v>
                </c:pt>
                <c:pt idx="13">
                  <c:v>0.39420000000000011</c:v>
                </c:pt>
                <c:pt idx="14">
                  <c:v>0.34199999999999986</c:v>
                </c:pt>
                <c:pt idx="15">
                  <c:v>0.26885000000000003</c:v>
                </c:pt>
                <c:pt idx="16">
                  <c:v>0.28231713999999997</c:v>
                </c:pt>
                <c:pt idx="17">
                  <c:v>0.27571167999999985</c:v>
                </c:pt>
                <c:pt idx="18">
                  <c:v>0.2577990799999999</c:v>
                </c:pt>
                <c:pt idx="19">
                  <c:v>0.24045751999999992</c:v>
                </c:pt>
                <c:pt idx="20">
                  <c:v>0.22368699999999994</c:v>
                </c:pt>
                <c:pt idx="21">
                  <c:v>0.20748751999999995</c:v>
                </c:pt>
                <c:pt idx="22">
                  <c:v>0.19185907999999999</c:v>
                </c:pt>
                <c:pt idx="23">
                  <c:v>0.17680168000000013</c:v>
                </c:pt>
                <c:pt idx="24">
                  <c:v>0.16231531999999987</c:v>
                </c:pt>
                <c:pt idx="25">
                  <c:v>0.1484</c:v>
                </c:pt>
                <c:pt idx="26">
                  <c:v>0.13947204860000101</c:v>
                </c:pt>
                <c:pt idx="27">
                  <c:v>0.12864708867879157</c:v>
                </c:pt>
                <c:pt idx="28">
                  <c:v>0.11683272907728166</c:v>
                </c:pt>
                <c:pt idx="29">
                  <c:v>0.10460607842425912</c:v>
                </c:pt>
                <c:pt idx="30">
                  <c:v>9.2159706439421299E-2</c:v>
                </c:pt>
                <c:pt idx="31">
                  <c:v>7.9249293963677872E-2</c:v>
                </c:pt>
                <c:pt idx="32">
                  <c:v>6.5142971716724535E-2</c:v>
                </c:pt>
                <c:pt idx="33">
                  <c:v>4.8572347781897209E-2</c:v>
                </c:pt>
                <c:pt idx="34">
                  <c:v>2.7685223818283759E-2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FD-4F33-8C67-D127F3973C28}"/>
            </c:ext>
          </c:extLst>
        </c:ser>
        <c:ser>
          <c:idx val="5"/>
          <c:order val="5"/>
          <c:tx>
            <c:strRef>
              <c:f>'LDV Sales - GGRA'!$A$48</c:f>
              <c:strCache>
                <c:ptCount val="1"/>
                <c:pt idx="0">
                  <c:v>Gasoline Hybrid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'LDV Sales - GGRA'!$B$48:$AJ$48</c:f>
              <c:numCache>
                <c:formatCode>_ * #,##0.0_ ;_ * \-#,##0.0_ ;_ * ""\-""??_ ;_ @_ 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FD-4F33-8C67-D127F397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'LDV Sales - GGRA'!$A$43</c15:sqref>
                        </c15:formulaRef>
                      </c:ext>
                    </c:extLst>
                    <c:strCache>
                      <c:ptCount val="1"/>
                      <c:pt idx="0">
                        <c:v>Light Duty Auto Sales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'LDV Sales - GGRA'!$B$30:$AK$30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  <c:pt idx="26">
                        <c:v>2041</c:v>
                      </c:pt>
                      <c:pt idx="27">
                        <c:v>2042</c:v>
                      </c:pt>
                      <c:pt idx="28">
                        <c:v>2043</c:v>
                      </c:pt>
                      <c:pt idx="29">
                        <c:v>2044</c:v>
                      </c:pt>
                      <c:pt idx="30">
                        <c:v>2045</c:v>
                      </c:pt>
                      <c:pt idx="31">
                        <c:v>2046</c:v>
                      </c:pt>
                      <c:pt idx="32">
                        <c:v>2047</c:v>
                      </c:pt>
                      <c:pt idx="33">
                        <c:v>2048</c:v>
                      </c:pt>
                      <c:pt idx="34">
                        <c:v>2049</c:v>
                      </c:pt>
                      <c:pt idx="35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'LDV Sales - GGRA'!$B$43:$AK$43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  <c:pt idx="26">
                        <c:v>2041</c:v>
                      </c:pt>
                      <c:pt idx="27">
                        <c:v>2042</c:v>
                      </c:pt>
                      <c:pt idx="28">
                        <c:v>2043</c:v>
                      </c:pt>
                      <c:pt idx="29">
                        <c:v>2044</c:v>
                      </c:pt>
                      <c:pt idx="30">
                        <c:v>2045</c:v>
                      </c:pt>
                      <c:pt idx="31">
                        <c:v>2046</c:v>
                      </c:pt>
                      <c:pt idx="32">
                        <c:v>2047</c:v>
                      </c:pt>
                      <c:pt idx="33">
                        <c:v>2048</c:v>
                      </c:pt>
                      <c:pt idx="34">
                        <c:v>2049</c:v>
                      </c:pt>
                      <c:pt idx="35">
                        <c:v>2050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2FD-4F33-8C67-D127F3973C28}"/>
                  </c:ext>
                </c:extLst>
              </c15:ser>
            </c15:filteredAreaSeries>
          </c:ext>
        </c:extLst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98804561194552"/>
          <c:y val="0.17225809089021957"/>
          <c:w val="0.23798710761154857"/>
          <c:h val="0.443521623033362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LDT Annual Sales Shares</a:t>
            </a:r>
          </a:p>
        </c:rich>
      </c:tx>
      <c:layout>
        <c:manualLayout>
          <c:xMode val="edge"/>
          <c:yMode val="edge"/>
          <c:x val="0.23997194468338517"/>
          <c:y val="8.159721481506763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226529036811575"/>
          <c:y val="0.11243349560335007"/>
          <c:w val="0.51634769183263862"/>
          <c:h val="0.76187083290414181"/>
        </c:manualLayout>
      </c:layout>
      <c:areaChart>
        <c:grouping val="stacked"/>
        <c:varyColors val="0"/>
        <c:ser>
          <c:idx val="0"/>
          <c:order val="0"/>
          <c:tx>
            <c:strRef>
              <c:f>'LDV Sales - GGRA'!$A$68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f>'LDV Sales - GGRA'!$B$67:$AK$67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'LDV Sales - GGRA'!$B$68:$AK$68</c:f>
              <c:numCache>
                <c:formatCode>_ * #,##0.0_ ;_ * \-#,##0.0_ ;_ * ""\-""??_ ;_ @_ </c:formatCode>
                <c:ptCount val="36"/>
                <c:pt idx="0">
                  <c:v>6.0625000000000002E-4</c:v>
                </c:pt>
                <c:pt idx="1">
                  <c:v>1.6749999999999998E-3</c:v>
                </c:pt>
                <c:pt idx="2">
                  <c:v>2.5124999999999995E-3</c:v>
                </c:pt>
                <c:pt idx="3">
                  <c:v>3.3500000000000001E-3</c:v>
                </c:pt>
                <c:pt idx="4">
                  <c:v>7.9841666666666672E-3</c:v>
                </c:pt>
                <c:pt idx="5">
                  <c:v>1.2618333333333336E-2</c:v>
                </c:pt>
                <c:pt idx="6">
                  <c:v>1.7252500000000004E-2</c:v>
                </c:pt>
                <c:pt idx="7">
                  <c:v>2.7061099999999998E-2</c:v>
                </c:pt>
                <c:pt idx="8">
                  <c:v>3.6328319999999997E-2</c:v>
                </c:pt>
                <c:pt idx="9">
                  <c:v>5.4315080000000016E-2</c:v>
                </c:pt>
                <c:pt idx="10">
                  <c:v>7.0241159999999997E-2</c:v>
                </c:pt>
                <c:pt idx="11">
                  <c:v>9.2164800000000005E-2</c:v>
                </c:pt>
                <c:pt idx="12">
                  <c:v>0.11925000000000001</c:v>
                </c:pt>
                <c:pt idx="13">
                  <c:v>0.15078800000000001</c:v>
                </c:pt>
                <c:pt idx="14">
                  <c:v>0.18897099999999997</c:v>
                </c:pt>
                <c:pt idx="15">
                  <c:v>0.23277617999999997</c:v>
                </c:pt>
                <c:pt idx="16">
                  <c:v>0.24693989999999996</c:v>
                </c:pt>
                <c:pt idx="17">
                  <c:v>0.25517183999999998</c:v>
                </c:pt>
                <c:pt idx="18">
                  <c:v>0.31820535999999999</c:v>
                </c:pt>
                <c:pt idx="19">
                  <c:v>0.38123888</c:v>
                </c:pt>
                <c:pt idx="20">
                  <c:v>0.44427240000000007</c:v>
                </c:pt>
                <c:pt idx="21">
                  <c:v>0.50730592000000019</c:v>
                </c:pt>
                <c:pt idx="22">
                  <c:v>0.57033944000000003</c:v>
                </c:pt>
                <c:pt idx="23">
                  <c:v>0.6333729600000001</c:v>
                </c:pt>
                <c:pt idx="24">
                  <c:v>0.69640647999999994</c:v>
                </c:pt>
                <c:pt idx="25">
                  <c:v>0.75944</c:v>
                </c:pt>
                <c:pt idx="26">
                  <c:v>0.77176381259999904</c:v>
                </c:pt>
                <c:pt idx="27">
                  <c:v>0.78609818506666296</c:v>
                </c:pt>
                <c:pt idx="28">
                  <c:v>0.80155798144999091</c:v>
                </c:pt>
                <c:pt idx="29">
                  <c:v>0.81757570733331664</c:v>
                </c:pt>
                <c:pt idx="30">
                  <c:v>0.83396364583330551</c:v>
                </c:pt>
                <c:pt idx="31">
                  <c:v>0.85097599359995779</c:v>
                </c:pt>
                <c:pt idx="32">
                  <c:v>0.86937099681660757</c:v>
                </c:pt>
                <c:pt idx="33">
                  <c:v>0.89047308719991891</c:v>
                </c:pt>
                <c:pt idx="34">
                  <c:v>0.91623501799989482</c:v>
                </c:pt>
                <c:pt idx="35">
                  <c:v>0.94929999999986792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F-496E-AD98-9BC9C0B2BF48}"/>
            </c:ext>
          </c:extLst>
        </c:ser>
        <c:ser>
          <c:idx val="1"/>
          <c:order val="1"/>
          <c:tx>
            <c:strRef>
              <c:f>'LDV Sales - GGRA'!$A$69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'LDV Sales - GGRA'!$B$67:$AK$67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'LDV Sales - GGRA'!$B$69:$AK$69</c:f>
              <c:numCache>
                <c:formatCode>_ * #,##0.0_ ;_ * \-#,##0.0_ ;_ * ""\-""??_ ;_ @_ </c:formatCode>
                <c:ptCount val="36"/>
                <c:pt idx="0">
                  <c:v>6.437499999999999E-4</c:v>
                </c:pt>
                <c:pt idx="1">
                  <c:v>8.25E-4</c:v>
                </c:pt>
                <c:pt idx="2">
                  <c:v>1.2374999999999999E-3</c:v>
                </c:pt>
                <c:pt idx="3">
                  <c:v>1.6499999999999998E-3</c:v>
                </c:pt>
                <c:pt idx="4">
                  <c:v>3.9324999999999994E-3</c:v>
                </c:pt>
                <c:pt idx="5">
                  <c:v>6.2150000000000009E-3</c:v>
                </c:pt>
                <c:pt idx="6">
                  <c:v>8.4975000000000016E-3</c:v>
                </c:pt>
                <c:pt idx="7">
                  <c:v>9.4388999999999983E-3</c:v>
                </c:pt>
                <c:pt idx="8">
                  <c:v>1.1271680000000006E-2</c:v>
                </c:pt>
                <c:pt idx="9">
                  <c:v>1.2484919999999997E-2</c:v>
                </c:pt>
                <c:pt idx="10">
                  <c:v>1.3558840000000008E-2</c:v>
                </c:pt>
                <c:pt idx="11">
                  <c:v>1.33352E-2</c:v>
                </c:pt>
                <c:pt idx="12">
                  <c:v>1.3249999999999998E-2</c:v>
                </c:pt>
                <c:pt idx="13">
                  <c:v>1.3111999999999997E-2</c:v>
                </c:pt>
                <c:pt idx="14">
                  <c:v>1.3028999999999999E-2</c:v>
                </c:pt>
                <c:pt idx="15">
                  <c:v>1.2923820000000022E-2</c:v>
                </c:pt>
                <c:pt idx="16">
                  <c:v>1.2860099999999994E-2</c:v>
                </c:pt>
                <c:pt idx="17">
                  <c:v>1.362815999999999E-2</c:v>
                </c:pt>
                <c:pt idx="18">
                  <c:v>1.6994639999999988E-2</c:v>
                </c:pt>
                <c:pt idx="19">
                  <c:v>2.0361119999999983E-2</c:v>
                </c:pt>
                <c:pt idx="20">
                  <c:v>2.3727599999999977E-2</c:v>
                </c:pt>
                <c:pt idx="21">
                  <c:v>2.7094079999999979E-2</c:v>
                </c:pt>
                <c:pt idx="22">
                  <c:v>3.0460559999999973E-2</c:v>
                </c:pt>
                <c:pt idx="23">
                  <c:v>3.3827039999999975E-2</c:v>
                </c:pt>
                <c:pt idx="24">
                  <c:v>3.7193519999999973E-2</c:v>
                </c:pt>
                <c:pt idx="25">
                  <c:v>4.0559999999999971E-2</c:v>
                </c:pt>
                <c:pt idx="26">
                  <c:v>4.1218187399999918E-2</c:v>
                </c:pt>
                <c:pt idx="27">
                  <c:v>4.1983754327272499E-2</c:v>
                </c:pt>
                <c:pt idx="28">
                  <c:v>4.280942764090858E-2</c:v>
                </c:pt>
                <c:pt idx="29">
                  <c:v>4.3664898727271799E-2</c:v>
                </c:pt>
                <c:pt idx="30">
                  <c:v>4.4540142045453021E-2</c:v>
                </c:pt>
                <c:pt idx="31">
                  <c:v>4.5448733672725006E-2</c:v>
                </c:pt>
                <c:pt idx="32">
                  <c:v>4.643116984999681E-2</c:v>
                </c:pt>
                <c:pt idx="33">
                  <c:v>4.7558185527268336E-2</c:v>
                </c:pt>
                <c:pt idx="34">
                  <c:v>4.8934072909085267E-2</c:v>
                </c:pt>
                <c:pt idx="35">
                  <c:v>5.0699999999992917E-2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F-496E-AD98-9BC9C0B2BF48}"/>
            </c:ext>
          </c:extLst>
        </c:ser>
        <c:ser>
          <c:idx val="2"/>
          <c:order val="2"/>
          <c:tx>
            <c:strRef>
              <c:f>'LDV Sales - GGRA'!$A$70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f>'LDV Sales - GGRA'!$B$67:$AK$67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'LDV Sales - GGRA'!$B$70:$AK$70</c:f>
              <c:numCache>
                <c:formatCode>0%</c:formatCode>
                <c:ptCount val="36"/>
                <c:pt idx="0">
                  <c:v>2.4999999999999998E-2</c:v>
                </c:pt>
                <c:pt idx="1">
                  <c:v>2.5000000000000081E-2</c:v>
                </c:pt>
                <c:pt idx="2">
                  <c:v>2.5000000000000053E-2</c:v>
                </c:pt>
                <c:pt idx="3">
                  <c:v>2.5000000000000029E-2</c:v>
                </c:pt>
                <c:pt idx="4">
                  <c:v>2.5000000000000154E-2</c:v>
                </c:pt>
                <c:pt idx="5">
                  <c:v>2.5000000000000057E-2</c:v>
                </c:pt>
                <c:pt idx="6">
                  <c:v>2.4999999999999842E-2</c:v>
                </c:pt>
                <c:pt idx="7">
                  <c:v>2.5000000000000112E-2</c:v>
                </c:pt>
                <c:pt idx="8">
                  <c:v>2.5000000000000216E-2</c:v>
                </c:pt>
                <c:pt idx="9">
                  <c:v>2.499999999999987E-2</c:v>
                </c:pt>
                <c:pt idx="10">
                  <c:v>2.5000000000000008E-2</c:v>
                </c:pt>
                <c:pt idx="11">
                  <c:v>2.500000000000005E-2</c:v>
                </c:pt>
                <c:pt idx="12">
                  <c:v>2.5000000000000203E-2</c:v>
                </c:pt>
                <c:pt idx="13">
                  <c:v>2.4999999999999967E-2</c:v>
                </c:pt>
                <c:pt idx="14">
                  <c:v>2.5000000000000216E-2</c:v>
                </c:pt>
                <c:pt idx="15">
                  <c:v>2.500000000000005E-2</c:v>
                </c:pt>
                <c:pt idx="16">
                  <c:v>2.4675249999999899E-2</c:v>
                </c:pt>
                <c:pt idx="17">
                  <c:v>2.4328000000000183E-2</c:v>
                </c:pt>
                <c:pt idx="18">
                  <c:v>2.3742999999999903E-2</c:v>
                </c:pt>
                <c:pt idx="19">
                  <c:v>2.2991999999999846E-2</c:v>
                </c:pt>
                <c:pt idx="20">
                  <c:v>2.2075000000000122E-2</c:v>
                </c:pt>
                <c:pt idx="21">
                  <c:v>2.09919999999999E-2</c:v>
                </c:pt>
                <c:pt idx="22">
                  <c:v>1.9743000000000066E-2</c:v>
                </c:pt>
                <c:pt idx="23">
                  <c:v>1.8328000000000011E-2</c:v>
                </c:pt>
                <c:pt idx="24">
                  <c:v>1.6747000000000067E-2</c:v>
                </c:pt>
                <c:pt idx="25">
                  <c:v>1.5000000000000013E-2</c:v>
                </c:pt>
                <c:pt idx="26">
                  <c:v>1.3821497500000057E-2</c:v>
                </c:pt>
                <c:pt idx="27">
                  <c:v>1.2578770909091097E-2</c:v>
                </c:pt>
                <c:pt idx="28">
                  <c:v>1.1279029602272894E-2</c:v>
                </c:pt>
                <c:pt idx="29">
                  <c:v>9.9282893939399708E-3</c:v>
                </c:pt>
                <c:pt idx="30">
                  <c:v>8.5280539772732977E-3</c:v>
                </c:pt>
                <c:pt idx="31">
                  <c:v>7.0715054545463785E-3</c:v>
                </c:pt>
                <c:pt idx="32">
                  <c:v>5.5392039583346264E-3</c:v>
                </c:pt>
                <c:pt idx="33">
                  <c:v>3.894296363638583E-3</c:v>
                </c:pt>
                <c:pt idx="34">
                  <c:v>2.0772340909117615E-3</c:v>
                </c:pt>
                <c:pt idx="35">
                  <c:v>1.3922196728799463E-13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F-496E-AD98-9BC9C0B2BF48}"/>
            </c:ext>
          </c:extLst>
        </c:ser>
        <c:ser>
          <c:idx val="3"/>
          <c:order val="3"/>
          <c:tx>
            <c:strRef>
              <c:f>'LDV Sales - GGRA'!$A$71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f>'LDV Sales - GGRA'!$B$67:$AK$67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'LDV Sales - GGRA'!$B$71:$AK$71</c:f>
              <c:numCache>
                <c:formatCode>_ * #,##0.0_ ;_ * \-#,##0.0_ ;_ * ""\-""??_ ;_ @_ </c:formatCode>
                <c:ptCount val="36"/>
                <c:pt idx="0">
                  <c:v>0.97375</c:v>
                </c:pt>
                <c:pt idx="1">
                  <c:v>0.97249999999999981</c:v>
                </c:pt>
                <c:pt idx="2">
                  <c:v>0.97124999999999984</c:v>
                </c:pt>
                <c:pt idx="3">
                  <c:v>0.97</c:v>
                </c:pt>
                <c:pt idx="4">
                  <c:v>0.9630833333333334</c:v>
                </c:pt>
                <c:pt idx="5">
                  <c:v>0.95616666666666661</c:v>
                </c:pt>
                <c:pt idx="6">
                  <c:v>0.94925000000000015</c:v>
                </c:pt>
                <c:pt idx="7">
                  <c:v>0.93849999999999989</c:v>
                </c:pt>
                <c:pt idx="8">
                  <c:v>0.9274</c:v>
                </c:pt>
                <c:pt idx="9">
                  <c:v>0.90820000000000012</c:v>
                </c:pt>
                <c:pt idx="10">
                  <c:v>0.89119999999999988</c:v>
                </c:pt>
                <c:pt idx="11">
                  <c:v>0.86949999999999994</c:v>
                </c:pt>
                <c:pt idx="12">
                  <c:v>0.84250000000000003</c:v>
                </c:pt>
                <c:pt idx="13">
                  <c:v>0.81110000000000004</c:v>
                </c:pt>
                <c:pt idx="14">
                  <c:v>0.77300000000000002</c:v>
                </c:pt>
                <c:pt idx="15">
                  <c:v>0.72929999999999995</c:v>
                </c:pt>
                <c:pt idx="16">
                  <c:v>0.71552475000000004</c:v>
                </c:pt>
                <c:pt idx="17">
                  <c:v>0.70687200000000006</c:v>
                </c:pt>
                <c:pt idx="18">
                  <c:v>0.6410570000000001</c:v>
                </c:pt>
                <c:pt idx="19">
                  <c:v>0.57540800000000014</c:v>
                </c:pt>
                <c:pt idx="20">
                  <c:v>0.50992499999999985</c:v>
                </c:pt>
                <c:pt idx="21">
                  <c:v>0.44460799999999984</c:v>
                </c:pt>
                <c:pt idx="22">
                  <c:v>0.37945699999999993</c:v>
                </c:pt>
                <c:pt idx="23">
                  <c:v>0.31447199999999997</c:v>
                </c:pt>
                <c:pt idx="24">
                  <c:v>0.24965300000000001</c:v>
                </c:pt>
                <c:pt idx="25">
                  <c:v>0.185</c:v>
                </c:pt>
                <c:pt idx="26">
                  <c:v>0.17319650250000099</c:v>
                </c:pt>
                <c:pt idx="27">
                  <c:v>0.15933928969697347</c:v>
                </c:pt>
                <c:pt idx="28">
                  <c:v>0.1443535613068275</c:v>
                </c:pt>
                <c:pt idx="29">
                  <c:v>0.12883110454547189</c:v>
                </c:pt>
                <c:pt idx="30">
                  <c:v>0.11296815814396806</c:v>
                </c:pt>
                <c:pt idx="31">
                  <c:v>9.6503767272770796E-2</c:v>
                </c:pt>
                <c:pt idx="32">
                  <c:v>7.8658629375060934E-2</c:v>
                </c:pt>
                <c:pt idx="33">
                  <c:v>5.8074430909174433E-2</c:v>
                </c:pt>
                <c:pt idx="34">
                  <c:v>3.2753675000108159E-2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4F-496E-AD98-9BC9C0B2B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New Sales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 * #,##0.0_ ;_ * \-#,##0.0_ ;_ * &quot;&quot;\-&quot;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198804561194552"/>
          <c:y val="0.17225809089021957"/>
          <c:w val="0.27610719248329252"/>
          <c:h val="0.43081586946644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LDA Vehicle Stocks</a:t>
            </a:r>
          </a:p>
        </c:rich>
      </c:tx>
      <c:layout>
        <c:manualLayout>
          <c:xMode val="edge"/>
          <c:yMode val="edge"/>
          <c:x val="0.24372553430821142"/>
          <c:y val="8.0200488591480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85632678268156"/>
          <c:y val="0.10847116081997737"/>
          <c:w val="0.54675665541807272"/>
          <c:h val="0.76129682295552692"/>
        </c:manualLayout>
      </c:layout>
      <c:areaChart>
        <c:grouping val="stacked"/>
        <c:varyColors val="0"/>
        <c:ser>
          <c:idx val="0"/>
          <c:order val="0"/>
          <c:tx>
            <c:strRef>
              <c:f>'LDV Stocks - Ref'!$A$44:$A$44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Ref'!$B$44:$AK$44</c15:sqref>
                  </c15:fullRef>
                </c:ext>
              </c:extLst>
              <c:f>'LDV Stocks - Ref'!$G$44:$AK$44</c:f>
              <c:numCache>
                <c:formatCode>0.0</c:formatCode>
                <c:ptCount val="31"/>
                <c:pt idx="0">
                  <c:v>2.0643872035210495E-2</c:v>
                </c:pt>
                <c:pt idx="1">
                  <c:v>3.0234330581984787E-2</c:v>
                </c:pt>
                <c:pt idx="2">
                  <c:v>4.2207488542433905E-2</c:v>
                </c:pt>
                <c:pt idx="3">
                  <c:v>5.664633159552921E-2</c:v>
                </c:pt>
                <c:pt idx="4">
                  <c:v>7.359946610713107E-2</c:v>
                </c:pt>
                <c:pt idx="5">
                  <c:v>9.3062569382685381E-2</c:v>
                </c:pt>
                <c:pt idx="6">
                  <c:v>0.1209188822130612</c:v>
                </c:pt>
                <c:pt idx="7">
                  <c:v>0.1570953693405929</c:v>
                </c:pt>
                <c:pt idx="8">
                  <c:v>0.20146088625088984</c:v>
                </c:pt>
                <c:pt idx="9">
                  <c:v>0.25415044079236332</c:v>
                </c:pt>
                <c:pt idx="10">
                  <c:v>0.31609986812257584</c:v>
                </c:pt>
                <c:pt idx="11">
                  <c:v>0.38018938660998969</c:v>
                </c:pt>
                <c:pt idx="12">
                  <c:v>0.44798341178870521</c:v>
                </c:pt>
                <c:pt idx="13">
                  <c:v>0.52001784339260826</c:v>
                </c:pt>
                <c:pt idx="14">
                  <c:v>0.59529998549877727</c:v>
                </c:pt>
                <c:pt idx="15">
                  <c:v>0.67203638488940531</c:v>
                </c:pt>
                <c:pt idx="16">
                  <c:v>0.74871142836338356</c:v>
                </c:pt>
                <c:pt idx="17">
                  <c:v>0.82434453096559279</c:v>
                </c:pt>
                <c:pt idx="18">
                  <c:v>0.89816350148224833</c:v>
                </c:pt>
                <c:pt idx="19">
                  <c:v>0.9693644915129298</c:v>
                </c:pt>
                <c:pt idx="20">
                  <c:v>1.0370432397443192</c:v>
                </c:pt>
                <c:pt idx="21">
                  <c:v>1.1002251996158174</c:v>
                </c:pt>
                <c:pt idx="22">
                  <c:v>1.1580032591615741</c:v>
                </c:pt>
                <c:pt idx="23">
                  <c:v>1.2097722404225617</c:v>
                </c:pt>
                <c:pt idx="24">
                  <c:v>1.2554770117209919</c:v>
                </c:pt>
                <c:pt idx="25">
                  <c:v>1.2957402857505116</c:v>
                </c:pt>
                <c:pt idx="26">
                  <c:v>1.3317764429320551</c:v>
                </c:pt>
                <c:pt idx="27">
                  <c:v>1.3651143326285042</c:v>
                </c:pt>
                <c:pt idx="28">
                  <c:v>1.3972345102270998</c:v>
                </c:pt>
                <c:pt idx="29">
                  <c:v>1.4292467635843025</c:v>
                </c:pt>
                <c:pt idx="30">
                  <c:v>1.4617385541055079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8-4250-A0CF-CEC792F4FE59}"/>
            </c:ext>
          </c:extLst>
        </c:ser>
        <c:ser>
          <c:idx val="1"/>
          <c:order val="1"/>
          <c:tx>
            <c:strRef>
              <c:f>'LDV Stocks - Ref'!$A$45:$A$45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Ref'!$B$45:$AK$45</c15:sqref>
                  </c15:fullRef>
                </c:ext>
              </c:extLst>
              <c:f>'LDV Stocks - Ref'!$G$45:$AK$45</c:f>
              <c:numCache>
                <c:formatCode>0.0</c:formatCode>
                <c:ptCount val="31"/>
                <c:pt idx="0">
                  <c:v>1.0065235568484656E-2</c:v>
                </c:pt>
                <c:pt idx="1">
                  <c:v>1.3364093207148573E-2</c:v>
                </c:pt>
                <c:pt idx="2">
                  <c:v>1.7002456677263706E-2</c:v>
                </c:pt>
                <c:pt idx="3">
                  <c:v>2.0840244068639699E-2</c:v>
                </c:pt>
                <c:pt idx="4">
                  <c:v>2.4732772564781375E-2</c:v>
                </c:pt>
                <c:pt idx="5">
                  <c:v>2.8529964415969635E-2</c:v>
                </c:pt>
                <c:pt idx="6">
                  <c:v>3.3074210598596894E-2</c:v>
                </c:pt>
                <c:pt idx="7">
                  <c:v>3.7851931498291802E-2</c:v>
                </c:pt>
                <c:pt idx="8">
                  <c:v>4.2375321948481343E-2</c:v>
                </c:pt>
                <c:pt idx="9">
                  <c:v>4.6205656187901484E-2</c:v>
                </c:pt>
                <c:pt idx="10">
                  <c:v>4.8945686583596222E-2</c:v>
                </c:pt>
                <c:pt idx="11">
                  <c:v>5.1504024860585494E-2</c:v>
                </c:pt>
                <c:pt idx="12">
                  <c:v>5.3895367716082859E-2</c:v>
                </c:pt>
                <c:pt idx="13">
                  <c:v>5.6089292575927742E-2</c:v>
                </c:pt>
                <c:pt idx="14">
                  <c:v>5.7998852805553093E-2</c:v>
                </c:pt>
                <c:pt idx="15">
                  <c:v>5.9526606829910941E-2</c:v>
                </c:pt>
                <c:pt idx="16">
                  <c:v>6.0622238980151129E-2</c:v>
                </c:pt>
                <c:pt idx="17">
                  <c:v>6.1295397798188371E-2</c:v>
                </c:pt>
                <c:pt idx="18">
                  <c:v>6.1593341966663967E-2</c:v>
                </c:pt>
                <c:pt idx="19">
                  <c:v>6.1576002885337287E-2</c:v>
                </c:pt>
                <c:pt idx="20">
                  <c:v>6.130007453838323E-2</c:v>
                </c:pt>
                <c:pt idx="21">
                  <c:v>6.0815612512596214E-2</c:v>
                </c:pt>
                <c:pt idx="22">
                  <c:v>6.0174861628319962E-2</c:v>
                </c:pt>
                <c:pt idx="23">
                  <c:v>5.9445489155006193E-2</c:v>
                </c:pt>
                <c:pt idx="24">
                  <c:v>5.8714058682959674E-2</c:v>
                </c:pt>
                <c:pt idx="25">
                  <c:v>5.8067518209974925E-2</c:v>
                </c:pt>
                <c:pt idx="26">
                  <c:v>5.7558498212642188E-2</c:v>
                </c:pt>
                <c:pt idx="27">
                  <c:v>5.7181597132888798E-2</c:v>
                </c:pt>
                <c:pt idx="28">
                  <c:v>5.6883142503820761E-2</c:v>
                </c:pt>
                <c:pt idx="29">
                  <c:v>5.6596391608885507E-2</c:v>
                </c:pt>
                <c:pt idx="30">
                  <c:v>5.6273333663491541E-2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8-4250-A0CF-CEC792F4FE59}"/>
            </c:ext>
          </c:extLst>
        </c:ser>
        <c:ser>
          <c:idx val="2"/>
          <c:order val="2"/>
          <c:tx>
            <c:strRef>
              <c:f>'LDV Stocks - Ref'!$A$46:$A$46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Ref'!$B$46:$AK$46</c15:sqref>
                  </c15:fullRef>
                </c:ext>
              </c:extLst>
              <c:f>'LDV Stocks - Ref'!$G$46:$AK$46</c:f>
              <c:numCache>
                <c:formatCode>0.0</c:formatCode>
                <c:ptCount val="31"/>
                <c:pt idx="0">
                  <c:v>0.12295231709725131</c:v>
                </c:pt>
                <c:pt idx="1">
                  <c:v>0.13168658713705073</c:v>
                </c:pt>
                <c:pt idx="2">
                  <c:v>0.14039264125148293</c:v>
                </c:pt>
                <c:pt idx="3">
                  <c:v>0.14904928970407896</c:v>
                </c:pt>
                <c:pt idx="4">
                  <c:v>0.15762219180725057</c:v>
                </c:pt>
                <c:pt idx="5">
                  <c:v>0.16605701070342627</c:v>
                </c:pt>
                <c:pt idx="6">
                  <c:v>0.17427382204179864</c:v>
                </c:pt>
                <c:pt idx="7">
                  <c:v>0.18216652018355203</c:v>
                </c:pt>
                <c:pt idx="8">
                  <c:v>0.18961392930339496</c:v>
                </c:pt>
                <c:pt idx="9">
                  <c:v>0.19650717419297264</c:v>
                </c:pt>
                <c:pt idx="10">
                  <c:v>0.20278530667426253</c:v>
                </c:pt>
                <c:pt idx="11">
                  <c:v>0.20845085126009011</c:v>
                </c:pt>
                <c:pt idx="12">
                  <c:v>0.21353371212837607</c:v>
                </c:pt>
                <c:pt idx="13">
                  <c:v>0.2180209815453692</c:v>
                </c:pt>
                <c:pt idx="14">
                  <c:v>0.22183983656755024</c:v>
                </c:pt>
                <c:pt idx="15">
                  <c:v>0.22494249044813786</c:v>
                </c:pt>
                <c:pt idx="16">
                  <c:v>0.22739604575574246</c:v>
                </c:pt>
                <c:pt idx="17">
                  <c:v>0.22936888152551949</c:v>
                </c:pt>
                <c:pt idx="18">
                  <c:v>0.23105239268083044</c:v>
                </c:pt>
                <c:pt idx="19">
                  <c:v>0.23259864896285909</c:v>
                </c:pt>
                <c:pt idx="20">
                  <c:v>0.23409687706726556</c:v>
                </c:pt>
                <c:pt idx="21">
                  <c:v>0.2355838103915413</c:v>
                </c:pt>
                <c:pt idx="22">
                  <c:v>0.23706915455239974</c:v>
                </c:pt>
                <c:pt idx="23">
                  <c:v>0.23855438232793458</c:v>
                </c:pt>
                <c:pt idx="24">
                  <c:v>0.24003960707915328</c:v>
                </c:pt>
                <c:pt idx="25">
                  <c:v>0.24152483128153612</c:v>
                </c:pt>
                <c:pt idx="26">
                  <c:v>0.24301005517195895</c:v>
                </c:pt>
                <c:pt idx="27">
                  <c:v>0.24449527957373651</c:v>
                </c:pt>
                <c:pt idx="28">
                  <c:v>0.24598050379264347</c:v>
                </c:pt>
                <c:pt idx="29">
                  <c:v>0.24746572830783231</c:v>
                </c:pt>
                <c:pt idx="30">
                  <c:v>0.24895095262881006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8-4250-A0CF-CEC792F4FE59}"/>
            </c:ext>
          </c:extLst>
        </c:ser>
        <c:ser>
          <c:idx val="3"/>
          <c:order val="3"/>
          <c:tx>
            <c:strRef>
              <c:f>'LDV Stocks - Ref'!$A$47:$A$47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Ref'!$B$47:$AK$47</c15:sqref>
                  </c15:fullRef>
                </c:ext>
              </c:extLst>
              <c:f>'LDV Stocks - Ref'!$G$47:$AK$47</c:f>
              <c:numCache>
                <c:formatCode>0.0</c:formatCode>
                <c:ptCount val="31"/>
                <c:pt idx="0">
                  <c:v>2.223050795343656</c:v>
                </c:pt>
                <c:pt idx="1">
                  <c:v>2.2187033535859304</c:v>
                </c:pt>
                <c:pt idx="2">
                  <c:v>2.2116613040815785</c:v>
                </c:pt>
                <c:pt idx="3">
                  <c:v>2.2020025174023616</c:v>
                </c:pt>
                <c:pt idx="4">
                  <c:v>2.1898568466720691</c:v>
                </c:pt>
                <c:pt idx="5">
                  <c:v>2.1754323202440857</c:v>
                </c:pt>
                <c:pt idx="6">
                  <c:v>2.1520825169104931</c:v>
                </c:pt>
                <c:pt idx="7">
                  <c:v>2.1204997236402701</c:v>
                </c:pt>
                <c:pt idx="8">
                  <c:v>2.0814243043973661</c:v>
                </c:pt>
                <c:pt idx="9">
                  <c:v>2.0352701636519579</c:v>
                </c:pt>
                <c:pt idx="10">
                  <c:v>1.9815619048699238</c:v>
                </c:pt>
                <c:pt idx="11">
                  <c:v>1.9265103881347752</c:v>
                </c:pt>
                <c:pt idx="12">
                  <c:v>1.8685075457782787</c:v>
                </c:pt>
                <c:pt idx="13">
                  <c:v>1.8070600968587958</c:v>
                </c:pt>
                <c:pt idx="14">
                  <c:v>1.7433191083837249</c:v>
                </c:pt>
                <c:pt idx="15">
                  <c:v>1.6792222777808623</c:v>
                </c:pt>
                <c:pt idx="16">
                  <c:v>1.6162680937568354</c:v>
                </c:pt>
                <c:pt idx="17">
                  <c:v>1.5552590483920117</c:v>
                </c:pt>
                <c:pt idx="18">
                  <c:v>1.4967286750414508</c:v>
                </c:pt>
                <c:pt idx="19">
                  <c:v>1.4412688212797038</c:v>
                </c:pt>
                <c:pt idx="20">
                  <c:v>1.3896378223510037</c:v>
                </c:pt>
                <c:pt idx="21">
                  <c:v>1.34272344504203</c:v>
                </c:pt>
                <c:pt idx="22">
                  <c:v>1.3013708446834418</c:v>
                </c:pt>
                <c:pt idx="23">
                  <c:v>1.2661160551836732</c:v>
                </c:pt>
                <c:pt idx="24">
                  <c:v>1.2369275443690138</c:v>
                </c:pt>
                <c:pt idx="25">
                  <c:v>1.2130956354735127</c:v>
                </c:pt>
                <c:pt idx="26">
                  <c:v>1.1933533196363546</c:v>
                </c:pt>
                <c:pt idx="27">
                  <c:v>1.1761771578013414</c:v>
                </c:pt>
                <c:pt idx="28">
                  <c:v>1.160140259669967</c:v>
                </c:pt>
                <c:pt idx="29">
                  <c:v>1.144199585194704</c:v>
                </c:pt>
                <c:pt idx="30">
                  <c:v>1.1278156785418405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D8-4250-A0CF-CEC792F4F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Vehicles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98804561194552"/>
          <c:y val="0.17225809089021957"/>
          <c:w val="0.27610719248329252"/>
          <c:h val="0.43081586946644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LDT Vehicle Stocks</a:t>
            </a:r>
          </a:p>
        </c:rich>
      </c:tx>
      <c:layout>
        <c:manualLayout>
          <c:xMode val="edge"/>
          <c:yMode val="edge"/>
          <c:x val="0.24372553430821142"/>
          <c:y val="8.020048859148049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185632678268156"/>
          <c:y val="0.10847116081997737"/>
          <c:w val="0.54675665541807272"/>
          <c:h val="0.76129682295552692"/>
        </c:manualLayout>
      </c:layout>
      <c:areaChart>
        <c:grouping val="stacked"/>
        <c:varyColors val="0"/>
        <c:ser>
          <c:idx val="0"/>
          <c:order val="0"/>
          <c:tx>
            <c:strRef>
              <c:f>'LDV Stocks - Ref'!$A$67:$A$67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Ref'!$B$67:$AK$67</c15:sqref>
                  </c15:fullRef>
                </c:ext>
              </c:extLst>
              <c:f>'LDV Stocks - Ref'!$G$67:$AK$67</c:f>
              <c:numCache>
                <c:formatCode>0.0</c:formatCode>
                <c:ptCount val="31"/>
                <c:pt idx="0">
                  <c:v>4.5393214004934958E-3</c:v>
                </c:pt>
                <c:pt idx="1">
                  <c:v>7.2790594259217788E-3</c:v>
                </c:pt>
                <c:pt idx="2">
                  <c:v>1.0743860118017111E-2</c:v>
                </c:pt>
                <c:pt idx="3">
                  <c:v>1.4920682696991148E-2</c:v>
                </c:pt>
                <c:pt idx="4">
                  <c:v>1.9787515426886115E-2</c:v>
                </c:pt>
                <c:pt idx="5">
                  <c:v>2.5542809902865508E-2</c:v>
                </c:pt>
                <c:pt idx="6">
                  <c:v>3.2186574302875651E-2</c:v>
                </c:pt>
                <c:pt idx="7">
                  <c:v>3.9698335990435561E-2</c:v>
                </c:pt>
                <c:pt idx="8">
                  <c:v>4.8056456014088783E-2</c:v>
                </c:pt>
                <c:pt idx="9">
                  <c:v>5.728767632206172E-2</c:v>
                </c:pt>
                <c:pt idx="10">
                  <c:v>6.7539940031145537E-2</c:v>
                </c:pt>
                <c:pt idx="11">
                  <c:v>7.8471102237912357E-2</c:v>
                </c:pt>
                <c:pt idx="12">
                  <c:v>9.0350780310232096E-2</c:v>
                </c:pt>
                <c:pt idx="13">
                  <c:v>0.10327887645875247</c:v>
                </c:pt>
                <c:pt idx="14">
                  <c:v>0.11707173819846793</c:v>
                </c:pt>
                <c:pt idx="15">
                  <c:v>0.13137952491566929</c:v>
                </c:pt>
                <c:pt idx="16">
                  <c:v>0.14589805578922518</c:v>
                </c:pt>
                <c:pt idx="17">
                  <c:v>0.16044208303730706</c:v>
                </c:pt>
                <c:pt idx="18">
                  <c:v>0.17489832801473398</c:v>
                </c:pt>
                <c:pt idx="19">
                  <c:v>0.18918121223921944</c:v>
                </c:pt>
                <c:pt idx="20">
                  <c:v>0.20321446874763938</c:v>
                </c:pt>
                <c:pt idx="21">
                  <c:v>0.21692768069303561</c:v>
                </c:pt>
                <c:pt idx="22">
                  <c:v>0.2302661143555762</c:v>
                </c:pt>
                <c:pt idx="23">
                  <c:v>0.24320894278068703</c:v>
                </c:pt>
                <c:pt idx="24">
                  <c:v>0.25578707910854348</c:v>
                </c:pt>
                <c:pt idx="25">
                  <c:v>0.2680919121744908</c:v>
                </c:pt>
                <c:pt idx="26">
                  <c:v>0.28026909497156921</c:v>
                </c:pt>
                <c:pt idx="27">
                  <c:v>0.29249485736049047</c:v>
                </c:pt>
                <c:pt idx="28">
                  <c:v>0.30493727534287413</c:v>
                </c:pt>
                <c:pt idx="29">
                  <c:v>0.31771442928579124</c:v>
                </c:pt>
                <c:pt idx="30">
                  <c:v>0.33086907913328656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C0-4163-B31B-FAC867B8A368}"/>
            </c:ext>
          </c:extLst>
        </c:ser>
        <c:ser>
          <c:idx val="1"/>
          <c:order val="1"/>
          <c:tx>
            <c:strRef>
              <c:f>'LDV Stocks - Ref'!$A$68:$A$68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Ref'!$B$68:$AK$68</c15:sqref>
                  </c15:fullRef>
                </c:ext>
              </c:extLst>
              <c:f>'LDV Stocks - Ref'!$G$68:$AK$68</c:f>
              <c:numCache>
                <c:formatCode>0.0</c:formatCode>
                <c:ptCount val="31"/>
                <c:pt idx="0">
                  <c:v>2.2903448551902668E-3</c:v>
                </c:pt>
                <c:pt idx="1">
                  <c:v>3.6397297178116508E-3</c:v>
                </c:pt>
                <c:pt idx="2">
                  <c:v>5.3461691790058895E-3</c:v>
                </c:pt>
                <c:pt idx="3">
                  <c:v>7.4031648322970814E-3</c:v>
                </c:pt>
                <c:pt idx="4">
                  <c:v>9.7997440364968186E-3</c:v>
                </c:pt>
                <c:pt idx="5">
                  <c:v>1.2284415358509292E-2</c:v>
                </c:pt>
                <c:pt idx="6">
                  <c:v>1.4779522475487897E-2</c:v>
                </c:pt>
                <c:pt idx="7">
                  <c:v>1.7207794512224678E-2</c:v>
                </c:pt>
                <c:pt idx="8">
                  <c:v>1.949919656367264E-2</c:v>
                </c:pt>
                <c:pt idx="9">
                  <c:v>2.1599554020764845E-2</c:v>
                </c:pt>
                <c:pt idx="10">
                  <c:v>2.3473150330676647E-2</c:v>
                </c:pt>
                <c:pt idx="11">
                  <c:v>2.5396648856591392E-2</c:v>
                </c:pt>
                <c:pt idx="12">
                  <c:v>2.7395597838776702E-2</c:v>
                </c:pt>
                <c:pt idx="13">
                  <c:v>2.9458078516565622E-2</c:v>
                </c:pt>
                <c:pt idx="14">
                  <c:v>3.1517348661910034E-2</c:v>
                </c:pt>
                <c:pt idx="15">
                  <c:v>3.3479238162963915E-2</c:v>
                </c:pt>
                <c:pt idx="16">
                  <c:v>3.526760064087784E-2</c:v>
                </c:pt>
                <c:pt idx="17">
                  <c:v>3.6844567277577497E-2</c:v>
                </c:pt>
                <c:pt idx="18">
                  <c:v>3.8206939673379445E-2</c:v>
                </c:pt>
                <c:pt idx="19">
                  <c:v>3.9378554033124263E-2</c:v>
                </c:pt>
                <c:pt idx="20">
                  <c:v>4.0402970477339963E-2</c:v>
                </c:pt>
                <c:pt idx="21">
                  <c:v>4.1335477907047204E-2</c:v>
                </c:pt>
                <c:pt idx="22">
                  <c:v>4.2233898187125619E-2</c:v>
                </c:pt>
                <c:pt idx="23">
                  <c:v>4.3148517766422805E-2</c:v>
                </c:pt>
                <c:pt idx="24">
                  <c:v>4.4114021109721145E-2</c:v>
                </c:pt>
                <c:pt idx="25">
                  <c:v>4.5146290533318222E-2</c:v>
                </c:pt>
                <c:pt idx="26">
                  <c:v>4.6243818621082171E-2</c:v>
                </c:pt>
                <c:pt idx="27">
                  <c:v>4.7391907059349661E-2</c:v>
                </c:pt>
                <c:pt idx="28">
                  <c:v>4.8568863367293311E-2</c:v>
                </c:pt>
                <c:pt idx="29">
                  <c:v>4.9752948414517918E-2</c:v>
                </c:pt>
                <c:pt idx="30">
                  <c:v>5.0926963969266069E-2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C0-4163-B31B-FAC867B8A368}"/>
            </c:ext>
          </c:extLst>
        </c:ser>
        <c:ser>
          <c:idx val="2"/>
          <c:order val="2"/>
          <c:tx>
            <c:strRef>
              <c:f>'LDV Stocks - Ref'!$A$69:$A$69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Ref'!$B$69:$AK$69</c15:sqref>
                  </c15:fullRef>
                </c:ext>
              </c:extLst>
              <c:f>'LDV Stocks - Ref'!$G$69:$AK$69</c:f>
              <c:numCache>
                <c:formatCode>0.0</c:formatCode>
                <c:ptCount val="31"/>
                <c:pt idx="0">
                  <c:v>5.3952568656036648E-2</c:v>
                </c:pt>
                <c:pt idx="1">
                  <c:v>5.4344613280846742E-2</c:v>
                </c:pt>
                <c:pt idx="2">
                  <c:v>5.4736657926008646E-2</c:v>
                </c:pt>
                <c:pt idx="3">
                  <c:v>5.5128702577511512E-2</c:v>
                </c:pt>
                <c:pt idx="4">
                  <c:v>5.5520747349500174E-2</c:v>
                </c:pt>
                <c:pt idx="5">
                  <c:v>5.5912791991874183E-2</c:v>
                </c:pt>
                <c:pt idx="6">
                  <c:v>5.6304836697397775E-2</c:v>
                </c:pt>
                <c:pt idx="7">
                  <c:v>5.6696881371043457E-2</c:v>
                </c:pt>
                <c:pt idx="8">
                  <c:v>5.7088926159290621E-2</c:v>
                </c:pt>
                <c:pt idx="9">
                  <c:v>5.7480970785448407E-2</c:v>
                </c:pt>
                <c:pt idx="10">
                  <c:v>5.7873015444153866E-2</c:v>
                </c:pt>
                <c:pt idx="11">
                  <c:v>5.8265060026449031E-2</c:v>
                </c:pt>
                <c:pt idx="12">
                  <c:v>5.8657104760620901E-2</c:v>
                </c:pt>
                <c:pt idx="13">
                  <c:v>5.9049149372071313E-2</c:v>
                </c:pt>
                <c:pt idx="14">
                  <c:v>5.944119411551653E-2</c:v>
                </c:pt>
                <c:pt idx="15">
                  <c:v>5.9833238735232414E-2</c:v>
                </c:pt>
                <c:pt idx="16">
                  <c:v>6.0225283396829699E-2</c:v>
                </c:pt>
                <c:pt idx="17">
                  <c:v>6.0617328175250784E-2</c:v>
                </c:pt>
                <c:pt idx="18">
                  <c:v>6.1009372959606734E-2</c:v>
                </c:pt>
                <c:pt idx="19">
                  <c:v>6.1401417552046561E-2</c:v>
                </c:pt>
                <c:pt idx="20">
                  <c:v>6.1793462267733745E-2</c:v>
                </c:pt>
                <c:pt idx="21">
                  <c:v>6.2185506840537835E-2</c:v>
                </c:pt>
                <c:pt idx="22">
                  <c:v>6.2577551485824778E-2</c:v>
                </c:pt>
                <c:pt idx="23">
                  <c:v>6.2969596049112703E-2</c:v>
                </c:pt>
                <c:pt idx="24">
                  <c:v>6.3361640672399078E-2</c:v>
                </c:pt>
                <c:pt idx="25">
                  <c:v>6.3753685226505374E-2</c:v>
                </c:pt>
                <c:pt idx="26">
                  <c:v>6.4145729953025976E-2</c:v>
                </c:pt>
                <c:pt idx="27">
                  <c:v>6.4537774739754306E-2</c:v>
                </c:pt>
                <c:pt idx="28">
                  <c:v>6.4929819398227062E-2</c:v>
                </c:pt>
                <c:pt idx="29">
                  <c:v>6.5321864181474842E-2</c:v>
                </c:pt>
                <c:pt idx="30">
                  <c:v>6.5713908885889849E-2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C0-4163-B31B-FAC867B8A368}"/>
            </c:ext>
          </c:extLst>
        </c:ser>
        <c:ser>
          <c:idx val="3"/>
          <c:order val="3"/>
          <c:tx>
            <c:strRef>
              <c:f>'LDV Stocks - Ref'!$A$70:$A$70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Ref'!$B$70:$AK$70</c15:sqref>
                  </c15:fullRef>
                </c:ext>
              </c:extLst>
              <c:f>'LDV Stocks - Ref'!$G$70:$AK$70</c:f>
              <c:numCache>
                <c:formatCode>0.0</c:formatCode>
                <c:ptCount val="31"/>
                <c:pt idx="0">
                  <c:v>2.0973205113297491</c:v>
                </c:pt>
                <c:pt idx="1">
                  <c:v>2.1085211288092949</c:v>
                </c:pt>
                <c:pt idx="2">
                  <c:v>2.1186396298173165</c:v>
                </c:pt>
                <c:pt idx="3">
                  <c:v>2.1276955529936612</c:v>
                </c:pt>
                <c:pt idx="4">
                  <c:v>2.1357218871671315</c:v>
                </c:pt>
                <c:pt idx="5">
                  <c:v>2.1427716624217199</c:v>
                </c:pt>
                <c:pt idx="6">
                  <c:v>2.1489225344201572</c:v>
                </c:pt>
                <c:pt idx="7">
                  <c:v>2.1542722429680405</c:v>
                </c:pt>
                <c:pt idx="8">
                  <c:v>2.1589124676345701</c:v>
                </c:pt>
                <c:pt idx="9">
                  <c:v>2.1628706302896656</c:v>
                </c:pt>
                <c:pt idx="10">
                  <c:v>2.1660345119601825</c:v>
                </c:pt>
                <c:pt idx="11">
                  <c:v>2.1684695899369992</c:v>
                </c:pt>
                <c:pt idx="12">
                  <c:v>2.1698807075152109</c:v>
                </c:pt>
                <c:pt idx="13">
                  <c:v>2.1701798705354554</c:v>
                </c:pt>
                <c:pt idx="14">
                  <c:v>2.1696174836447701</c:v>
                </c:pt>
                <c:pt idx="15">
                  <c:v>2.1686375475954209</c:v>
                </c:pt>
                <c:pt idx="16">
                  <c:v>2.1676203960462646</c:v>
                </c:pt>
                <c:pt idx="17">
                  <c:v>2.1667891485198938</c:v>
                </c:pt>
                <c:pt idx="18">
                  <c:v>2.1662602777365469</c:v>
                </c:pt>
                <c:pt idx="19">
                  <c:v>2.166095518257479</c:v>
                </c:pt>
                <c:pt idx="20">
                  <c:v>2.1663275892166278</c:v>
                </c:pt>
                <c:pt idx="21">
                  <c:v>2.1669716081809001</c:v>
                </c:pt>
                <c:pt idx="22">
                  <c:v>2.1680244954044636</c:v>
                </c:pt>
                <c:pt idx="23">
                  <c:v>2.1694567853682805</c:v>
                </c:pt>
                <c:pt idx="24">
                  <c:v>2.1712028860053088</c:v>
                </c:pt>
                <c:pt idx="25">
                  <c:v>2.1731555211259086</c:v>
                </c:pt>
                <c:pt idx="26">
                  <c:v>2.175170554575371</c:v>
                </c:pt>
                <c:pt idx="27">
                  <c:v>2.1770864504305787</c:v>
                </c:pt>
                <c:pt idx="28">
                  <c:v>2.1787568178206884</c:v>
                </c:pt>
                <c:pt idx="29">
                  <c:v>2.1800853253772137</c:v>
                </c:pt>
                <c:pt idx="30">
                  <c:v>2.1810464034471582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C0-4163-B31B-FAC867B8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Vehicles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198804561194552"/>
          <c:y val="0.17225809089021957"/>
          <c:w val="0.27610719248329252"/>
          <c:h val="0.43081586946644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'Emissions by Sector'!$B$116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'Emissions by Sector'!$A$117:$A$123</c:f>
              <c:strCache>
                <c:ptCount val="7"/>
                <c:pt idx="0">
                  <c:v>Residential</c:v>
                </c:pt>
                <c:pt idx="1">
                  <c:v>Commercial</c:v>
                </c:pt>
                <c:pt idx="2">
                  <c:v>Industry</c:v>
                </c:pt>
                <c:pt idx="3">
                  <c:v>Transportation</c:v>
                </c:pt>
                <c:pt idx="4">
                  <c:v>Electricity Generation</c:v>
                </c:pt>
                <c:pt idx="5">
                  <c:v>Non-energy Emissions</c:v>
                </c:pt>
                <c:pt idx="6">
                  <c:v>Sequestration on Natural and Working Lands</c:v>
                </c:pt>
              </c:strCache>
            </c:strRef>
          </c:cat>
          <c:val>
            <c:numRef>
              <c:f>'Emissions by Sector'!$B$117:$B$123</c:f>
              <c:numCache>
                <c:formatCode>0.0</c:formatCode>
                <c:ptCount val="7"/>
                <c:pt idx="0">
                  <c:v>6.9712581957495399</c:v>
                </c:pt>
                <c:pt idx="1">
                  <c:v>5.28434332266872</c:v>
                </c:pt>
                <c:pt idx="2">
                  <c:v>4.1547813820501727</c:v>
                </c:pt>
                <c:pt idx="3">
                  <c:v>31.932570909760262</c:v>
                </c:pt>
                <c:pt idx="4">
                  <c:v>20.164692819117615</c:v>
                </c:pt>
                <c:pt idx="5">
                  <c:v>9.8856326269230781</c:v>
                </c:pt>
                <c:pt idx="6">
                  <c:v>-12.669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3-4681-9A4B-5DD745058108}"/>
            </c:ext>
          </c:extLst>
        </c:ser>
        <c:ser>
          <c:idx val="1"/>
          <c:order val="1"/>
          <c:tx>
            <c:strRef>
              <c:f>'Emissions by Sector'!$C$116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'Emissions by Sector'!$A$117:$A$123</c:f>
              <c:strCache>
                <c:ptCount val="7"/>
                <c:pt idx="0">
                  <c:v>Residential</c:v>
                </c:pt>
                <c:pt idx="1">
                  <c:v>Commercial</c:v>
                </c:pt>
                <c:pt idx="2">
                  <c:v>Industry</c:v>
                </c:pt>
                <c:pt idx="3">
                  <c:v>Transportation</c:v>
                </c:pt>
                <c:pt idx="4">
                  <c:v>Electricity Generation</c:v>
                </c:pt>
                <c:pt idx="5">
                  <c:v>Non-energy Emissions</c:v>
                </c:pt>
                <c:pt idx="6">
                  <c:v>Sequestration on Natural and Working Lands</c:v>
                </c:pt>
              </c:strCache>
            </c:strRef>
          </c:cat>
          <c:val>
            <c:numRef>
              <c:f>'Emissions by Sector'!$C$117:$C$123</c:f>
              <c:numCache>
                <c:formatCode>0.0</c:formatCode>
                <c:ptCount val="7"/>
                <c:pt idx="0">
                  <c:v>6.3362892047362722</c:v>
                </c:pt>
                <c:pt idx="1">
                  <c:v>4.9387989831232595</c:v>
                </c:pt>
                <c:pt idx="2">
                  <c:v>3.6657420963824601</c:v>
                </c:pt>
                <c:pt idx="3">
                  <c:v>24.410236647908398</c:v>
                </c:pt>
                <c:pt idx="4">
                  <c:v>8.803921208240709</c:v>
                </c:pt>
                <c:pt idx="5">
                  <c:v>9.0186640650000012</c:v>
                </c:pt>
                <c:pt idx="6">
                  <c:v>-13.579000000000001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3-4681-9A4B-5DD745058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0"/>
        <c:axId val="676518384"/>
        <c:axId val="676525272"/>
      </c:barChart>
      <c:catAx>
        <c:axId val="67651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525272"/>
        <c:crosses val="autoZero"/>
        <c:auto val="1"/>
        <c:lblAlgn val="ctr"/>
        <c:lblOffset val="100"/>
        <c:noMultiLvlLbl val="0"/>
      </c:catAx>
      <c:valAx>
        <c:axId val="6765252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51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LDV Vehicle Stocks</a:t>
            </a:r>
          </a:p>
        </c:rich>
      </c:tx>
      <c:layout>
        <c:manualLayout>
          <c:xMode val="edge"/>
          <c:yMode val="edge"/>
          <c:x val="0.24372553430821142"/>
          <c:y val="8.020048859148049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185632678268156"/>
          <c:y val="0.10847116081997737"/>
          <c:w val="0.54675665541807272"/>
          <c:h val="0.76129682295552692"/>
        </c:manualLayout>
      </c:layout>
      <c:areaChart>
        <c:grouping val="stacked"/>
        <c:varyColors val="0"/>
        <c:ser>
          <c:idx val="0"/>
          <c:order val="0"/>
          <c:tx>
            <c:strRef>
              <c:f>'LDV Stocks - Ref'!$A$73:$A$73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Ref'!$B$73:$AK$73</c15:sqref>
                  </c15:fullRef>
                </c:ext>
              </c:extLst>
              <c:f>'LDV Stocks - Ref'!$G$73:$AK$73</c:f>
              <c:numCache>
                <c:formatCode>0.0</c:formatCode>
                <c:ptCount val="31"/>
                <c:pt idx="0">
                  <c:v>2.518319343570399E-2</c:v>
                </c:pt>
                <c:pt idx="1">
                  <c:v>3.7513390007906565E-2</c:v>
                </c:pt>
                <c:pt idx="2">
                  <c:v>5.2951348660451016E-2</c:v>
                </c:pt>
                <c:pt idx="3">
                  <c:v>7.1567014292520353E-2</c:v>
                </c:pt>
                <c:pt idx="4">
                  <c:v>9.3386981534017185E-2</c:v>
                </c:pt>
                <c:pt idx="5">
                  <c:v>0.11860537928555089</c:v>
                </c:pt>
                <c:pt idx="6">
                  <c:v>0.15310545651593685</c:v>
                </c:pt>
                <c:pt idx="7">
                  <c:v>0.19679370533102847</c:v>
                </c:pt>
                <c:pt idx="8">
                  <c:v>0.24951734226497863</c:v>
                </c:pt>
                <c:pt idx="9">
                  <c:v>0.31143811711442504</c:v>
                </c:pt>
                <c:pt idx="10">
                  <c:v>0.3836398081537214</c:v>
                </c:pt>
                <c:pt idx="11">
                  <c:v>0.45866048884790206</c:v>
                </c:pt>
                <c:pt idx="12">
                  <c:v>0.53833419209893729</c:v>
                </c:pt>
                <c:pt idx="13">
                  <c:v>0.6232967198513607</c:v>
                </c:pt>
                <c:pt idx="14">
                  <c:v>0.71237172369724522</c:v>
                </c:pt>
                <c:pt idx="15">
                  <c:v>0.8034159098050746</c:v>
                </c:pt>
                <c:pt idx="16">
                  <c:v>0.89460948415260877</c:v>
                </c:pt>
                <c:pt idx="17">
                  <c:v>0.9847866140028998</c:v>
                </c:pt>
                <c:pt idx="18">
                  <c:v>1.0730618294969823</c:v>
                </c:pt>
                <c:pt idx="19">
                  <c:v>1.1585457037521492</c:v>
                </c:pt>
                <c:pt idx="20">
                  <c:v>1.2402577084919586</c:v>
                </c:pt>
                <c:pt idx="21">
                  <c:v>1.317152880308853</c:v>
                </c:pt>
                <c:pt idx="22">
                  <c:v>1.3882693735171503</c:v>
                </c:pt>
                <c:pt idx="23">
                  <c:v>1.4529811832032486</c:v>
                </c:pt>
                <c:pt idx="24">
                  <c:v>1.5112640908295354</c:v>
                </c:pt>
                <c:pt idx="25">
                  <c:v>1.5638321979250023</c:v>
                </c:pt>
                <c:pt idx="26">
                  <c:v>1.6120455379036243</c:v>
                </c:pt>
                <c:pt idx="27">
                  <c:v>1.6576091899889946</c:v>
                </c:pt>
                <c:pt idx="28">
                  <c:v>1.7021717855699738</c:v>
                </c:pt>
                <c:pt idx="29">
                  <c:v>1.7469611928700937</c:v>
                </c:pt>
                <c:pt idx="30">
                  <c:v>1.7926076332387946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27-493A-A219-EDDA2DB9AFC0}"/>
            </c:ext>
          </c:extLst>
        </c:ser>
        <c:ser>
          <c:idx val="1"/>
          <c:order val="1"/>
          <c:tx>
            <c:strRef>
              <c:f>'LDV Stocks - Ref'!$A$74:$A$74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Ref'!$B$74:$AK$74</c15:sqref>
                  </c15:fullRef>
                </c:ext>
              </c:extLst>
              <c:f>'LDV Stocks - Ref'!$G$74:$AK$74</c:f>
              <c:numCache>
                <c:formatCode>0.0</c:formatCode>
                <c:ptCount val="31"/>
                <c:pt idx="0">
                  <c:v>1.2355580423674923E-2</c:v>
                </c:pt>
                <c:pt idx="1">
                  <c:v>1.7003822924960225E-2</c:v>
                </c:pt>
                <c:pt idx="2">
                  <c:v>2.2348625856269594E-2</c:v>
                </c:pt>
                <c:pt idx="3">
                  <c:v>2.8243408900936781E-2</c:v>
                </c:pt>
                <c:pt idx="4">
                  <c:v>3.4532516601278193E-2</c:v>
                </c:pt>
                <c:pt idx="5">
                  <c:v>4.0814379774478923E-2</c:v>
                </c:pt>
                <c:pt idx="6">
                  <c:v>4.7853733074084789E-2</c:v>
                </c:pt>
                <c:pt idx="7">
                  <c:v>5.505972601051648E-2</c:v>
                </c:pt>
                <c:pt idx="8">
                  <c:v>6.1874518512153982E-2</c:v>
                </c:pt>
                <c:pt idx="9">
                  <c:v>6.7805210208666325E-2</c:v>
                </c:pt>
                <c:pt idx="10">
                  <c:v>7.2418836914272866E-2</c:v>
                </c:pt>
                <c:pt idx="11">
                  <c:v>7.690067371717689E-2</c:v>
                </c:pt>
                <c:pt idx="12">
                  <c:v>8.1290965554859568E-2</c:v>
                </c:pt>
                <c:pt idx="13">
                  <c:v>8.5547371092493357E-2</c:v>
                </c:pt>
                <c:pt idx="14">
                  <c:v>8.9516201467463127E-2</c:v>
                </c:pt>
                <c:pt idx="15">
                  <c:v>9.3005844992874856E-2</c:v>
                </c:pt>
                <c:pt idx="16">
                  <c:v>9.5889839621028969E-2</c:v>
                </c:pt>
                <c:pt idx="17">
                  <c:v>9.8139965075765861E-2</c:v>
                </c:pt>
                <c:pt idx="18">
                  <c:v>9.9800281640043412E-2</c:v>
                </c:pt>
                <c:pt idx="19">
                  <c:v>0.10095455691846156</c:v>
                </c:pt>
                <c:pt idx="20">
                  <c:v>0.10170304501572319</c:v>
                </c:pt>
                <c:pt idx="21">
                  <c:v>0.10215109041964342</c:v>
                </c:pt>
                <c:pt idx="22">
                  <c:v>0.10240875981544559</c:v>
                </c:pt>
                <c:pt idx="23">
                  <c:v>0.102594006921429</c:v>
                </c:pt>
                <c:pt idx="24">
                  <c:v>0.10282807979268083</c:v>
                </c:pt>
                <c:pt idx="25">
                  <c:v>0.10321380874329314</c:v>
                </c:pt>
                <c:pt idx="26">
                  <c:v>0.10380231683372436</c:v>
                </c:pt>
                <c:pt idx="27">
                  <c:v>0.10457350419223846</c:v>
                </c:pt>
                <c:pt idx="28">
                  <c:v>0.10545200587111407</c:v>
                </c:pt>
                <c:pt idx="29">
                  <c:v>0.10634934002340343</c:v>
                </c:pt>
                <c:pt idx="30">
                  <c:v>0.10720029763275761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27-493A-A219-EDDA2DB9AFC0}"/>
            </c:ext>
          </c:extLst>
        </c:ser>
        <c:ser>
          <c:idx val="2"/>
          <c:order val="2"/>
          <c:tx>
            <c:strRef>
              <c:f>'LDV Stocks - Ref'!$A$75:$A$75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Ref'!$B$75:$AK$75</c15:sqref>
                  </c15:fullRef>
                </c:ext>
              </c:extLst>
              <c:f>'LDV Stocks - Ref'!$G$75:$AK$75</c:f>
              <c:numCache>
                <c:formatCode>0.0</c:formatCode>
                <c:ptCount val="31"/>
                <c:pt idx="0">
                  <c:v>0.17690488575328794</c:v>
                </c:pt>
                <c:pt idx="1">
                  <c:v>0.18603120041789747</c:v>
                </c:pt>
                <c:pt idx="2">
                  <c:v>0.19512929917749158</c:v>
                </c:pt>
                <c:pt idx="3">
                  <c:v>0.20417799228159048</c:v>
                </c:pt>
                <c:pt idx="4">
                  <c:v>0.21314293915675075</c:v>
                </c:pt>
                <c:pt idx="5">
                  <c:v>0.22196980269530045</c:v>
                </c:pt>
                <c:pt idx="6">
                  <c:v>0.23057865873919642</c:v>
                </c:pt>
                <c:pt idx="7">
                  <c:v>0.23886340155459548</c:v>
                </c:pt>
                <c:pt idx="8">
                  <c:v>0.24670285546268558</c:v>
                </c:pt>
                <c:pt idx="9">
                  <c:v>0.25398814497842104</c:v>
                </c:pt>
                <c:pt idx="10">
                  <c:v>0.26065832211841639</c:v>
                </c:pt>
                <c:pt idx="11">
                  <c:v>0.26671591128653915</c:v>
                </c:pt>
                <c:pt idx="12">
                  <c:v>0.27219081688899699</c:v>
                </c:pt>
                <c:pt idx="13">
                  <c:v>0.27707013091744048</c:v>
                </c:pt>
                <c:pt idx="14">
                  <c:v>0.28128103068306676</c:v>
                </c:pt>
                <c:pt idx="15">
                  <c:v>0.28477572918337024</c:v>
                </c:pt>
                <c:pt idx="16">
                  <c:v>0.28762132915257216</c:v>
                </c:pt>
                <c:pt idx="17">
                  <c:v>0.28998620970077027</c:v>
                </c:pt>
                <c:pt idx="18">
                  <c:v>0.29206176564043718</c:v>
                </c:pt>
                <c:pt idx="19">
                  <c:v>0.29400006651490562</c:v>
                </c:pt>
                <c:pt idx="20">
                  <c:v>0.29589033933499931</c:v>
                </c:pt>
                <c:pt idx="21">
                  <c:v>0.29776931723207911</c:v>
                </c:pt>
                <c:pt idx="22">
                  <c:v>0.29964670603822452</c:v>
                </c:pt>
                <c:pt idx="23">
                  <c:v>0.30152397837704725</c:v>
                </c:pt>
                <c:pt idx="24">
                  <c:v>0.30340124775155236</c:v>
                </c:pt>
                <c:pt idx="25">
                  <c:v>0.3052785165080415</c:v>
                </c:pt>
                <c:pt idx="26">
                  <c:v>0.30715578512498493</c:v>
                </c:pt>
                <c:pt idx="27">
                  <c:v>0.30903305431349082</c:v>
                </c:pt>
                <c:pt idx="28">
                  <c:v>0.31091032319087053</c:v>
                </c:pt>
                <c:pt idx="29">
                  <c:v>0.31278759248930715</c:v>
                </c:pt>
                <c:pt idx="30">
                  <c:v>0.31466486151469991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27-493A-A219-EDDA2DB9AFC0}"/>
            </c:ext>
          </c:extLst>
        </c:ser>
        <c:ser>
          <c:idx val="3"/>
          <c:order val="3"/>
          <c:tx>
            <c:strRef>
              <c:f>'LDV Stocks - Ref'!$A$76:$A$76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Ref'!$B$43:$AK$43</c15:sqref>
                  </c15:fullRef>
                </c:ext>
              </c:extLst>
              <c:f>'LDV Stocks - Ref'!$G$43:$AK$43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Ref'!$B$76:$AK$76</c15:sqref>
                  </c15:fullRef>
                </c:ext>
              </c:extLst>
              <c:f>'LDV Stocks - Ref'!$G$76:$AK$76</c:f>
              <c:numCache>
                <c:formatCode>0.0</c:formatCode>
                <c:ptCount val="31"/>
                <c:pt idx="0">
                  <c:v>4.3203713066734046</c:v>
                </c:pt>
                <c:pt idx="1">
                  <c:v>4.3272244823952253</c:v>
                </c:pt>
                <c:pt idx="2">
                  <c:v>4.3303009338988954</c:v>
                </c:pt>
                <c:pt idx="3">
                  <c:v>4.3296980703960228</c:v>
                </c:pt>
                <c:pt idx="4">
                  <c:v>4.3255787338392011</c:v>
                </c:pt>
                <c:pt idx="5">
                  <c:v>4.3182039826658052</c:v>
                </c:pt>
                <c:pt idx="6">
                  <c:v>4.3010050513306499</c:v>
                </c:pt>
                <c:pt idx="7">
                  <c:v>4.274771966608311</c:v>
                </c:pt>
                <c:pt idx="8">
                  <c:v>4.2403367720319363</c:v>
                </c:pt>
                <c:pt idx="9">
                  <c:v>4.198140793941624</c:v>
                </c:pt>
                <c:pt idx="10">
                  <c:v>4.1475964168301065</c:v>
                </c:pt>
                <c:pt idx="11">
                  <c:v>4.0949799780717742</c:v>
                </c:pt>
                <c:pt idx="12">
                  <c:v>4.0383882532934896</c:v>
                </c:pt>
                <c:pt idx="13">
                  <c:v>3.9772399673942509</c:v>
                </c:pt>
                <c:pt idx="14">
                  <c:v>3.9129365920284949</c:v>
                </c:pt>
                <c:pt idx="15">
                  <c:v>3.8478598253762835</c:v>
                </c:pt>
                <c:pt idx="16">
                  <c:v>3.7838884898031</c:v>
                </c:pt>
                <c:pt idx="17">
                  <c:v>3.7220481969119055</c:v>
                </c:pt>
                <c:pt idx="18">
                  <c:v>3.6629889527779977</c:v>
                </c:pt>
                <c:pt idx="19">
                  <c:v>3.6073643395371828</c:v>
                </c:pt>
                <c:pt idx="20">
                  <c:v>3.5559654115676316</c:v>
                </c:pt>
                <c:pt idx="21">
                  <c:v>3.5096950532229299</c:v>
                </c:pt>
                <c:pt idx="22">
                  <c:v>3.4693953400879054</c:v>
                </c:pt>
                <c:pt idx="23">
                  <c:v>3.4355728405519539</c:v>
                </c:pt>
                <c:pt idx="24">
                  <c:v>3.4081304303743227</c:v>
                </c:pt>
                <c:pt idx="25">
                  <c:v>3.3862511565994211</c:v>
                </c:pt>
                <c:pt idx="26">
                  <c:v>3.3685238742117258</c:v>
                </c:pt>
                <c:pt idx="27">
                  <c:v>3.35326360823192</c:v>
                </c:pt>
                <c:pt idx="28">
                  <c:v>3.3388970774906555</c:v>
                </c:pt>
                <c:pt idx="29">
                  <c:v>3.3242849105719179</c:v>
                </c:pt>
                <c:pt idx="30">
                  <c:v>3.3088620819889987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27-493A-A219-EDDA2DB9A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Vehicles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198804561194552"/>
          <c:y val="0.17225809089021957"/>
          <c:w val="0.27610719248329252"/>
          <c:h val="0.43081586946644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LDA Vehicle Stocks</a:t>
            </a:r>
          </a:p>
        </c:rich>
      </c:tx>
      <c:layout>
        <c:manualLayout>
          <c:xMode val="edge"/>
          <c:yMode val="edge"/>
          <c:x val="0.24372553430821142"/>
          <c:y val="8.0200488591480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85632678268156"/>
          <c:y val="0.10847116081997737"/>
          <c:w val="0.54675665541807272"/>
          <c:h val="0.76129682295552692"/>
        </c:manualLayout>
      </c:layout>
      <c:areaChart>
        <c:grouping val="stacked"/>
        <c:varyColors val="0"/>
        <c:ser>
          <c:idx val="0"/>
          <c:order val="0"/>
          <c:tx>
            <c:strRef>
              <c:f>'LDV Stocks - MWG'!$A$44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MWG'!$B$43:$AK$43</c15:sqref>
                  </c15:fullRef>
                </c:ext>
              </c:extLst>
              <c:f>'LDV Stocks - MWG'!$G$43:$AK$43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MWG'!$B$44:$AK$44</c15:sqref>
                  </c15:fullRef>
                </c:ext>
              </c:extLst>
              <c:f>'LDV Stocks - MWG'!$G$44:$AK$44</c:f>
              <c:numCache>
                <c:formatCode>0.0</c:formatCode>
                <c:ptCount val="31"/>
                <c:pt idx="0">
                  <c:v>3.465184437763924E-2</c:v>
                </c:pt>
                <c:pt idx="1">
                  <c:v>4.6066947713606178E-2</c:v>
                </c:pt>
                <c:pt idx="2">
                  <c:v>5.907726386344779E-2</c:v>
                </c:pt>
                <c:pt idx="3">
                  <c:v>7.3637710196837361E-2</c:v>
                </c:pt>
                <c:pt idx="4">
                  <c:v>8.9672545092646147E-2</c:v>
                </c:pt>
                <c:pt idx="5">
                  <c:v>0.10705978249618764</c:v>
                </c:pt>
                <c:pt idx="6">
                  <c:v>0.13263657443367896</c:v>
                </c:pt>
                <c:pt idx="7">
                  <c:v>0.16628692137839721</c:v>
                </c:pt>
                <c:pt idx="8">
                  <c:v>0.20765294478648294</c:v>
                </c:pt>
                <c:pt idx="9">
                  <c:v>0.25645966291355882</c:v>
                </c:pt>
                <c:pt idx="10">
                  <c:v>0.31302742248406412</c:v>
                </c:pt>
                <c:pt idx="11">
                  <c:v>0.37817460680709991</c:v>
                </c:pt>
                <c:pt idx="12">
                  <c:v>0.45370506848514464</c:v>
                </c:pt>
                <c:pt idx="13">
                  <c:v>0.54060571125788204</c:v>
                </c:pt>
                <c:pt idx="14">
                  <c:v>0.63798981342844274</c:v>
                </c:pt>
                <c:pt idx="15">
                  <c:v>0.74361691256234019</c:v>
                </c:pt>
                <c:pt idx="16">
                  <c:v>0.8552627763217493</c:v>
                </c:pt>
                <c:pt idx="17">
                  <c:v>0.97121853822720805</c:v>
                </c:pt>
                <c:pt idx="18">
                  <c:v>1.0899464876132847</c:v>
                </c:pt>
                <c:pt idx="19">
                  <c:v>1.2098006817655429</c:v>
                </c:pt>
                <c:pt idx="20">
                  <c:v>1.3289780824250657</c:v>
                </c:pt>
                <c:pt idx="21">
                  <c:v>1.4455818414446224</c:v>
                </c:pt>
                <c:pt idx="22">
                  <c:v>1.5577930132645181</c:v>
                </c:pt>
                <c:pt idx="23">
                  <c:v>1.6641409080165848</c:v>
                </c:pt>
                <c:pt idx="24">
                  <c:v>1.7637768226453159</c:v>
                </c:pt>
                <c:pt idx="25">
                  <c:v>1.8566050997247241</c:v>
                </c:pt>
                <c:pt idx="26">
                  <c:v>1.9431948331409825</c:v>
                </c:pt>
                <c:pt idx="27">
                  <c:v>2.0245499990096509</c:v>
                </c:pt>
                <c:pt idx="28">
                  <c:v>2.1018878961494956</c:v>
                </c:pt>
                <c:pt idx="29">
                  <c:v>2.1765161001488633</c:v>
                </c:pt>
                <c:pt idx="30">
                  <c:v>2.2498279459615032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8-45B3-A696-B991DEFD809F}"/>
            </c:ext>
          </c:extLst>
        </c:ser>
        <c:ser>
          <c:idx val="1"/>
          <c:order val="1"/>
          <c:tx>
            <c:strRef>
              <c:f>'LDV Stocks - MWG'!$A$45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MWG'!$B$43:$AK$43</c15:sqref>
                  </c15:fullRef>
                </c:ext>
              </c:extLst>
              <c:f>'LDV Stocks - MWG'!$G$43:$AK$43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MWG'!$B$45:$AK$45</c15:sqref>
                  </c15:fullRef>
                </c:ext>
              </c:extLst>
              <c:f>'LDV Stocks - MWG'!$G$45:$AK$45</c:f>
              <c:numCache>
                <c:formatCode>0.0</c:formatCode>
                <c:ptCount val="31"/>
                <c:pt idx="0">
                  <c:v>1.2188688758314064E-2</c:v>
                </c:pt>
                <c:pt idx="1">
                  <c:v>1.5922229968770265E-2</c:v>
                </c:pt>
                <c:pt idx="2">
                  <c:v>2.0187692163920384E-2</c:v>
                </c:pt>
                <c:pt idx="3">
                  <c:v>2.4970276727245052E-2</c:v>
                </c:pt>
                <c:pt idx="4">
                  <c:v>3.0245178201343564E-2</c:v>
                </c:pt>
                <c:pt idx="5">
                  <c:v>3.5972530156355889E-2</c:v>
                </c:pt>
                <c:pt idx="6">
                  <c:v>4.4432688116597757E-2</c:v>
                </c:pt>
                <c:pt idx="7">
                  <c:v>5.558891614798437E-2</c:v>
                </c:pt>
                <c:pt idx="8">
                  <c:v>6.9324426550164103E-2</c:v>
                </c:pt>
                <c:pt idx="9">
                  <c:v>8.5550227577104565E-2</c:v>
                </c:pt>
                <c:pt idx="10">
                  <c:v>0.10437503899945523</c:v>
                </c:pt>
                <c:pt idx="11">
                  <c:v>0.12517155572831734</c:v>
                </c:pt>
                <c:pt idx="12">
                  <c:v>0.14825184260807286</c:v>
                </c:pt>
                <c:pt idx="13">
                  <c:v>0.17361602697371106</c:v>
                </c:pt>
                <c:pt idx="14">
                  <c:v>0.20070273585076878</c:v>
                </c:pt>
                <c:pt idx="15">
                  <c:v>0.22862496118270309</c:v>
                </c:pt>
                <c:pt idx="16">
                  <c:v>0.25658443544414128</c:v>
                </c:pt>
                <c:pt idx="17">
                  <c:v>0.28398409160392335</c:v>
                </c:pt>
                <c:pt idx="18">
                  <c:v>0.31031142949956897</c:v>
                </c:pt>
                <c:pt idx="19">
                  <c:v>0.33505511270300231</c:v>
                </c:pt>
                <c:pt idx="20">
                  <c:v>0.35768692758563664</c:v>
                </c:pt>
                <c:pt idx="21">
                  <c:v>0.37767500974526108</c:v>
                </c:pt>
                <c:pt idx="22">
                  <c:v>0.39452808003592765</c:v>
                </c:pt>
                <c:pt idx="23">
                  <c:v>0.4078668413905252</c:v>
                </c:pt>
                <c:pt idx="24">
                  <c:v>0.41749372273256602</c:v>
                </c:pt>
                <c:pt idx="25">
                  <c:v>0.42341837462666682</c:v>
                </c:pt>
                <c:pt idx="26">
                  <c:v>0.42582005541158691</c:v>
                </c:pt>
                <c:pt idx="27">
                  <c:v>0.42497613524403649</c:v>
                </c:pt>
                <c:pt idx="28">
                  <c:v>0.42120347715580125</c:v>
                </c:pt>
                <c:pt idx="29">
                  <c:v>0.41483346579106106</c:v>
                </c:pt>
                <c:pt idx="30">
                  <c:v>0.40621504111904216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68-45B3-A696-B991DEFD809F}"/>
            </c:ext>
          </c:extLst>
        </c:ser>
        <c:ser>
          <c:idx val="2"/>
          <c:order val="2"/>
          <c:tx>
            <c:strRef>
              <c:f>'LDV Stocks - MWG'!$A$46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MWG'!$B$43:$AK$43</c15:sqref>
                  </c15:fullRef>
                </c:ext>
              </c:extLst>
              <c:f>'LDV Stocks - MWG'!$G$43:$AK$43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MWG'!$B$46:$AK$46</c15:sqref>
                  </c15:fullRef>
                </c:ext>
              </c:extLst>
              <c:f>'LDV Stocks - MWG'!$G$46:$AK$46</c:f>
              <c:numCache>
                <c:formatCode>0.0</c:formatCode>
                <c:ptCount val="31"/>
                <c:pt idx="0">
                  <c:v>0.12294999844160989</c:v>
                </c:pt>
                <c:pt idx="1">
                  <c:v>0.1316837443246488</c:v>
                </c:pt>
                <c:pt idx="2">
                  <c:v>0.14038932669713677</c:v>
                </c:pt>
                <c:pt idx="3">
                  <c:v>0.14904559125561162</c:v>
                </c:pt>
                <c:pt idx="4">
                  <c:v>0.15761824397024066</c:v>
                </c:pt>
                <c:pt idx="5">
                  <c:v>0.16605300723243416</c:v>
                </c:pt>
                <c:pt idx="6">
                  <c:v>0.17427001449869803</c:v>
                </c:pt>
                <c:pt idx="7">
                  <c:v>0.18216319375727721</c:v>
                </c:pt>
                <c:pt idx="8">
                  <c:v>0.1896113433485988</c:v>
                </c:pt>
                <c:pt idx="9">
                  <c:v>0.19650547155067605</c:v>
                </c:pt>
                <c:pt idx="10">
                  <c:v>0.20278443664398738</c:v>
                </c:pt>
                <c:pt idx="11">
                  <c:v>0.20806350222193726</c:v>
                </c:pt>
                <c:pt idx="12">
                  <c:v>0.21224913515018934</c:v>
                </c:pt>
                <c:pt idx="13">
                  <c:v>0.21518874133811783</c:v>
                </c:pt>
                <c:pt idx="14">
                  <c:v>0.21669680522732737</c:v>
                </c:pt>
                <c:pt idx="15">
                  <c:v>0.21666614040932419</c:v>
                </c:pt>
                <c:pt idx="16">
                  <c:v>0.21513967299053394</c:v>
                </c:pt>
                <c:pt idx="17">
                  <c:v>0.21227402121015371</c:v>
                </c:pt>
                <c:pt idx="18">
                  <c:v>0.20826060868682528</c:v>
                </c:pt>
                <c:pt idx="19">
                  <c:v>0.2032675454221935</c:v>
                </c:pt>
                <c:pt idx="20">
                  <c:v>0.19741535908924335</c:v>
                </c:pt>
                <c:pt idx="21">
                  <c:v>0.19078396194129499</c:v>
                </c:pt>
                <c:pt idx="22">
                  <c:v>0.18343252490419482</c:v>
                </c:pt>
                <c:pt idx="23">
                  <c:v>0.17541022232375214</c:v>
                </c:pt>
                <c:pt idx="24">
                  <c:v>0.1667538575030485</c:v>
                </c:pt>
                <c:pt idx="25">
                  <c:v>0.15748129581210346</c:v>
                </c:pt>
                <c:pt idx="26">
                  <c:v>0.14758804812507575</c:v>
                </c:pt>
                <c:pt idx="27">
                  <c:v>0.13704947941336165</c:v>
                </c:pt>
                <c:pt idx="28">
                  <c:v>0.1258273620230419</c:v>
                </c:pt>
                <c:pt idx="29">
                  <c:v>0.11387677201931679</c:v>
                </c:pt>
                <c:pt idx="30">
                  <c:v>0.10114804234806174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68-45B3-A696-B991DEFD809F}"/>
            </c:ext>
          </c:extLst>
        </c:ser>
        <c:ser>
          <c:idx val="3"/>
          <c:order val="3"/>
          <c:tx>
            <c:strRef>
              <c:f>'LDV Stocks - MWG'!$A$47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MWG'!$B$43:$AK$43</c15:sqref>
                  </c15:fullRef>
                </c:ext>
              </c:extLst>
              <c:f>'LDV Stocks - MWG'!$G$43:$AK$43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MWG'!$B$47:$AK$47</c15:sqref>
                  </c15:fullRef>
                </c:ext>
              </c:extLst>
              <c:f>'LDV Stocks - MWG'!$G$47:$AK$47</c:f>
              <c:numCache>
                <c:formatCode>0.0</c:formatCode>
                <c:ptCount val="31"/>
                <c:pt idx="0">
                  <c:v>2.2068860218052633</c:v>
                </c:pt>
                <c:pt idx="1">
                  <c:v>2.2002736849542379</c:v>
                </c:pt>
                <c:pt idx="2">
                  <c:v>2.1915623759111544</c:v>
                </c:pt>
                <c:pt idx="3">
                  <c:v>2.1808331353025556</c:v>
                </c:pt>
                <c:pt idx="4">
                  <c:v>2.1682207978988401</c:v>
                </c:pt>
                <c:pt idx="5">
                  <c:v>2.1539414985357372</c:v>
                </c:pt>
                <c:pt idx="6">
                  <c:v>2.1289575914723655</c:v>
                </c:pt>
                <c:pt idx="7">
                  <c:v>2.093527890819733</c:v>
                </c:pt>
                <c:pt idx="8">
                  <c:v>2.048248258219223</c:v>
                </c:pt>
                <c:pt idx="9">
                  <c:v>1.9935916613265112</c:v>
                </c:pt>
                <c:pt idx="10">
                  <c:v>1.9291901750877003</c:v>
                </c:pt>
                <c:pt idx="11">
                  <c:v>1.8552374582519919</c:v>
                </c:pt>
                <c:pt idx="12">
                  <c:v>1.7697111276791597</c:v>
                </c:pt>
                <c:pt idx="13">
                  <c:v>1.6717767405668291</c:v>
                </c:pt>
                <c:pt idx="14">
                  <c:v>1.5630679108141343</c:v>
                </c:pt>
                <c:pt idx="15">
                  <c:v>1.4468193051527467</c:v>
                </c:pt>
                <c:pt idx="16">
                  <c:v>1.3260104876129375</c:v>
                </c:pt>
                <c:pt idx="17">
                  <c:v>1.2027907711770289</c:v>
                </c:pt>
                <c:pt idx="18">
                  <c:v>1.0790189450694165</c:v>
                </c:pt>
                <c:pt idx="19">
                  <c:v>0.95668418165266689</c:v>
                </c:pt>
                <c:pt idx="20">
                  <c:v>0.8379971978454801</c:v>
                </c:pt>
                <c:pt idx="21">
                  <c:v>0.72530680437782291</c:v>
                </c:pt>
                <c:pt idx="22">
                  <c:v>0.6208640503187286</c:v>
                </c:pt>
                <c:pt idx="23">
                  <c:v>0.52646974978002536</c:v>
                </c:pt>
                <c:pt idx="24">
                  <c:v>0.44313336425863598</c:v>
                </c:pt>
                <c:pt idx="25">
                  <c:v>0.37092304785798974</c:v>
                </c:pt>
                <c:pt idx="26">
                  <c:v>0.30909493597701532</c:v>
                </c:pt>
                <c:pt idx="27">
                  <c:v>0.25639230629197562</c:v>
                </c:pt>
                <c:pt idx="28">
                  <c:v>0.21131923320818899</c:v>
                </c:pt>
                <c:pt idx="29">
                  <c:v>0.17228167851941378</c:v>
                </c:pt>
                <c:pt idx="30">
                  <c:v>0.13758703554840174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68-45B3-A696-B991DEFD8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Vehicles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98804561194552"/>
          <c:y val="0.17225809089021957"/>
          <c:w val="0.24149328392774433"/>
          <c:h val="0.36762262070568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LDT Vehicle Stocks</a:t>
            </a:r>
          </a:p>
        </c:rich>
      </c:tx>
      <c:layout>
        <c:manualLayout>
          <c:xMode val="edge"/>
          <c:yMode val="edge"/>
          <c:x val="0.24372553430821142"/>
          <c:y val="8.020048859148049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185632678268156"/>
          <c:y val="0.10847116081997737"/>
          <c:w val="0.54675665541807272"/>
          <c:h val="0.76129682295552692"/>
        </c:manualLayout>
      </c:layout>
      <c:areaChart>
        <c:grouping val="stacked"/>
        <c:varyColors val="0"/>
        <c:ser>
          <c:idx val="0"/>
          <c:order val="0"/>
          <c:tx>
            <c:strRef>
              <c:f>'LDV Stocks - MWG'!$A$67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MWG'!$B$66:$AK$66</c15:sqref>
                  </c15:fullRef>
                </c:ext>
              </c:extLst>
              <c:f>'LDV Stocks - MWG'!$G$66:$AK$66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MWG'!$B$67:$AK$67</c15:sqref>
                  </c15:fullRef>
                </c:ext>
              </c:extLst>
              <c:f>'LDV Stocks - MWG'!$G$67:$AK$67</c:f>
              <c:numCache>
                <c:formatCode>0.0</c:formatCode>
                <c:ptCount val="31"/>
                <c:pt idx="0">
                  <c:v>3.0962853596638695E-2</c:v>
                </c:pt>
                <c:pt idx="1">
                  <c:v>4.138290786465177E-2</c:v>
                </c:pt>
                <c:pt idx="2">
                  <c:v>5.3251438574971152E-2</c:v>
                </c:pt>
                <c:pt idx="3">
                  <c:v>6.6527380930760521E-2</c:v>
                </c:pt>
                <c:pt idx="4">
                  <c:v>8.1141678473230491E-2</c:v>
                </c:pt>
                <c:pt idx="5">
                  <c:v>9.6983016537995917E-2</c:v>
                </c:pt>
                <c:pt idx="6">
                  <c:v>0.12025873386205663</c:v>
                </c:pt>
                <c:pt idx="7">
                  <c:v>0.1508617635980922</c:v>
                </c:pt>
                <c:pt idx="8">
                  <c:v>0.18846490676595604</c:v>
                </c:pt>
                <c:pt idx="9">
                  <c:v>0.2328162316706183</c:v>
                </c:pt>
                <c:pt idx="10">
                  <c:v>0.28420530992373372</c:v>
                </c:pt>
                <c:pt idx="11">
                  <c:v>0.34337576033615402</c:v>
                </c:pt>
                <c:pt idx="12">
                  <c:v>0.41196786196631152</c:v>
                </c:pt>
                <c:pt idx="13">
                  <c:v>0.49088079271943041</c:v>
                </c:pt>
                <c:pt idx="14">
                  <c:v>0.57931171259193692</c:v>
                </c:pt>
                <c:pt idx="15">
                  <c:v>0.67522728864517434</c:v>
                </c:pt>
                <c:pt idx="16">
                  <c:v>0.77660810925993018</c:v>
                </c:pt>
                <c:pt idx="17">
                  <c:v>0.88190237431667584</c:v>
                </c:pt>
                <c:pt idx="18">
                  <c:v>0.98971356406533229</c:v>
                </c:pt>
                <c:pt idx="19">
                  <c:v>1.0985468541482093</c:v>
                </c:pt>
                <c:pt idx="20">
                  <c:v>1.2067648366648551</c:v>
                </c:pt>
                <c:pt idx="21">
                  <c:v>1.3126449762365049</c:v>
                </c:pt>
                <c:pt idx="22">
                  <c:v>1.4145356192777283</c:v>
                </c:pt>
                <c:pt idx="23">
                  <c:v>1.5111014663076221</c:v>
                </c:pt>
                <c:pt idx="24">
                  <c:v>1.6015721568033863</c:v>
                </c:pt>
                <c:pt idx="25">
                  <c:v>1.6858611848792904</c:v>
                </c:pt>
                <c:pt idx="26">
                  <c:v>1.7644856885484499</c:v>
                </c:pt>
                <c:pt idx="27">
                  <c:v>1.8383576013030118</c:v>
                </c:pt>
                <c:pt idx="28">
                  <c:v>1.9085823908493222</c:v>
                </c:pt>
                <c:pt idx="29">
                  <c:v>1.976347360788048</c:v>
                </c:pt>
                <c:pt idx="30">
                  <c:v>2.0429175518928844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3-410D-9958-5175A22FFC32}"/>
            </c:ext>
          </c:extLst>
        </c:ser>
        <c:ser>
          <c:idx val="1"/>
          <c:order val="1"/>
          <c:tx>
            <c:strRef>
              <c:f>'LDV Stocks - MWG'!$A$68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MWG'!$B$66:$AK$66</c15:sqref>
                  </c15:fullRef>
                </c:ext>
              </c:extLst>
              <c:f>'LDV Stocks - MWG'!$G$66:$AK$66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MWG'!$B$68:$AK$68</c15:sqref>
                  </c15:fullRef>
                </c:ext>
              </c:extLst>
              <c:f>'LDV Stocks - MWG'!$G$68:$AK$68</c:f>
              <c:numCache>
                <c:formatCode>0.0</c:formatCode>
                <c:ptCount val="31"/>
                <c:pt idx="0">
                  <c:v>1.0320951198879566E-2</c:v>
                </c:pt>
                <c:pt idx="1">
                  <c:v>1.379430262155059E-2</c:v>
                </c:pt>
                <c:pt idx="2">
                  <c:v>1.7750479524990388E-2</c:v>
                </c:pt>
                <c:pt idx="3">
                  <c:v>2.2175793643586839E-2</c:v>
                </c:pt>
                <c:pt idx="4">
                  <c:v>2.7047226157743506E-2</c:v>
                </c:pt>
                <c:pt idx="5">
                  <c:v>3.2327672179331968E-2</c:v>
                </c:pt>
                <c:pt idx="6">
                  <c:v>4.0086244620685545E-2</c:v>
                </c:pt>
                <c:pt idx="7">
                  <c:v>5.0287254532697383E-2</c:v>
                </c:pt>
                <c:pt idx="8">
                  <c:v>6.2821635588652003E-2</c:v>
                </c:pt>
                <c:pt idx="9">
                  <c:v>7.7605410556872784E-2</c:v>
                </c:pt>
                <c:pt idx="10">
                  <c:v>9.4735103307911253E-2</c:v>
                </c:pt>
                <c:pt idx="11">
                  <c:v>0.11364121784107763</c:v>
                </c:pt>
                <c:pt idx="12">
                  <c:v>0.13460995355083819</c:v>
                </c:pt>
                <c:pt idx="13">
                  <c:v>0.15764586126872893</c:v>
                </c:pt>
                <c:pt idx="14">
                  <c:v>0.18224306845268057</c:v>
                </c:pt>
                <c:pt idx="15">
                  <c:v>0.20759819053642423</c:v>
                </c:pt>
                <c:pt idx="16">
                  <c:v>0.23298700020225255</c:v>
                </c:pt>
                <c:pt idx="17">
                  <c:v>0.25786741483688608</c:v>
                </c:pt>
                <c:pt idx="18">
                  <c:v>0.28177402921570499</c:v>
                </c:pt>
                <c:pt idx="19">
                  <c:v>0.30424249203870463</c:v>
                </c:pt>
                <c:pt idx="20">
                  <c:v>0.32479315120054625</c:v>
                </c:pt>
                <c:pt idx="21">
                  <c:v>0.34294305787336721</c:v>
                </c:pt>
                <c:pt idx="22">
                  <c:v>0.35824614585411341</c:v>
                </c:pt>
                <c:pt idx="23">
                  <c:v>0.37035804830978603</c:v>
                </c:pt>
                <c:pt idx="24">
                  <c:v>0.37909942127715757</c:v>
                </c:pt>
                <c:pt idx="25">
                  <c:v>0.38447906949685023</c:v>
                </c:pt>
                <c:pt idx="26">
                  <c:v>0.38665978447750515</c:v>
                </c:pt>
                <c:pt idx="27">
                  <c:v>0.38589341473183081</c:v>
                </c:pt>
                <c:pt idx="28">
                  <c:v>0.38246764672738065</c:v>
                </c:pt>
                <c:pt idx="29">
                  <c:v>0.37668335585421808</c:v>
                </c:pt>
                <c:pt idx="30">
                  <c:v>0.36885737361418347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3-410D-9958-5175A22FFC32}"/>
            </c:ext>
          </c:extLst>
        </c:ser>
        <c:ser>
          <c:idx val="2"/>
          <c:order val="2"/>
          <c:tx>
            <c:strRef>
              <c:f>'LDV Stocks - MWG'!$A$69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MWG'!$B$66:$AK$66</c15:sqref>
                  </c15:fullRef>
                </c:ext>
              </c:extLst>
              <c:f>'LDV Stocks - MWG'!$G$66:$AK$66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MWG'!$B$69:$AK$69</c15:sqref>
                  </c15:fullRef>
                </c:ext>
              </c:extLst>
              <c:f>'LDV Stocks - MWG'!$G$69:$AK$69</c:f>
              <c:numCache>
                <c:formatCode>0.0</c:formatCode>
                <c:ptCount val="31"/>
                <c:pt idx="0">
                  <c:v>5.3952568656036634E-2</c:v>
                </c:pt>
                <c:pt idx="1">
                  <c:v>5.4344613280846853E-2</c:v>
                </c:pt>
                <c:pt idx="2">
                  <c:v>5.4736657926008625E-2</c:v>
                </c:pt>
                <c:pt idx="3">
                  <c:v>5.5128702577511388E-2</c:v>
                </c:pt>
                <c:pt idx="4">
                  <c:v>5.5520747349500368E-2</c:v>
                </c:pt>
                <c:pt idx="5">
                  <c:v>5.5912791991874031E-2</c:v>
                </c:pt>
                <c:pt idx="6">
                  <c:v>5.630483669739797E-2</c:v>
                </c:pt>
                <c:pt idx="7">
                  <c:v>5.6696881371043534E-2</c:v>
                </c:pt>
                <c:pt idx="8">
                  <c:v>5.7088926159290593E-2</c:v>
                </c:pt>
                <c:pt idx="9">
                  <c:v>5.7480970785448643E-2</c:v>
                </c:pt>
                <c:pt idx="10">
                  <c:v>5.7873015444154019E-2</c:v>
                </c:pt>
                <c:pt idx="11">
                  <c:v>5.8162888909243926E-2</c:v>
                </c:pt>
                <c:pt idx="12">
                  <c:v>5.8318021372546269E-2</c:v>
                </c:pt>
                <c:pt idx="13">
                  <c:v>5.8301515667352533E-2</c:v>
                </c:pt>
                <c:pt idx="14">
                  <c:v>5.808358964743765E-2</c:v>
                </c:pt>
                <c:pt idx="15">
                  <c:v>5.7648542192069829E-2</c:v>
                </c:pt>
                <c:pt idx="16">
                  <c:v>5.6989987202947789E-2</c:v>
                </c:pt>
                <c:pt idx="17">
                  <c:v>5.6104822766666729E-2</c:v>
                </c:pt>
                <c:pt idx="18">
                  <c:v>5.4993061442180968E-2</c:v>
                </c:pt>
                <c:pt idx="19">
                  <c:v>5.365894346737643E-2</c:v>
                </c:pt>
                <c:pt idx="20">
                  <c:v>5.211073797343313E-2</c:v>
                </c:pt>
                <c:pt idx="21">
                  <c:v>5.0359848398187523E-2</c:v>
                </c:pt>
                <c:pt idx="22">
                  <c:v>4.8419335581016965E-2</c:v>
                </c:pt>
                <c:pt idx="23">
                  <c:v>4.6301790991684966E-2</c:v>
                </c:pt>
                <c:pt idx="24">
                  <c:v>4.4016895131902434E-2</c:v>
                </c:pt>
                <c:pt idx="25">
                  <c:v>4.1569352876974941E-2</c:v>
                </c:pt>
                <c:pt idx="26">
                  <c:v>3.8957965989862231E-2</c:v>
                </c:pt>
                <c:pt idx="27">
                  <c:v>3.6176218193607612E-2</c:v>
                </c:pt>
                <c:pt idx="28">
                  <c:v>3.3214008953760921E-2</c:v>
                </c:pt>
                <c:pt idx="29">
                  <c:v>3.0059476963750331E-2</c:v>
                </c:pt>
                <c:pt idx="30">
                  <c:v>2.6699515925459494E-2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73-410D-9958-5175A22FFC32}"/>
            </c:ext>
          </c:extLst>
        </c:ser>
        <c:ser>
          <c:idx val="3"/>
          <c:order val="3"/>
          <c:tx>
            <c:strRef>
              <c:f>'LDV Stocks - MWG'!$A$70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MWG'!$B$66:$AK$66</c15:sqref>
                  </c15:fullRef>
                </c:ext>
              </c:extLst>
              <c:f>'LDV Stocks - MWG'!$G$66:$AK$66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MWG'!$B$70:$AK$70</c15:sqref>
                  </c15:fullRef>
                </c:ext>
              </c:extLst>
              <c:f>'LDV Stocks - MWG'!$G$70:$AK$70</c:f>
              <c:numCache>
                <c:formatCode>0.0</c:formatCode>
                <c:ptCount val="31"/>
                <c:pt idx="0">
                  <c:v>2.0628663727899146</c:v>
                </c:pt>
                <c:pt idx="1">
                  <c:v>2.0642627074668249</c:v>
                </c:pt>
                <c:pt idx="2">
                  <c:v>2.0637277410143779</c:v>
                </c:pt>
                <c:pt idx="3">
                  <c:v>2.0613162259486013</c:v>
                </c:pt>
                <c:pt idx="4">
                  <c:v>2.0571202419995407</c:v>
                </c:pt>
                <c:pt idx="5">
                  <c:v>2.0512881989657665</c:v>
                </c:pt>
                <c:pt idx="6">
                  <c:v>2.0355436527157784</c:v>
                </c:pt>
                <c:pt idx="7">
                  <c:v>2.0100293553399111</c:v>
                </c:pt>
                <c:pt idx="8">
                  <c:v>1.9751815778577249</c:v>
                </c:pt>
                <c:pt idx="9">
                  <c:v>1.9313362184050014</c:v>
                </c:pt>
                <c:pt idx="10">
                  <c:v>1.8781071890903609</c:v>
                </c:pt>
                <c:pt idx="11">
                  <c:v>1.8154225339714765</c:v>
                </c:pt>
                <c:pt idx="12">
                  <c:v>1.7413883535351442</c:v>
                </c:pt>
                <c:pt idx="13">
                  <c:v>1.6551378052273329</c:v>
                </c:pt>
                <c:pt idx="14">
                  <c:v>1.5580093939286086</c:v>
                </c:pt>
                <c:pt idx="15">
                  <c:v>1.4528555280356181</c:v>
                </c:pt>
                <c:pt idx="16">
                  <c:v>1.3424262392080664</c:v>
                </c:pt>
                <c:pt idx="17">
                  <c:v>1.228818515089801</c:v>
                </c:pt>
                <c:pt idx="18">
                  <c:v>1.1138942636610494</c:v>
                </c:pt>
                <c:pt idx="19">
                  <c:v>0.99960841242758003</c:v>
                </c:pt>
                <c:pt idx="20">
                  <c:v>0.88806976487050648</c:v>
                </c:pt>
                <c:pt idx="21">
                  <c:v>0.78147239111346056</c:v>
                </c:pt>
                <c:pt idx="22">
                  <c:v>0.68190095872013223</c:v>
                </c:pt>
                <c:pt idx="23">
                  <c:v>0.59102253635541024</c:v>
                </c:pt>
                <c:pt idx="24">
                  <c:v>0.50977715368352583</c:v>
                </c:pt>
                <c:pt idx="25">
                  <c:v>0.43823780180710709</c:v>
                </c:pt>
                <c:pt idx="26">
                  <c:v>0.37572575910523009</c:v>
                </c:pt>
                <c:pt idx="27">
                  <c:v>0.32108375536172307</c:v>
                </c:pt>
                <c:pt idx="28">
                  <c:v>0.27292872939861773</c:v>
                </c:pt>
                <c:pt idx="29">
                  <c:v>0.22978437365298088</c:v>
                </c:pt>
                <c:pt idx="30">
                  <c:v>0.19008191400307298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73-410D-9958-5175A22F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Vehicles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198804561194552"/>
          <c:y val="0.17225809089021957"/>
          <c:w val="0.27610719248329252"/>
          <c:h val="0.43081586946644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LDV Vehicle Stocks</a:t>
            </a:r>
          </a:p>
        </c:rich>
      </c:tx>
      <c:layout>
        <c:manualLayout>
          <c:xMode val="edge"/>
          <c:yMode val="edge"/>
          <c:x val="0.24372553430821142"/>
          <c:y val="8.020048859148049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185632678268156"/>
          <c:y val="0.10847116081997737"/>
          <c:w val="0.54675665541807272"/>
          <c:h val="0.76129682295552692"/>
        </c:manualLayout>
      </c:layout>
      <c:areaChart>
        <c:grouping val="stacked"/>
        <c:varyColors val="0"/>
        <c:ser>
          <c:idx val="0"/>
          <c:order val="0"/>
          <c:tx>
            <c:strRef>
              <c:f>'LDV Stocks - MWG'!$A$73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MWG'!$B$72:$AK$72</c15:sqref>
                  </c15:fullRef>
                </c:ext>
              </c:extLst>
              <c:f>'LDV Stocks - MWG'!$G$72:$AK$72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MWG'!$B$73:$AK$73</c15:sqref>
                  </c15:fullRef>
                </c:ext>
              </c:extLst>
              <c:f>'LDV Stocks - MWG'!$G$73:$AK$73</c:f>
              <c:numCache>
                <c:formatCode>0.0</c:formatCode>
                <c:ptCount val="31"/>
                <c:pt idx="0">
                  <c:v>6.5614697974277936E-2</c:v>
                </c:pt>
                <c:pt idx="1">
                  <c:v>8.7449855578257948E-2</c:v>
                </c:pt>
                <c:pt idx="2">
                  <c:v>0.11232870243841894</c:v>
                </c:pt>
                <c:pt idx="3">
                  <c:v>0.1401650911275979</c:v>
                </c:pt>
                <c:pt idx="4">
                  <c:v>0.17081422356587664</c:v>
                </c:pt>
                <c:pt idx="5">
                  <c:v>0.20404279903418354</c:v>
                </c:pt>
                <c:pt idx="6">
                  <c:v>0.25289530829573559</c:v>
                </c:pt>
                <c:pt idx="7">
                  <c:v>0.3171486849764894</c:v>
                </c:pt>
                <c:pt idx="8">
                  <c:v>0.39611785155243895</c:v>
                </c:pt>
                <c:pt idx="9">
                  <c:v>0.48927589458417708</c:v>
                </c:pt>
                <c:pt idx="10">
                  <c:v>0.59723273240779784</c:v>
                </c:pt>
                <c:pt idx="11">
                  <c:v>0.72155036714325393</c:v>
                </c:pt>
                <c:pt idx="12">
                  <c:v>0.8656729304514561</c:v>
                </c:pt>
                <c:pt idx="13">
                  <c:v>1.0314865039773125</c:v>
                </c:pt>
                <c:pt idx="14">
                  <c:v>1.2173015260203797</c:v>
                </c:pt>
                <c:pt idx="15">
                  <c:v>1.4188442012075146</c:v>
                </c:pt>
                <c:pt idx="16">
                  <c:v>1.6318708855816795</c:v>
                </c:pt>
                <c:pt idx="17">
                  <c:v>1.8531209125438839</c:v>
                </c:pt>
                <c:pt idx="18">
                  <c:v>2.079660051678617</c:v>
                </c:pt>
                <c:pt idx="19">
                  <c:v>2.308347535913752</c:v>
                </c:pt>
                <c:pt idx="20">
                  <c:v>2.5357429190899206</c:v>
                </c:pt>
                <c:pt idx="21">
                  <c:v>2.7582268176811273</c:v>
                </c:pt>
                <c:pt idx="22">
                  <c:v>2.9723286325422462</c:v>
                </c:pt>
                <c:pt idx="23">
                  <c:v>3.1752423743242071</c:v>
                </c:pt>
                <c:pt idx="24">
                  <c:v>3.3653489794487021</c:v>
                </c:pt>
                <c:pt idx="25">
                  <c:v>3.5424662846040142</c:v>
                </c:pt>
                <c:pt idx="26">
                  <c:v>3.7076805216894324</c:v>
                </c:pt>
                <c:pt idx="27">
                  <c:v>3.8629076003126626</c:v>
                </c:pt>
                <c:pt idx="28">
                  <c:v>4.0104702869988174</c:v>
                </c:pt>
                <c:pt idx="29">
                  <c:v>4.1528634609369117</c:v>
                </c:pt>
                <c:pt idx="30">
                  <c:v>4.2927454978543871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5-4E10-9E1A-2B14843DB73A}"/>
            </c:ext>
          </c:extLst>
        </c:ser>
        <c:ser>
          <c:idx val="1"/>
          <c:order val="1"/>
          <c:tx>
            <c:strRef>
              <c:f>'LDV Stocks - MWG'!$A$74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MWG'!$B$72:$AK$72</c15:sqref>
                  </c15:fullRef>
                </c:ext>
              </c:extLst>
              <c:f>'LDV Stocks - MWG'!$G$72:$AK$72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MWG'!$B$74:$AK$74</c15:sqref>
                  </c15:fullRef>
                </c:ext>
              </c:extLst>
              <c:f>'LDV Stocks - MWG'!$G$74:$AK$74</c:f>
              <c:numCache>
                <c:formatCode>0.0</c:formatCode>
                <c:ptCount val="31"/>
                <c:pt idx="0">
                  <c:v>2.2509639957193628E-2</c:v>
                </c:pt>
                <c:pt idx="1">
                  <c:v>2.9716532590320855E-2</c:v>
                </c:pt>
                <c:pt idx="2">
                  <c:v>3.7938171688910768E-2</c:v>
                </c:pt>
                <c:pt idx="3">
                  <c:v>4.7146070370831891E-2</c:v>
                </c:pt>
                <c:pt idx="4">
                  <c:v>5.7292404359087071E-2</c:v>
                </c:pt>
                <c:pt idx="5">
                  <c:v>6.8300202335687857E-2</c:v>
                </c:pt>
                <c:pt idx="6">
                  <c:v>8.4518932737283309E-2</c:v>
                </c:pt>
                <c:pt idx="7">
                  <c:v>0.10587617068068175</c:v>
                </c:pt>
                <c:pt idx="8">
                  <c:v>0.13214606213881611</c:v>
                </c:pt>
                <c:pt idx="9">
                  <c:v>0.16315563813397735</c:v>
                </c:pt>
                <c:pt idx="10">
                  <c:v>0.19911014230736648</c:v>
                </c:pt>
                <c:pt idx="11">
                  <c:v>0.23881277356939495</c:v>
                </c:pt>
                <c:pt idx="12">
                  <c:v>0.28286179615891105</c:v>
                </c:pt>
                <c:pt idx="13">
                  <c:v>0.33126188824243996</c:v>
                </c:pt>
                <c:pt idx="14">
                  <c:v>0.38294580430344938</c:v>
                </c:pt>
                <c:pt idx="15">
                  <c:v>0.43622315171912729</c:v>
                </c:pt>
                <c:pt idx="16">
                  <c:v>0.48957143564639383</c:v>
                </c:pt>
                <c:pt idx="17">
                  <c:v>0.54185150644080937</c:v>
                </c:pt>
                <c:pt idx="18">
                  <c:v>0.59208545871527396</c:v>
                </c:pt>
                <c:pt idx="19">
                  <c:v>0.63929760474170694</c:v>
                </c:pt>
                <c:pt idx="20">
                  <c:v>0.68248007878618289</c:v>
                </c:pt>
                <c:pt idx="21">
                  <c:v>0.72061806761862823</c:v>
                </c:pt>
                <c:pt idx="22">
                  <c:v>0.75277422589004106</c:v>
                </c:pt>
                <c:pt idx="23">
                  <c:v>0.77822488970031123</c:v>
                </c:pt>
                <c:pt idx="24">
                  <c:v>0.79659314400972359</c:v>
                </c:pt>
                <c:pt idx="25">
                  <c:v>0.80789744412351705</c:v>
                </c:pt>
                <c:pt idx="26">
                  <c:v>0.812479839889092</c:v>
                </c:pt>
                <c:pt idx="27">
                  <c:v>0.81086954997586735</c:v>
                </c:pt>
                <c:pt idx="28">
                  <c:v>0.80367112388318196</c:v>
                </c:pt>
                <c:pt idx="29">
                  <c:v>0.79151682164527914</c:v>
                </c:pt>
                <c:pt idx="30">
                  <c:v>0.77507241473322563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5-4E10-9E1A-2B14843DB73A}"/>
            </c:ext>
          </c:extLst>
        </c:ser>
        <c:ser>
          <c:idx val="2"/>
          <c:order val="2"/>
          <c:tx>
            <c:strRef>
              <c:f>'LDV Stocks - MWG'!$A$75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MWG'!$B$72:$AK$72</c15:sqref>
                  </c15:fullRef>
                </c:ext>
              </c:extLst>
              <c:f>'LDV Stocks - MWG'!$G$72:$AK$72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MWG'!$B$75:$AK$75</c15:sqref>
                  </c15:fullRef>
                </c:ext>
              </c:extLst>
              <c:f>'LDV Stocks - MWG'!$G$75:$AK$75</c:f>
              <c:numCache>
                <c:formatCode>0.0</c:formatCode>
                <c:ptCount val="31"/>
                <c:pt idx="0">
                  <c:v>0.17690256709764651</c:v>
                </c:pt>
                <c:pt idx="1">
                  <c:v>0.18602835760549566</c:v>
                </c:pt>
                <c:pt idx="2">
                  <c:v>0.1951259846231454</c:v>
                </c:pt>
                <c:pt idx="3">
                  <c:v>0.20417429383312302</c:v>
                </c:pt>
                <c:pt idx="4">
                  <c:v>0.21313899131974101</c:v>
                </c:pt>
                <c:pt idx="5">
                  <c:v>0.2219657992243082</c:v>
                </c:pt>
                <c:pt idx="6">
                  <c:v>0.230574851196096</c:v>
                </c:pt>
                <c:pt idx="7">
                  <c:v>0.23886007512832075</c:v>
                </c:pt>
                <c:pt idx="8">
                  <c:v>0.2467002695078894</c:v>
                </c:pt>
                <c:pt idx="9">
                  <c:v>0.25398644233612466</c:v>
                </c:pt>
                <c:pt idx="10">
                  <c:v>0.26065745208814139</c:v>
                </c:pt>
                <c:pt idx="11">
                  <c:v>0.26622639113118118</c:v>
                </c:pt>
                <c:pt idx="12">
                  <c:v>0.27056715652273561</c:v>
                </c:pt>
                <c:pt idx="13">
                  <c:v>0.27349025700547036</c:v>
                </c:pt>
                <c:pt idx="14">
                  <c:v>0.27478039487476502</c:v>
                </c:pt>
                <c:pt idx="15">
                  <c:v>0.27431468260139402</c:v>
                </c:pt>
                <c:pt idx="16">
                  <c:v>0.27212966019348173</c:v>
                </c:pt>
                <c:pt idx="17">
                  <c:v>0.26837884397682044</c:v>
                </c:pt>
                <c:pt idx="18">
                  <c:v>0.26325367012900625</c:v>
                </c:pt>
                <c:pt idx="19">
                  <c:v>0.25692648888956993</c:v>
                </c:pt>
                <c:pt idx="20">
                  <c:v>0.24952609706267648</c:v>
                </c:pt>
                <c:pt idx="21">
                  <c:v>0.24114381033948251</c:v>
                </c:pt>
                <c:pt idx="22">
                  <c:v>0.23185186048521178</c:v>
                </c:pt>
                <c:pt idx="23">
                  <c:v>0.22171201331543711</c:v>
                </c:pt>
                <c:pt idx="24">
                  <c:v>0.21077075263495093</c:v>
                </c:pt>
                <c:pt idx="25">
                  <c:v>0.1990506486890784</c:v>
                </c:pt>
                <c:pt idx="26">
                  <c:v>0.18654601411493799</c:v>
                </c:pt>
                <c:pt idx="27">
                  <c:v>0.17322569760696926</c:v>
                </c:pt>
                <c:pt idx="28">
                  <c:v>0.15904137097680282</c:v>
                </c:pt>
                <c:pt idx="29">
                  <c:v>0.14393624898306712</c:v>
                </c:pt>
                <c:pt idx="30">
                  <c:v>0.12784755827352123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35-4E10-9E1A-2B14843DB73A}"/>
            </c:ext>
          </c:extLst>
        </c:ser>
        <c:ser>
          <c:idx val="3"/>
          <c:order val="3"/>
          <c:tx>
            <c:strRef>
              <c:f>'LDV Stocks - MWG'!$A$76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MWG'!$B$72:$AK$72</c15:sqref>
                  </c15:fullRef>
                </c:ext>
              </c:extLst>
              <c:f>'LDV Stocks - MWG'!$G$72:$AK$72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MWG'!$B$76:$AK$76</c15:sqref>
                  </c15:fullRef>
                </c:ext>
              </c:extLst>
              <c:f>'LDV Stocks - MWG'!$G$76:$AK$76</c:f>
              <c:numCache>
                <c:formatCode>0.0</c:formatCode>
                <c:ptCount val="31"/>
                <c:pt idx="0">
                  <c:v>4.2697523945951783</c:v>
                </c:pt>
                <c:pt idx="1">
                  <c:v>4.2645363924210624</c:v>
                </c:pt>
                <c:pt idx="2">
                  <c:v>4.2552901169255328</c:v>
                </c:pt>
                <c:pt idx="3">
                  <c:v>4.2421493612511565</c:v>
                </c:pt>
                <c:pt idx="4">
                  <c:v>4.2253410398983808</c:v>
                </c:pt>
                <c:pt idx="5">
                  <c:v>4.2052296975015038</c:v>
                </c:pt>
                <c:pt idx="6">
                  <c:v>4.1645012441881439</c:v>
                </c:pt>
                <c:pt idx="7">
                  <c:v>4.1035572461596441</c:v>
                </c:pt>
                <c:pt idx="8">
                  <c:v>4.0234298360769483</c:v>
                </c:pt>
                <c:pt idx="9">
                  <c:v>3.9249278797315128</c:v>
                </c:pt>
                <c:pt idx="10">
                  <c:v>3.8072973641780612</c:v>
                </c:pt>
                <c:pt idx="11">
                  <c:v>3.6706599922234684</c:v>
                </c:pt>
                <c:pt idx="12">
                  <c:v>3.5110994812143037</c:v>
                </c:pt>
                <c:pt idx="13">
                  <c:v>3.3269145457941622</c:v>
                </c:pt>
                <c:pt idx="14">
                  <c:v>3.1210773047427427</c:v>
                </c:pt>
                <c:pt idx="15">
                  <c:v>2.8996748331883646</c:v>
                </c:pt>
                <c:pt idx="16">
                  <c:v>2.6684367268210041</c:v>
                </c:pt>
                <c:pt idx="17">
                  <c:v>2.4316092862668297</c:v>
                </c:pt>
                <c:pt idx="18">
                  <c:v>2.1929132087304657</c:v>
                </c:pt>
                <c:pt idx="19">
                  <c:v>1.9562925940802469</c:v>
                </c:pt>
                <c:pt idx="20">
                  <c:v>1.7260669627159866</c:v>
                </c:pt>
                <c:pt idx="21">
                  <c:v>1.5067791954912835</c:v>
                </c:pt>
                <c:pt idx="22">
                  <c:v>1.3027650090388607</c:v>
                </c:pt>
                <c:pt idx="23">
                  <c:v>1.1174922861354357</c:v>
                </c:pt>
                <c:pt idx="24">
                  <c:v>0.95291051794216175</c:v>
                </c:pt>
                <c:pt idx="25">
                  <c:v>0.80916084966509683</c:v>
                </c:pt>
                <c:pt idx="26">
                  <c:v>0.68482069508224541</c:v>
                </c:pt>
                <c:pt idx="27">
                  <c:v>0.57747606165369869</c:v>
                </c:pt>
                <c:pt idx="28">
                  <c:v>0.48424796260680669</c:v>
                </c:pt>
                <c:pt idx="29">
                  <c:v>0.40206605217239466</c:v>
                </c:pt>
                <c:pt idx="30">
                  <c:v>0.32766894955147474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35-4E10-9E1A-2B14843DB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Vehicles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198804561194552"/>
          <c:y val="0.17225809089021957"/>
          <c:w val="0.27610719248329252"/>
          <c:h val="0.43081586946644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LDA Vehicle Stocks</a:t>
            </a:r>
          </a:p>
        </c:rich>
      </c:tx>
      <c:layout>
        <c:manualLayout>
          <c:xMode val="edge"/>
          <c:yMode val="edge"/>
          <c:x val="0.24372553430821142"/>
          <c:y val="8.0200488591480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85632678268156"/>
          <c:y val="0.10847116081997737"/>
          <c:w val="0.54675665541807272"/>
          <c:h val="0.76129682295552692"/>
        </c:manualLayout>
      </c:layout>
      <c:areaChart>
        <c:grouping val="stacked"/>
        <c:varyColors val="0"/>
        <c:ser>
          <c:idx val="0"/>
          <c:order val="0"/>
          <c:tx>
            <c:strRef>
              <c:f>'LDV Stocks - GGRA'!$A$44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GGRA'!$B$43:$AK$43</c15:sqref>
                  </c15:fullRef>
                </c:ext>
              </c:extLst>
              <c:f>'LDV Stocks - GGRA'!$G$43:$AK$43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GGRA'!$B$44:$AK$44</c15:sqref>
                  </c15:fullRef>
                </c:ext>
              </c:extLst>
              <c:f>'LDV Stocks - GGRA'!$G$44:$AK$44</c:f>
              <c:numCache>
                <c:formatCode>0.0</c:formatCode>
                <c:ptCount val="31"/>
                <c:pt idx="0">
                  <c:v>2.0643872035210495E-2</c:v>
                </c:pt>
                <c:pt idx="1">
                  <c:v>3.0234330581984787E-2</c:v>
                </c:pt>
                <c:pt idx="2">
                  <c:v>5.4751354820237103E-2</c:v>
                </c:pt>
                <c:pt idx="3">
                  <c:v>8.8005711812155551E-2</c:v>
                </c:pt>
                <c:pt idx="4">
                  <c:v>0.13291085154826859</c:v>
                </c:pt>
                <c:pt idx="5">
                  <c:v>0.18515346660628682</c:v>
                </c:pt>
                <c:pt idx="6">
                  <c:v>0.24822071038559795</c:v>
                </c:pt>
                <c:pt idx="7">
                  <c:v>0.32061286817387824</c:v>
                </c:pt>
                <c:pt idx="8">
                  <c:v>0.39994282798971859</c:v>
                </c:pt>
                <c:pt idx="9">
                  <c:v>0.48546128964526447</c:v>
                </c:pt>
                <c:pt idx="10">
                  <c:v>0.5813518176287481</c:v>
                </c:pt>
                <c:pt idx="11">
                  <c:v>0.67693825221580517</c:v>
                </c:pt>
                <c:pt idx="12">
                  <c:v>0.77746599114350123</c:v>
                </c:pt>
                <c:pt idx="13">
                  <c:v>0.88549123573147048</c:v>
                </c:pt>
                <c:pt idx="14">
                  <c:v>0.9993382114317797</c:v>
                </c:pt>
                <c:pt idx="15">
                  <c:v>1.1158732883153188</c:v>
                </c:pt>
                <c:pt idx="16">
                  <c:v>1.2321301002649974</c:v>
                </c:pt>
                <c:pt idx="17">
                  <c:v>1.3458328503429049</c:v>
                </c:pt>
                <c:pt idx="18">
                  <c:v>1.4551466589924216</c:v>
                </c:pt>
                <c:pt idx="19">
                  <c:v>1.5586340131925935</c:v>
                </c:pt>
                <c:pt idx="20">
                  <c:v>1.65540938461888</c:v>
                </c:pt>
                <c:pt idx="21">
                  <c:v>1.7439442681240154</c:v>
                </c:pt>
                <c:pt idx="22">
                  <c:v>1.8248457815338399</c:v>
                </c:pt>
                <c:pt idx="23">
                  <c:v>1.8989330707525105</c:v>
                </c:pt>
                <c:pt idx="24">
                  <c:v>1.9672922120286558</c:v>
                </c:pt>
                <c:pt idx="25">
                  <c:v>2.0313548220239932</c:v>
                </c:pt>
                <c:pt idx="26">
                  <c:v>2.0928752597440927</c:v>
                </c:pt>
                <c:pt idx="27">
                  <c:v>2.1537867194400353</c:v>
                </c:pt>
                <c:pt idx="28">
                  <c:v>2.2160103186678044</c:v>
                </c:pt>
                <c:pt idx="29">
                  <c:v>2.2813343378146564</c:v>
                </c:pt>
                <c:pt idx="30">
                  <c:v>2.3514980041821971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6-43ED-B232-01373AC5243D}"/>
            </c:ext>
          </c:extLst>
        </c:ser>
        <c:ser>
          <c:idx val="1"/>
          <c:order val="1"/>
          <c:tx>
            <c:strRef>
              <c:f>'LDV Stocks - GGRA'!$A$45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GGRA'!$B$43:$AK$43</c15:sqref>
                  </c15:fullRef>
                </c:ext>
              </c:extLst>
              <c:f>'LDV Stocks - GGRA'!$G$43:$AK$43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GGRA'!$B$45:$AK$45</c15:sqref>
                  </c15:fullRef>
                </c:ext>
              </c:extLst>
              <c:f>'LDV Stocks - GGRA'!$G$45:$AK$45</c:f>
              <c:numCache>
                <c:formatCode>0.0</c:formatCode>
                <c:ptCount val="31"/>
                <c:pt idx="0">
                  <c:v>1.0065235568484656E-2</c:v>
                </c:pt>
                <c:pt idx="1">
                  <c:v>1.3364093207148573E-2</c:v>
                </c:pt>
                <c:pt idx="2">
                  <c:v>1.5857012863460494E-2</c:v>
                </c:pt>
                <c:pt idx="3">
                  <c:v>1.8630843499930879E-2</c:v>
                </c:pt>
                <c:pt idx="4">
                  <c:v>2.1455458490907992E-2</c:v>
                </c:pt>
                <c:pt idx="5">
                  <c:v>2.4327121000098432E-2</c:v>
                </c:pt>
                <c:pt idx="6">
                  <c:v>2.7330396871564841E-2</c:v>
                </c:pt>
                <c:pt idx="7">
                  <c:v>3.0309979842335046E-2</c:v>
                </c:pt>
                <c:pt idx="8">
                  <c:v>3.3356645589020066E-2</c:v>
                </c:pt>
                <c:pt idx="9">
                  <c:v>3.6353877059176656E-2</c:v>
                </c:pt>
                <c:pt idx="10">
                  <c:v>3.9441043157523802E-2</c:v>
                </c:pt>
                <c:pt idx="11">
                  <c:v>4.2218524149446456E-2</c:v>
                </c:pt>
                <c:pt idx="12">
                  <c:v>4.4839529748641901E-2</c:v>
                </c:pt>
                <c:pt idx="13">
                  <c:v>4.7445793744509669E-2</c:v>
                </c:pt>
                <c:pt idx="14">
                  <c:v>4.998681385410262E-2</c:v>
                </c:pt>
                <c:pt idx="15">
                  <c:v>5.2400199847698746E-2</c:v>
                </c:pt>
                <c:pt idx="16">
                  <c:v>5.4671735078163405E-2</c:v>
                </c:pt>
                <c:pt idx="17">
                  <c:v>5.6845294428715595E-2</c:v>
                </c:pt>
                <c:pt idx="18">
                  <c:v>5.8987094446448618E-2</c:v>
                </c:pt>
                <c:pt idx="19">
                  <c:v>6.1146058669520602E-2</c:v>
                </c:pt>
                <c:pt idx="20">
                  <c:v>6.3333547355623618E-2</c:v>
                </c:pt>
                <c:pt idx="21">
                  <c:v>6.5485891088884043E-2</c:v>
                </c:pt>
                <c:pt idx="22">
                  <c:v>6.7593001631309907E-2</c:v>
                </c:pt>
                <c:pt idx="23">
                  <c:v>6.9651601482818862E-2</c:v>
                </c:pt>
                <c:pt idx="24">
                  <c:v>7.1671043878930571E-2</c:v>
                </c:pt>
                <c:pt idx="25">
                  <c:v>7.3673022257861431E-2</c:v>
                </c:pt>
                <c:pt idx="26">
                  <c:v>7.5690836820576979E-2</c:v>
                </c:pt>
                <c:pt idx="27">
                  <c:v>7.776635480511282E-2</c:v>
                </c:pt>
                <c:pt idx="28">
                  <c:v>7.9944430754237739E-2</c:v>
                </c:pt>
                <c:pt idx="29">
                  <c:v>8.2269006681258264E-2</c:v>
                </c:pt>
                <c:pt idx="30">
                  <c:v>8.4786906101832302E-2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6-43ED-B232-01373AC5243D}"/>
            </c:ext>
          </c:extLst>
        </c:ser>
        <c:ser>
          <c:idx val="2"/>
          <c:order val="2"/>
          <c:tx>
            <c:strRef>
              <c:f>'LDV Stocks - GGRA'!$A$46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GGRA'!$B$43:$AK$43</c15:sqref>
                  </c15:fullRef>
                </c:ext>
              </c:extLst>
              <c:f>'LDV Stocks - GGRA'!$G$43:$AK$43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GGRA'!$B$46:$AK$46</c15:sqref>
                  </c15:fullRef>
                </c:ext>
              </c:extLst>
              <c:f>'LDV Stocks - GGRA'!$G$46:$AK$46</c:f>
              <c:numCache>
                <c:formatCode>0.0</c:formatCode>
                <c:ptCount val="31"/>
                <c:pt idx="0">
                  <c:v>0.12295231709725131</c:v>
                </c:pt>
                <c:pt idx="1">
                  <c:v>0.13168658713705073</c:v>
                </c:pt>
                <c:pt idx="2">
                  <c:v>0.14039264125148299</c:v>
                </c:pt>
                <c:pt idx="3">
                  <c:v>0.14904928970407877</c:v>
                </c:pt>
                <c:pt idx="4">
                  <c:v>0.1576221918072504</c:v>
                </c:pt>
                <c:pt idx="5">
                  <c:v>0.16605701070342624</c:v>
                </c:pt>
                <c:pt idx="6">
                  <c:v>0.17427382204179853</c:v>
                </c:pt>
                <c:pt idx="7">
                  <c:v>0.18216652018355195</c:v>
                </c:pt>
                <c:pt idx="8">
                  <c:v>0.18961392930339505</c:v>
                </c:pt>
                <c:pt idx="9">
                  <c:v>0.19650717419297281</c:v>
                </c:pt>
                <c:pt idx="10">
                  <c:v>0.20278530667426253</c:v>
                </c:pt>
                <c:pt idx="11">
                  <c:v>0.20827209380104283</c:v>
                </c:pt>
                <c:pt idx="12">
                  <c:v>0.21296672955874352</c:v>
                </c:pt>
                <c:pt idx="13">
                  <c:v>0.21668656838055067</c:v>
                </c:pt>
                <c:pt idx="14">
                  <c:v>0.21922696102759676</c:v>
                </c:pt>
                <c:pt idx="15">
                  <c:v>0.22042681708219702</c:v>
                </c:pt>
                <c:pt idx="16">
                  <c:v>0.22025490558870509</c:v>
                </c:pt>
                <c:pt idx="17">
                  <c:v>0.21878420976905177</c:v>
                </c:pt>
                <c:pt idx="18">
                  <c:v>0.21611316198267083</c:v>
                </c:pt>
                <c:pt idx="19">
                  <c:v>0.21230721530898267</c:v>
                </c:pt>
                <c:pt idx="20">
                  <c:v>0.20737658614602394</c:v>
                </c:pt>
                <c:pt idx="21">
                  <c:v>0.20175379278507788</c:v>
                </c:pt>
                <c:pt idx="22">
                  <c:v>0.19543382834960377</c:v>
                </c:pt>
                <c:pt idx="23">
                  <c:v>0.18840262032655897</c:v>
                </c:pt>
                <c:pt idx="24">
                  <c:v>0.18063611123811607</c:v>
                </c:pt>
                <c:pt idx="25">
                  <c:v>0.17209312991641301</c:v>
                </c:pt>
                <c:pt idx="26">
                  <c:v>0.16271048147574918</c:v>
                </c:pt>
                <c:pt idx="27">
                  <c:v>0.15240442133674881</c:v>
                </c:pt>
                <c:pt idx="28">
                  <c:v>0.14107802851694418</c:v>
                </c:pt>
                <c:pt idx="29">
                  <c:v>0.12862836915024811</c:v>
                </c:pt>
                <c:pt idx="30">
                  <c:v>0.11494311754685294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E6-43ED-B232-01373AC5243D}"/>
            </c:ext>
          </c:extLst>
        </c:ser>
        <c:ser>
          <c:idx val="3"/>
          <c:order val="3"/>
          <c:tx>
            <c:strRef>
              <c:f>'LDV Stocks - GGRA'!$A$47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GGRA'!$B$43:$AK$43</c15:sqref>
                  </c15:fullRef>
                </c:ext>
              </c:extLst>
              <c:f>'LDV Stocks - GGRA'!$G$43:$AK$43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GGRA'!$B$47:$AK$47</c15:sqref>
                  </c15:fullRef>
                </c:ext>
              </c:extLst>
              <c:f>'LDV Stocks - GGRA'!$G$47:$AK$47</c:f>
              <c:numCache>
                <c:formatCode>0.0</c:formatCode>
                <c:ptCount val="31"/>
                <c:pt idx="0">
                  <c:v>2.223050795343656</c:v>
                </c:pt>
                <c:pt idx="1">
                  <c:v>2.2187033535859304</c:v>
                </c:pt>
                <c:pt idx="2">
                  <c:v>2.200262881617578</c:v>
                </c:pt>
                <c:pt idx="3">
                  <c:v>2.1728525377544439</c:v>
                </c:pt>
                <c:pt idx="4">
                  <c:v>2.1338227753048051</c:v>
                </c:pt>
                <c:pt idx="5">
                  <c:v>2.0875442664363546</c:v>
                </c:pt>
                <c:pt idx="6">
                  <c:v>2.0305245024649876</c:v>
                </c:pt>
                <c:pt idx="7">
                  <c:v>1.9645241764629415</c:v>
                </c:pt>
                <c:pt idx="8">
                  <c:v>1.8919610390179991</c:v>
                </c:pt>
                <c:pt idx="9">
                  <c:v>1.8138110939277818</c:v>
                </c:pt>
                <c:pt idx="10">
                  <c:v>1.7258145987898239</c:v>
                </c:pt>
                <c:pt idx="11">
                  <c:v>1.6392257806991459</c:v>
                </c:pt>
                <c:pt idx="12">
                  <c:v>1.5486477869605566</c:v>
                </c:pt>
                <c:pt idx="13">
                  <c:v>1.4515646165161702</c:v>
                </c:pt>
                <c:pt idx="14">
                  <c:v>1.3499057969421264</c:v>
                </c:pt>
                <c:pt idx="15">
                  <c:v>1.2470274547031013</c:v>
                </c:pt>
                <c:pt idx="16">
                  <c:v>1.1459410659242468</c:v>
                </c:pt>
                <c:pt idx="17">
                  <c:v>1.0488055041406408</c:v>
                </c:pt>
                <c:pt idx="18">
                  <c:v>0.95729099574965237</c:v>
                </c:pt>
                <c:pt idx="19">
                  <c:v>0.87272067746973414</c:v>
                </c:pt>
                <c:pt idx="20">
                  <c:v>0.79595849558044462</c:v>
                </c:pt>
                <c:pt idx="21">
                  <c:v>0.72816411556400751</c:v>
                </c:pt>
                <c:pt idx="22">
                  <c:v>0.66874550851098191</c:v>
                </c:pt>
                <c:pt idx="23">
                  <c:v>0.61690087452728704</c:v>
                </c:pt>
                <c:pt idx="24">
                  <c:v>0.57155885470641687</c:v>
                </c:pt>
                <c:pt idx="25">
                  <c:v>0.5313072965172676</c:v>
                </c:pt>
                <c:pt idx="26">
                  <c:v>0.49442173791259236</c:v>
                </c:pt>
                <c:pt idx="27">
                  <c:v>0.45901087155457237</c:v>
                </c:pt>
                <c:pt idx="28">
                  <c:v>0.42320563825454371</c:v>
                </c:pt>
                <c:pt idx="29">
                  <c:v>0.38527675504956221</c:v>
                </c:pt>
                <c:pt idx="30">
                  <c:v>0.34355049110876751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E6-43ED-B232-01373AC52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Vehicles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98804561194552"/>
          <c:y val="0.17225809089021957"/>
          <c:w val="0.24149328392774433"/>
          <c:h val="0.36762262070568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LDT Vehicle Stocks</a:t>
            </a:r>
          </a:p>
        </c:rich>
      </c:tx>
      <c:layout>
        <c:manualLayout>
          <c:xMode val="edge"/>
          <c:yMode val="edge"/>
          <c:x val="0.24372553430821142"/>
          <c:y val="8.020048859148049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185632678268156"/>
          <c:y val="0.10847116081997737"/>
          <c:w val="0.54675665541807272"/>
          <c:h val="0.76129682295552692"/>
        </c:manualLayout>
      </c:layout>
      <c:areaChart>
        <c:grouping val="stacked"/>
        <c:varyColors val="0"/>
        <c:ser>
          <c:idx val="0"/>
          <c:order val="0"/>
          <c:tx>
            <c:strRef>
              <c:f>'LDV Stocks - GGRA'!$A$67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GGRA'!$B$66:$AK$66</c15:sqref>
                  </c15:fullRef>
                </c:ext>
              </c:extLst>
              <c:f>'LDV Stocks - GGRA'!$G$66:$AK$66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GGRA'!$B$67:$AK$67</c15:sqref>
                  </c15:fullRef>
                </c:ext>
              </c:extLst>
              <c:f>'LDV Stocks - GGRA'!$G$67:$AK$67</c:f>
              <c:numCache>
                <c:formatCode>0.0</c:formatCode>
                <c:ptCount val="31"/>
                <c:pt idx="0">
                  <c:v>4.5393214004934958E-3</c:v>
                </c:pt>
                <c:pt idx="1">
                  <c:v>7.2790594259217788E-3</c:v>
                </c:pt>
                <c:pt idx="2">
                  <c:v>1.1563119696799259E-2</c:v>
                </c:pt>
                <c:pt idx="3">
                  <c:v>1.7285053901998988E-2</c:v>
                </c:pt>
                <c:pt idx="4">
                  <c:v>2.5772445010751193E-2</c:v>
                </c:pt>
                <c:pt idx="5">
                  <c:v>3.6617115721168131E-2</c:v>
                </c:pt>
                <c:pt idx="6">
                  <c:v>5.0603861573630955E-2</c:v>
                </c:pt>
                <c:pt idx="7">
                  <c:v>6.8297340606672849E-2</c:v>
                </c:pt>
                <c:pt idx="8">
                  <c:v>9.0106916968633752E-2</c:v>
                </c:pt>
                <c:pt idx="9">
                  <c:v>0.1168628862882759</c:v>
                </c:pt>
                <c:pt idx="10">
                  <c:v>0.14964462492418229</c:v>
                </c:pt>
                <c:pt idx="11">
                  <c:v>0.18510559423736953</c:v>
                </c:pt>
                <c:pt idx="12">
                  <c:v>0.22333679017125502</c:v>
                </c:pt>
                <c:pt idx="13">
                  <c:v>0.2735497377163158</c:v>
                </c:pt>
                <c:pt idx="14">
                  <c:v>0.33600320792473454</c:v>
                </c:pt>
                <c:pt idx="15">
                  <c:v>0.40991390694494229</c:v>
                </c:pt>
                <c:pt idx="16">
                  <c:v>0.49423700503598716</c:v>
                </c:pt>
                <c:pt idx="17">
                  <c:v>0.58813490918134215</c:v>
                </c:pt>
                <c:pt idx="18">
                  <c:v>0.69086803462323576</c:v>
                </c:pt>
                <c:pt idx="19">
                  <c:v>0.80165328826991433</c:v>
                </c:pt>
                <c:pt idx="20">
                  <c:v>0.91965808452406095</c:v>
                </c:pt>
                <c:pt idx="21">
                  <c:v>1.0355215820182868</c:v>
                </c:pt>
                <c:pt idx="22">
                  <c:v>1.1490134807065133</c:v>
                </c:pt>
                <c:pt idx="23">
                  <c:v>1.2599363302072624</c:v>
                </c:pt>
                <c:pt idx="24">
                  <c:v>1.3682550479223616</c:v>
                </c:pt>
                <c:pt idx="25">
                  <c:v>1.4741845008039101</c:v>
                </c:pt>
                <c:pt idx="26">
                  <c:v>1.5781822137810952</c:v>
                </c:pt>
                <c:pt idx="27">
                  <c:v>1.6808216606018607</c:v>
                </c:pt>
                <c:pt idx="28">
                  <c:v>1.7826053249741127</c:v>
                </c:pt>
                <c:pt idx="29">
                  <c:v>1.8838736177139916</c:v>
                </c:pt>
                <c:pt idx="30">
                  <c:v>1.9849791175065667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3-4F9C-B106-4EC5D3C9B26E}"/>
            </c:ext>
          </c:extLst>
        </c:ser>
        <c:ser>
          <c:idx val="1"/>
          <c:order val="1"/>
          <c:tx>
            <c:strRef>
              <c:f>'LDV Stocks - GGRA'!$A$68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GGRA'!$B$66:$AK$66</c15:sqref>
                  </c15:fullRef>
                </c:ext>
              </c:extLst>
              <c:f>'LDV Stocks - GGRA'!$G$66:$AK$66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GGRA'!$B$68:$AK$68</c15:sqref>
                  </c15:fullRef>
                </c:ext>
              </c:extLst>
              <c:f>'LDV Stocks - GGRA'!$G$68:$AK$68</c:f>
              <c:numCache>
                <c:formatCode>0.0</c:formatCode>
                <c:ptCount val="31"/>
                <c:pt idx="0">
                  <c:v>2.2903448551902668E-3</c:v>
                </c:pt>
                <c:pt idx="1">
                  <c:v>3.6397297178116508E-3</c:v>
                </c:pt>
                <c:pt idx="2">
                  <c:v>5.133835006290409E-3</c:v>
                </c:pt>
                <c:pt idx="3">
                  <c:v>6.9086975408117384E-3</c:v>
                </c:pt>
                <c:pt idx="4">
                  <c:v>8.8581675148457113E-3</c:v>
                </c:pt>
                <c:pt idx="5">
                  <c:v>1.0948034344674866E-2</c:v>
                </c:pt>
                <c:pt idx="6">
                  <c:v>1.2963585865687988E-2</c:v>
                </c:pt>
                <c:pt idx="7">
                  <c:v>1.4912196536161252E-2</c:v>
                </c:pt>
                <c:pt idx="8">
                  <c:v>1.6774606793080953E-2</c:v>
                </c:pt>
                <c:pt idx="9">
                  <c:v>1.8556636979046009E-2</c:v>
                </c:pt>
                <c:pt idx="10">
                  <c:v>2.0268100088653408E-2</c:v>
                </c:pt>
                <c:pt idx="11">
                  <c:v>2.1940008590694997E-2</c:v>
                </c:pt>
                <c:pt idx="12">
                  <c:v>2.371703157014388E-2</c:v>
                </c:pt>
                <c:pt idx="13">
                  <c:v>2.601499607130716E-2</c:v>
                </c:pt>
                <c:pt idx="14">
                  <c:v>2.8819256718274185E-2</c:v>
                </c:pt>
                <c:pt idx="15">
                  <c:v>3.2065176384374339E-2</c:v>
                </c:pt>
                <c:pt idx="16">
                  <c:v>3.5688537607804875E-2</c:v>
                </c:pt>
                <c:pt idx="17">
                  <c:v>3.9659032907205162E-2</c:v>
                </c:pt>
                <c:pt idx="18">
                  <c:v>4.3976877503937542E-2</c:v>
                </c:pt>
                <c:pt idx="19">
                  <c:v>4.8659348110285515E-2</c:v>
                </c:pt>
                <c:pt idx="20">
                  <c:v>5.373024594519267E-2</c:v>
                </c:pt>
                <c:pt idx="21">
                  <c:v>5.8758040849598382E-2</c:v>
                </c:pt>
                <c:pt idx="22">
                  <c:v>6.3791860366594066E-2</c:v>
                </c:pt>
                <c:pt idx="23">
                  <c:v>6.8867840136981245E-2</c:v>
                </c:pt>
                <c:pt idx="24">
                  <c:v>7.4008110072090877E-2</c:v>
                </c:pt>
                <c:pt idx="25">
                  <c:v>7.9221408220947503E-2</c:v>
                </c:pt>
                <c:pt idx="26">
                  <c:v>8.4505108200815832E-2</c:v>
                </c:pt>
                <c:pt idx="27">
                  <c:v>8.9846517366407863E-2</c:v>
                </c:pt>
                <c:pt idx="28">
                  <c:v>9.5224319500230206E-2</c:v>
                </c:pt>
                <c:pt idx="29">
                  <c:v>0.10061557269637478</c:v>
                </c:pt>
                <c:pt idx="30">
                  <c:v>0.10601274905079346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3-4F9C-B106-4EC5D3C9B26E}"/>
            </c:ext>
          </c:extLst>
        </c:ser>
        <c:ser>
          <c:idx val="2"/>
          <c:order val="2"/>
          <c:tx>
            <c:strRef>
              <c:f>'LDV Stocks - GGRA'!$A$69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GGRA'!$B$66:$AK$66</c15:sqref>
                  </c15:fullRef>
                </c:ext>
              </c:extLst>
              <c:f>'LDV Stocks - GGRA'!$G$66:$AK$66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GGRA'!$B$69:$AK$69</c15:sqref>
                  </c15:fullRef>
                </c:ext>
              </c:extLst>
              <c:f>'LDV Stocks - GGRA'!$G$69:$AK$69</c:f>
              <c:numCache>
                <c:formatCode>0.0</c:formatCode>
                <c:ptCount val="31"/>
                <c:pt idx="0">
                  <c:v>5.3952568656036648E-2</c:v>
                </c:pt>
                <c:pt idx="1">
                  <c:v>5.4344613280846742E-2</c:v>
                </c:pt>
                <c:pt idx="2">
                  <c:v>5.4736657926008743E-2</c:v>
                </c:pt>
                <c:pt idx="3">
                  <c:v>5.5128702577511401E-2</c:v>
                </c:pt>
                <c:pt idx="4">
                  <c:v>5.5520747349500466E-2</c:v>
                </c:pt>
                <c:pt idx="5">
                  <c:v>5.5912791991874433E-2</c:v>
                </c:pt>
                <c:pt idx="6">
                  <c:v>5.6304836697397852E-2</c:v>
                </c:pt>
                <c:pt idx="7">
                  <c:v>5.6696881371043534E-2</c:v>
                </c:pt>
                <c:pt idx="8">
                  <c:v>5.7088926159290579E-2</c:v>
                </c:pt>
                <c:pt idx="9">
                  <c:v>5.7480970785448643E-2</c:v>
                </c:pt>
                <c:pt idx="10">
                  <c:v>5.7873015444154158E-2</c:v>
                </c:pt>
                <c:pt idx="11">
                  <c:v>5.8217874622145532E-2</c:v>
                </c:pt>
                <c:pt idx="12">
                  <c:v>5.8507442181015223E-2</c:v>
                </c:pt>
                <c:pt idx="13">
                  <c:v>5.8696913296895192E-2</c:v>
                </c:pt>
                <c:pt idx="14">
                  <c:v>5.87514909214637E-2</c:v>
                </c:pt>
                <c:pt idx="15">
                  <c:v>5.864126679678977E-2</c:v>
                </c:pt>
                <c:pt idx="16">
                  <c:v>5.8340284650491736E-2</c:v>
                </c:pt>
                <c:pt idx="17">
                  <c:v>5.782336353576556E-2</c:v>
                </c:pt>
                <c:pt idx="18">
                  <c:v>5.7065964660734658E-2</c:v>
                </c:pt>
                <c:pt idx="19">
                  <c:v>5.6045224280645067E-2</c:v>
                </c:pt>
                <c:pt idx="20">
                  <c:v>5.4740286749426659E-2</c:v>
                </c:pt>
                <c:pt idx="21">
                  <c:v>5.3255624665067947E-2</c:v>
                </c:pt>
                <c:pt idx="22">
                  <c:v>5.1587354530408192E-2</c:v>
                </c:pt>
                <c:pt idx="23">
                  <c:v>4.9731372825794429E-2</c:v>
                </c:pt>
                <c:pt idx="24">
                  <c:v>4.768129956585998E-2</c:v>
                </c:pt>
                <c:pt idx="25">
                  <c:v>4.5426266185774722E-2</c:v>
                </c:pt>
                <c:pt idx="26">
                  <c:v>4.2949591594119596E-2</c:v>
                </c:pt>
                <c:pt idx="27">
                  <c:v>4.0229170196310227E-2</c:v>
                </c:pt>
                <c:pt idx="28">
                  <c:v>3.7239418422966075E-2</c:v>
                </c:pt>
                <c:pt idx="29">
                  <c:v>3.3953165537184526E-2</c:v>
                </c:pt>
                <c:pt idx="30">
                  <c:v>3.0340761677159378E-2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F3-4F9C-B106-4EC5D3C9B26E}"/>
            </c:ext>
          </c:extLst>
        </c:ser>
        <c:ser>
          <c:idx val="3"/>
          <c:order val="3"/>
          <c:tx>
            <c:strRef>
              <c:f>'LDV Stocks - GGRA'!$A$70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GGRA'!$B$66:$AK$66</c15:sqref>
                  </c15:fullRef>
                </c:ext>
              </c:extLst>
              <c:f>'LDV Stocks - GGRA'!$G$66:$AK$66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GGRA'!$B$70:$AK$70</c15:sqref>
                  </c15:fullRef>
                </c:ext>
              </c:extLst>
              <c:f>'LDV Stocks - GGRA'!$G$70:$AK$70</c:f>
              <c:numCache>
                <c:formatCode>0.0</c:formatCode>
                <c:ptCount val="31"/>
                <c:pt idx="0">
                  <c:v>2.0973205113297491</c:v>
                </c:pt>
                <c:pt idx="1">
                  <c:v>2.1085211288092949</c:v>
                </c:pt>
                <c:pt idx="2">
                  <c:v>2.1180327044112497</c:v>
                </c:pt>
                <c:pt idx="3">
                  <c:v>2.1258256490801388</c:v>
                </c:pt>
                <c:pt idx="4">
                  <c:v>2.1306785341049173</c:v>
                </c:pt>
                <c:pt idx="5">
                  <c:v>2.1330337376172519</c:v>
                </c:pt>
                <c:pt idx="6">
                  <c:v>2.1323211837592022</c:v>
                </c:pt>
                <c:pt idx="7">
                  <c:v>2.1279688363278666</c:v>
                </c:pt>
                <c:pt idx="8">
                  <c:v>2.1195865964506169</c:v>
                </c:pt>
                <c:pt idx="9">
                  <c:v>2.1063383373651696</c:v>
                </c:pt>
                <c:pt idx="10">
                  <c:v>2.08713487730917</c:v>
                </c:pt>
                <c:pt idx="11">
                  <c:v>2.0653389236077415</c:v>
                </c:pt>
                <c:pt idx="12">
                  <c:v>2.040722926502426</c:v>
                </c:pt>
                <c:pt idx="13">
                  <c:v>2.0037043277983266</c:v>
                </c:pt>
                <c:pt idx="14">
                  <c:v>1.9540738090561913</c:v>
                </c:pt>
                <c:pt idx="15">
                  <c:v>1.892709199283181</c:v>
                </c:pt>
                <c:pt idx="16">
                  <c:v>1.820745508578913</c:v>
                </c:pt>
                <c:pt idx="17">
                  <c:v>1.7390758213857163</c:v>
                </c:pt>
                <c:pt idx="18">
                  <c:v>1.6484640415963601</c:v>
                </c:pt>
                <c:pt idx="19">
                  <c:v>1.5496988414210249</c:v>
                </c:pt>
                <c:pt idx="20">
                  <c:v>1.4436098734906597</c:v>
                </c:pt>
                <c:pt idx="21">
                  <c:v>1.3398850260885671</c:v>
                </c:pt>
                <c:pt idx="22">
                  <c:v>1.2387093638294746</c:v>
                </c:pt>
                <c:pt idx="23">
                  <c:v>1.1402482987944653</c:v>
                </c:pt>
                <c:pt idx="24">
                  <c:v>1.0445211693356604</c:v>
                </c:pt>
                <c:pt idx="25">
                  <c:v>0.95131523384959071</c:v>
                </c:pt>
                <c:pt idx="26">
                  <c:v>0.86019228454501717</c:v>
                </c:pt>
                <c:pt idx="27">
                  <c:v>0.77061364142559474</c:v>
                </c:pt>
                <c:pt idx="28">
                  <c:v>0.68212371303177288</c:v>
                </c:pt>
                <c:pt idx="29">
                  <c:v>0.59443221131144719</c:v>
                </c:pt>
                <c:pt idx="30">
                  <c:v>0.50722372720107989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F3-4F9C-B106-4EC5D3C9B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Vehicles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198804561194552"/>
          <c:y val="0.17225809089021957"/>
          <c:w val="0.27610719248329252"/>
          <c:h val="0.43081586946644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LDV Vehicle Stocks</a:t>
            </a:r>
          </a:p>
        </c:rich>
      </c:tx>
      <c:layout>
        <c:manualLayout>
          <c:xMode val="edge"/>
          <c:yMode val="edge"/>
          <c:x val="0.24372553430821142"/>
          <c:y val="8.020048859148049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185632678268156"/>
          <c:y val="0.10847116081997737"/>
          <c:w val="0.54675665541807272"/>
          <c:h val="0.76129682295552692"/>
        </c:manualLayout>
      </c:layout>
      <c:areaChart>
        <c:grouping val="stacked"/>
        <c:varyColors val="0"/>
        <c:ser>
          <c:idx val="0"/>
          <c:order val="0"/>
          <c:tx>
            <c:strRef>
              <c:f>'LDV Stocks - GGRA'!$A$73</c:f>
              <c:strCache>
                <c:ptCount val="1"/>
                <c:pt idx="0">
                  <c:v>Electric Vehicle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GGRA'!$B$72:$AK$72</c15:sqref>
                  </c15:fullRef>
                </c:ext>
              </c:extLst>
              <c:f>'LDV Stocks - GGRA'!$G$72:$AK$72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GGRA'!$B$73:$AK$73</c15:sqref>
                  </c15:fullRef>
                </c:ext>
              </c:extLst>
              <c:f>'LDV Stocks - GGRA'!$G$73:$AK$73</c:f>
              <c:numCache>
                <c:formatCode>0.0</c:formatCode>
                <c:ptCount val="31"/>
                <c:pt idx="0">
                  <c:v>2.518319343570399E-2</c:v>
                </c:pt>
                <c:pt idx="1">
                  <c:v>3.7513390007906565E-2</c:v>
                </c:pt>
                <c:pt idx="2">
                  <c:v>6.6314474517036356E-2</c:v>
                </c:pt>
                <c:pt idx="3">
                  <c:v>0.10529076571415454</c:v>
                </c:pt>
                <c:pt idx="4">
                  <c:v>0.15868329655901978</c:v>
                </c:pt>
                <c:pt idx="5">
                  <c:v>0.22177058232745495</c:v>
                </c:pt>
                <c:pt idx="6">
                  <c:v>0.2988245719592289</c:v>
                </c:pt>
                <c:pt idx="7">
                  <c:v>0.3889102087805511</c:v>
                </c:pt>
                <c:pt idx="8">
                  <c:v>0.49004974495835235</c:v>
                </c:pt>
                <c:pt idx="9">
                  <c:v>0.60232417593354037</c:v>
                </c:pt>
                <c:pt idx="10">
                  <c:v>0.73099644255293039</c:v>
                </c:pt>
                <c:pt idx="11">
                  <c:v>0.86204384645317467</c:v>
                </c:pt>
                <c:pt idx="12">
                  <c:v>1.0008027813147562</c:v>
                </c:pt>
                <c:pt idx="13">
                  <c:v>1.1590409734477862</c:v>
                </c:pt>
                <c:pt idx="14">
                  <c:v>1.3353414193565143</c:v>
                </c:pt>
                <c:pt idx="15">
                  <c:v>1.5257871952602611</c:v>
                </c:pt>
                <c:pt idx="16">
                  <c:v>1.7263671053009846</c:v>
                </c:pt>
                <c:pt idx="17">
                  <c:v>1.933967759524247</c:v>
                </c:pt>
                <c:pt idx="18">
                  <c:v>2.1460146936156574</c:v>
                </c:pt>
                <c:pt idx="19">
                  <c:v>2.3602873014625079</c:v>
                </c:pt>
                <c:pt idx="20">
                  <c:v>2.5750674691429412</c:v>
                </c:pt>
                <c:pt idx="21">
                  <c:v>2.7794658501423024</c:v>
                </c:pt>
                <c:pt idx="22">
                  <c:v>2.973859262240353</c:v>
                </c:pt>
                <c:pt idx="23">
                  <c:v>3.1588694009597731</c:v>
                </c:pt>
                <c:pt idx="24">
                  <c:v>3.3355472599510172</c:v>
                </c:pt>
                <c:pt idx="25">
                  <c:v>3.5055393228279033</c:v>
                </c:pt>
                <c:pt idx="26">
                  <c:v>3.6710574735251882</c:v>
                </c:pt>
                <c:pt idx="27">
                  <c:v>3.834608380041896</c:v>
                </c:pt>
                <c:pt idx="28">
                  <c:v>3.9986156436419171</c:v>
                </c:pt>
                <c:pt idx="29">
                  <c:v>4.1652079555286479</c:v>
                </c:pt>
                <c:pt idx="30">
                  <c:v>4.3364771216887643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8-4EB5-8006-CD655DB32853}"/>
            </c:ext>
          </c:extLst>
        </c:ser>
        <c:ser>
          <c:idx val="1"/>
          <c:order val="1"/>
          <c:tx>
            <c:strRef>
              <c:f>'LDV Stocks - GGRA'!$A$74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GGRA'!$B$72:$AK$72</c15:sqref>
                  </c15:fullRef>
                </c:ext>
              </c:extLst>
              <c:f>'LDV Stocks - GGRA'!$G$72:$AK$72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GGRA'!$B$74:$AK$74</c15:sqref>
                  </c15:fullRef>
                </c:ext>
              </c:extLst>
              <c:f>'LDV Stocks - GGRA'!$G$74:$AK$74</c:f>
              <c:numCache>
                <c:formatCode>0.0</c:formatCode>
                <c:ptCount val="31"/>
                <c:pt idx="0">
                  <c:v>1.2355580423674923E-2</c:v>
                </c:pt>
                <c:pt idx="1">
                  <c:v>1.7003822924960225E-2</c:v>
                </c:pt>
                <c:pt idx="2">
                  <c:v>2.0990847869750903E-2</c:v>
                </c:pt>
                <c:pt idx="3">
                  <c:v>2.5539541040742617E-2</c:v>
                </c:pt>
                <c:pt idx="4">
                  <c:v>3.0313626005753703E-2</c:v>
                </c:pt>
                <c:pt idx="5">
                  <c:v>3.5275155344773296E-2</c:v>
                </c:pt>
                <c:pt idx="6">
                  <c:v>4.0293982737252827E-2</c:v>
                </c:pt>
                <c:pt idx="7">
                  <c:v>4.52221763784963E-2</c:v>
                </c:pt>
                <c:pt idx="8">
                  <c:v>5.0131252382101019E-2</c:v>
                </c:pt>
                <c:pt idx="9">
                  <c:v>5.4910514038222669E-2</c:v>
                </c:pt>
                <c:pt idx="10">
                  <c:v>5.970914324617721E-2</c:v>
                </c:pt>
                <c:pt idx="11">
                  <c:v>6.4158532740141452E-2</c:v>
                </c:pt>
                <c:pt idx="12">
                  <c:v>6.8556561318785778E-2</c:v>
                </c:pt>
                <c:pt idx="13">
                  <c:v>7.3460789815816829E-2</c:v>
                </c:pt>
                <c:pt idx="14">
                  <c:v>7.8806070572376805E-2</c:v>
                </c:pt>
                <c:pt idx="15">
                  <c:v>8.4465376232073092E-2</c:v>
                </c:pt>
                <c:pt idx="16">
                  <c:v>9.0360272685968274E-2</c:v>
                </c:pt>
                <c:pt idx="17">
                  <c:v>9.6504327335920764E-2</c:v>
                </c:pt>
                <c:pt idx="18">
                  <c:v>0.10296397195038616</c:v>
                </c:pt>
                <c:pt idx="19">
                  <c:v>0.10980540677980612</c:v>
                </c:pt>
                <c:pt idx="20">
                  <c:v>0.11706379330081629</c:v>
                </c:pt>
                <c:pt idx="21">
                  <c:v>0.12424393193848243</c:v>
                </c:pt>
                <c:pt idx="22">
                  <c:v>0.13138486199790397</c:v>
                </c:pt>
                <c:pt idx="23">
                  <c:v>0.13851944161980012</c:v>
                </c:pt>
                <c:pt idx="24">
                  <c:v>0.14567915395102143</c:v>
                </c:pt>
                <c:pt idx="25">
                  <c:v>0.15289443047880893</c:v>
                </c:pt>
                <c:pt idx="26">
                  <c:v>0.16019594502139281</c:v>
                </c:pt>
                <c:pt idx="27">
                  <c:v>0.16761287217152068</c:v>
                </c:pt>
                <c:pt idx="28">
                  <c:v>0.17516875025446793</c:v>
                </c:pt>
                <c:pt idx="29">
                  <c:v>0.18288457937763303</c:v>
                </c:pt>
                <c:pt idx="30">
                  <c:v>0.19079965515262576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48-4EB5-8006-CD655DB32853}"/>
            </c:ext>
          </c:extLst>
        </c:ser>
        <c:ser>
          <c:idx val="2"/>
          <c:order val="2"/>
          <c:tx>
            <c:strRef>
              <c:f>'LDV Stocks - GGRA'!$A$75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GGRA'!$B$72:$AK$72</c15:sqref>
                  </c15:fullRef>
                </c:ext>
              </c:extLst>
              <c:f>'LDV Stocks - GGRA'!$G$72:$AK$72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GGRA'!$B$75:$AK$75</c15:sqref>
                  </c15:fullRef>
                </c:ext>
              </c:extLst>
              <c:f>'LDV Stocks - GGRA'!$G$75:$AK$75</c:f>
              <c:numCache>
                <c:formatCode>0.0</c:formatCode>
                <c:ptCount val="31"/>
                <c:pt idx="0">
                  <c:v>0.17690488575328794</c:v>
                </c:pt>
                <c:pt idx="1">
                  <c:v>0.18603120041789747</c:v>
                </c:pt>
                <c:pt idx="2">
                  <c:v>0.19512929917749172</c:v>
                </c:pt>
                <c:pt idx="3">
                  <c:v>0.20417799228159017</c:v>
                </c:pt>
                <c:pt idx="4">
                  <c:v>0.21314293915675087</c:v>
                </c:pt>
                <c:pt idx="5">
                  <c:v>0.22196980269530067</c:v>
                </c:pt>
                <c:pt idx="6">
                  <c:v>0.23057865873919639</c:v>
                </c:pt>
                <c:pt idx="7">
                  <c:v>0.23886340155459548</c:v>
                </c:pt>
                <c:pt idx="8">
                  <c:v>0.24670285546268561</c:v>
                </c:pt>
                <c:pt idx="9">
                  <c:v>0.25398814497842148</c:v>
                </c:pt>
                <c:pt idx="10">
                  <c:v>0.26065832211841666</c:v>
                </c:pt>
                <c:pt idx="11">
                  <c:v>0.26648996842318839</c:v>
                </c:pt>
                <c:pt idx="12">
                  <c:v>0.27147417173975874</c:v>
                </c:pt>
                <c:pt idx="13">
                  <c:v>0.27538348167744586</c:v>
                </c:pt>
                <c:pt idx="14">
                  <c:v>0.27797845194906046</c:v>
                </c:pt>
                <c:pt idx="15">
                  <c:v>0.27906808387898679</c:v>
                </c:pt>
                <c:pt idx="16">
                  <c:v>0.27859519023919682</c:v>
                </c:pt>
                <c:pt idx="17">
                  <c:v>0.27660757330481733</c:v>
                </c:pt>
                <c:pt idx="18">
                  <c:v>0.27317912664340549</c:v>
                </c:pt>
                <c:pt idx="19">
                  <c:v>0.26835243958962773</c:v>
                </c:pt>
                <c:pt idx="20">
                  <c:v>0.2621168728954506</c:v>
                </c:pt>
                <c:pt idx="21">
                  <c:v>0.25500941745014583</c:v>
                </c:pt>
                <c:pt idx="22">
                  <c:v>0.24702118288001196</c:v>
                </c:pt>
                <c:pt idx="23">
                  <c:v>0.2381339931523534</c:v>
                </c:pt>
                <c:pt idx="24">
                  <c:v>0.22831741080397605</c:v>
                </c:pt>
                <c:pt idx="25">
                  <c:v>0.21751939610218773</c:v>
                </c:pt>
                <c:pt idx="26">
                  <c:v>0.20566007306986878</c:v>
                </c:pt>
                <c:pt idx="27">
                  <c:v>0.19263359153305903</c:v>
                </c:pt>
                <c:pt idx="28">
                  <c:v>0.17831744693991025</c:v>
                </c:pt>
                <c:pt idx="29">
                  <c:v>0.16258153468743264</c:v>
                </c:pt>
                <c:pt idx="30">
                  <c:v>0.14528387922401231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48-4EB5-8006-CD655DB32853}"/>
            </c:ext>
          </c:extLst>
        </c:ser>
        <c:ser>
          <c:idx val="3"/>
          <c:order val="3"/>
          <c:tx>
            <c:strRef>
              <c:f>'LDV Stocks - GGRA'!$A$76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'LDV Stocks - GGRA'!$B$72:$AK$72</c15:sqref>
                  </c15:fullRef>
                </c:ext>
              </c:extLst>
              <c:f>'LDV Stocks - GGRA'!$G$72:$AK$72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'LDV Stocks - GGRA'!$B$76:$AK$76</c15:sqref>
                  </c15:fullRef>
                </c:ext>
              </c:extLst>
              <c:f>'LDV Stocks - GGRA'!$G$76:$AK$76</c:f>
              <c:numCache>
                <c:formatCode>0.0</c:formatCode>
                <c:ptCount val="31"/>
                <c:pt idx="0">
                  <c:v>4.3203713066734046</c:v>
                </c:pt>
                <c:pt idx="1">
                  <c:v>4.3272244823952253</c:v>
                </c:pt>
                <c:pt idx="2">
                  <c:v>4.3182955860288281</c:v>
                </c:pt>
                <c:pt idx="3">
                  <c:v>4.2986781868345822</c:v>
                </c:pt>
                <c:pt idx="4">
                  <c:v>4.2645013094097219</c:v>
                </c:pt>
                <c:pt idx="5">
                  <c:v>4.2205780040536069</c:v>
                </c:pt>
                <c:pt idx="6">
                  <c:v>4.1628456862241894</c:v>
                </c:pt>
                <c:pt idx="7">
                  <c:v>4.0924930127908077</c:v>
                </c:pt>
                <c:pt idx="8">
                  <c:v>4.0115476354686157</c:v>
                </c:pt>
                <c:pt idx="9">
                  <c:v>3.9201494312929515</c:v>
                </c:pt>
                <c:pt idx="10">
                  <c:v>3.8129494760989937</c:v>
                </c:pt>
                <c:pt idx="11">
                  <c:v>3.7045647043068874</c:v>
                </c:pt>
                <c:pt idx="12">
                  <c:v>3.5893707134629826</c:v>
                </c:pt>
                <c:pt idx="13">
                  <c:v>3.455268944314497</c:v>
                </c:pt>
                <c:pt idx="14">
                  <c:v>3.3039796059983177</c:v>
                </c:pt>
                <c:pt idx="15">
                  <c:v>3.1397366539862821</c:v>
                </c:pt>
                <c:pt idx="16">
                  <c:v>2.9666865745031599</c:v>
                </c:pt>
                <c:pt idx="17">
                  <c:v>2.787881325526357</c:v>
                </c:pt>
                <c:pt idx="18">
                  <c:v>2.6057550373460123</c:v>
                </c:pt>
                <c:pt idx="19">
                  <c:v>2.4224195188907589</c:v>
                </c:pt>
                <c:pt idx="20">
                  <c:v>2.2395683690711046</c:v>
                </c:pt>
                <c:pt idx="21">
                  <c:v>2.0680491416525744</c:v>
                </c:pt>
                <c:pt idx="22">
                  <c:v>1.9074548723404565</c:v>
                </c:pt>
                <c:pt idx="23">
                  <c:v>1.7571491733217524</c:v>
                </c:pt>
                <c:pt idx="24">
                  <c:v>1.6160800240420774</c:v>
                </c:pt>
                <c:pt idx="25">
                  <c:v>1.4826225303668583</c:v>
                </c:pt>
                <c:pt idx="26">
                  <c:v>1.3546140224576095</c:v>
                </c:pt>
                <c:pt idx="27">
                  <c:v>1.2296245129801671</c:v>
                </c:pt>
                <c:pt idx="28">
                  <c:v>1.1053293512863167</c:v>
                </c:pt>
                <c:pt idx="29">
                  <c:v>0.97970896636100946</c:v>
                </c:pt>
                <c:pt idx="30">
                  <c:v>0.85077421830984745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48-4EB5-8006-CD655DB32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04616"/>
        <c:axId val="813104288"/>
      </c:areaChart>
      <c:catAx>
        <c:axId val="8131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288"/>
        <c:crosses val="autoZero"/>
        <c:auto val="1"/>
        <c:lblAlgn val="ctr"/>
        <c:lblOffset val="100"/>
        <c:tickLblSkip val="5"/>
        <c:noMultiLvlLbl val="0"/>
      </c:catAx>
      <c:valAx>
        <c:axId val="8131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Vehicles</a:t>
                </a:r>
              </a:p>
            </c:rich>
          </c:tx>
          <c:layout>
            <c:manualLayout>
              <c:xMode val="edge"/>
              <c:yMode val="edge"/>
              <c:x val="1.3333345331844318E-2"/>
              <c:y val="0.25354951159208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04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198804561194552"/>
          <c:y val="0.17225809089021957"/>
          <c:w val="0.27610719248329252"/>
          <c:h val="0.43081586946644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'ZEV LDVs Stocks by Scenario'!$A$44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Scenario'!$B$46:$AK$46</c15:sqref>
                  </c15:fullRef>
                </c:ext>
              </c:extLst>
              <c:f>'ZEV LDVs Stocks by Scenario'!$G$46:$AK$46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Scenario'!$B$68:$AK$68</c15:sqref>
                  </c15:fullRef>
                </c:ext>
              </c:extLst>
              <c:f>'ZEV LDVs Stocks by Scenario'!$G$68:$AK$68</c:f>
              <c:numCache>
                <c:formatCode>General</c:formatCode>
                <c:ptCount val="31"/>
                <c:pt idx="0">
                  <c:v>8.8124337931471564E-2</c:v>
                </c:pt>
                <c:pt idx="1">
                  <c:v>0.1171663881685788</c:v>
                </c:pt>
                <c:pt idx="2">
                  <c:v>0.1502668741273297</c:v>
                </c:pt>
                <c:pt idx="3">
                  <c:v>0.18731116149842977</c:v>
                </c:pt>
                <c:pt idx="4">
                  <c:v>0.22810662792496372</c:v>
                </c:pt>
                <c:pt idx="5">
                  <c:v>0.27234300136987138</c:v>
                </c:pt>
                <c:pt idx="6">
                  <c:v>0.33741424103301887</c:v>
                </c:pt>
                <c:pt idx="7">
                  <c:v>0.42302485565717118</c:v>
                </c:pt>
                <c:pt idx="8">
                  <c:v>0.52826391369125503</c:v>
                </c:pt>
                <c:pt idx="9">
                  <c:v>0.65243153271815446</c:v>
                </c:pt>
                <c:pt idx="10">
                  <c:v>0.7963428747151643</c:v>
                </c:pt>
                <c:pt idx="11">
                  <c:v>0.96036314071264883</c:v>
                </c:pt>
                <c:pt idx="12">
                  <c:v>1.1485347266103672</c:v>
                </c:pt>
                <c:pt idx="13">
                  <c:v>1.3627483922197525</c:v>
                </c:pt>
                <c:pt idx="14">
                  <c:v>1.6002473303238289</c:v>
                </c:pt>
                <c:pt idx="15">
                  <c:v>1.8550673529266417</c:v>
                </c:pt>
                <c:pt idx="16">
                  <c:v>2.1214423212280735</c:v>
                </c:pt>
                <c:pt idx="17">
                  <c:v>2.3949724189846933</c:v>
                </c:pt>
                <c:pt idx="18">
                  <c:v>2.6717455103938912</c:v>
                </c:pt>
                <c:pt idx="19">
                  <c:v>2.9476451406554594</c:v>
                </c:pt>
                <c:pt idx="20">
                  <c:v>3.2182229978761034</c:v>
                </c:pt>
                <c:pt idx="21">
                  <c:v>3.4788448852997558</c:v>
                </c:pt>
                <c:pt idx="22">
                  <c:v>3.7251028584322876</c:v>
                </c:pt>
                <c:pt idx="23">
                  <c:v>3.9534672640245176</c:v>
                </c:pt>
                <c:pt idx="24">
                  <c:v>4.1619421234584255</c:v>
                </c:pt>
                <c:pt idx="25">
                  <c:v>4.3503637287275314</c:v>
                </c:pt>
                <c:pt idx="26">
                  <c:v>4.5201603615785242</c:v>
                </c:pt>
                <c:pt idx="27">
                  <c:v>4.6737771502885304</c:v>
                </c:pt>
                <c:pt idx="28">
                  <c:v>4.8141414108819998</c:v>
                </c:pt>
                <c:pt idx="29">
                  <c:v>4.9443802825821903</c:v>
                </c:pt>
                <c:pt idx="30">
                  <c:v>5.0678179125876133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983-4D88-A145-C6D67ADCF279}"/>
            </c:ext>
          </c:extLst>
        </c:ser>
        <c:ser>
          <c:idx val="2"/>
          <c:order val="1"/>
          <c:tx>
            <c:strRef>
              <c:f>'ZEV LDVs Stocks by Scenario'!$A$71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Scenario'!$B$73:$AK$73</c15:sqref>
                  </c15:fullRef>
                </c:ext>
              </c:extLst>
              <c:f>'ZEV LDVs Stocks by Scenario'!$G$73:$AK$73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Scenario'!$B$95:$AK$95</c15:sqref>
                  </c15:fullRef>
                </c:ext>
              </c:extLst>
              <c:f>'ZEV LDVs Stocks by Scenario'!$G$95:$AK$95</c:f>
              <c:numCache>
                <c:formatCode>General</c:formatCode>
                <c:ptCount val="31"/>
                <c:pt idx="0">
                  <c:v>3.7538773859378913E-2</c:v>
                </c:pt>
                <c:pt idx="1">
                  <c:v>5.4517212932866793E-2</c:v>
                </c:pt>
                <c:pt idx="2">
                  <c:v>8.7305322386787274E-2</c:v>
                </c:pt>
                <c:pt idx="3">
                  <c:v>0.13083030675489715</c:v>
                </c:pt>
                <c:pt idx="4">
                  <c:v>0.18899692256477349</c:v>
                </c:pt>
                <c:pt idx="5">
                  <c:v>0.25704573767222827</c:v>
                </c:pt>
                <c:pt idx="6">
                  <c:v>0.33911855469648172</c:v>
                </c:pt>
                <c:pt idx="7">
                  <c:v>0.4341323851590474</c:v>
                </c:pt>
                <c:pt idx="8">
                  <c:v>0.54018099734045333</c:v>
                </c:pt>
                <c:pt idx="9">
                  <c:v>0.65723468997176304</c:v>
                </c:pt>
                <c:pt idx="10">
                  <c:v>0.79070558579910766</c:v>
                </c:pt>
                <c:pt idx="11">
                  <c:v>0.92620237919331616</c:v>
                </c:pt>
                <c:pt idx="12">
                  <c:v>1.0693593426335422</c:v>
                </c:pt>
                <c:pt idx="13">
                  <c:v>1.2325017632636031</c:v>
                </c:pt>
                <c:pt idx="14">
                  <c:v>1.4141474899288911</c:v>
                </c:pt>
                <c:pt idx="15">
                  <c:v>1.6102525714923344</c:v>
                </c:pt>
                <c:pt idx="16">
                  <c:v>1.8167273779869528</c:v>
                </c:pt>
                <c:pt idx="17">
                  <c:v>2.0304720868601676</c:v>
                </c:pt>
                <c:pt idx="18">
                  <c:v>2.2489786655660433</c:v>
                </c:pt>
                <c:pt idx="19">
                  <c:v>2.4700927082423139</c:v>
                </c:pt>
                <c:pt idx="20">
                  <c:v>2.6921312624437572</c:v>
                </c:pt>
                <c:pt idx="21">
                  <c:v>2.9037097820807847</c:v>
                </c:pt>
                <c:pt idx="22">
                  <c:v>3.1052441242382574</c:v>
                </c:pt>
                <c:pt idx="23">
                  <c:v>3.297388842579573</c:v>
                </c:pt>
                <c:pt idx="24">
                  <c:v>3.4812264139020392</c:v>
                </c:pt>
                <c:pt idx="25">
                  <c:v>3.6584337533067126</c:v>
                </c:pt>
                <c:pt idx="26">
                  <c:v>3.8312534185465807</c:v>
                </c:pt>
                <c:pt idx="27">
                  <c:v>4.0022212522134168</c:v>
                </c:pt>
                <c:pt idx="28">
                  <c:v>4.1737843938963852</c:v>
                </c:pt>
                <c:pt idx="29">
                  <c:v>4.3480925349062813</c:v>
                </c:pt>
                <c:pt idx="30">
                  <c:v>4.52727677684139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983-4D88-A145-C6D67ADCF279}"/>
            </c:ext>
          </c:extLst>
        </c:ser>
        <c:ser>
          <c:idx val="0"/>
          <c:order val="2"/>
          <c:tx>
            <c:strRef>
              <c:f>'ZEV LDVs Stocks by Scenario'!$A$17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Scenario'!$B$19:$AK$19</c15:sqref>
                  </c15:fullRef>
                </c:ext>
              </c:extLst>
              <c:f>'ZEV LDVs Stocks by Scenario'!$G$19:$AK$19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Scenario'!$B$41:$AK$41</c15:sqref>
                  </c15:fullRef>
                </c:ext>
              </c:extLst>
              <c:f>'ZEV LDVs Stocks by Scenario'!$G$41:$AK$41</c:f>
              <c:numCache>
                <c:formatCode>General</c:formatCode>
                <c:ptCount val="31"/>
                <c:pt idx="0">
                  <c:v>3.7538773859378913E-2</c:v>
                </c:pt>
                <c:pt idx="1">
                  <c:v>5.4517212932866793E-2</c:v>
                </c:pt>
                <c:pt idx="2">
                  <c:v>7.5299974516720602E-2</c:v>
                </c:pt>
                <c:pt idx="3">
                  <c:v>9.9810423193457148E-2</c:v>
                </c:pt>
                <c:pt idx="4">
                  <c:v>0.12791949813529538</c:v>
                </c:pt>
                <c:pt idx="5">
                  <c:v>0.15941975906002981</c:v>
                </c:pt>
                <c:pt idx="6">
                  <c:v>0.20095918959002163</c:v>
                </c:pt>
                <c:pt idx="7">
                  <c:v>0.25185343134154492</c:v>
                </c:pt>
                <c:pt idx="8">
                  <c:v>0.31139186077713266</c:v>
                </c:pt>
                <c:pt idx="9">
                  <c:v>0.37924332732309135</c:v>
                </c:pt>
                <c:pt idx="10">
                  <c:v>0.45605864506799426</c:v>
                </c:pt>
                <c:pt idx="11">
                  <c:v>0.53556116256507891</c:v>
                </c:pt>
                <c:pt idx="12">
                  <c:v>0.61962515765379689</c:v>
                </c:pt>
                <c:pt idx="13">
                  <c:v>0.70884409094385403</c:v>
                </c:pt>
                <c:pt idx="14">
                  <c:v>0.8018879251647083</c:v>
                </c:pt>
                <c:pt idx="15">
                  <c:v>0.8964217547979495</c:v>
                </c:pt>
                <c:pt idx="16">
                  <c:v>0.99049932377363781</c:v>
                </c:pt>
                <c:pt idx="17">
                  <c:v>1.0829265790786657</c:v>
                </c:pt>
                <c:pt idx="18">
                  <c:v>1.1728621111370257</c:v>
                </c:pt>
                <c:pt idx="19">
                  <c:v>1.2595002606706107</c:v>
                </c:pt>
                <c:pt idx="20">
                  <c:v>1.3419607535076816</c:v>
                </c:pt>
                <c:pt idx="21">
                  <c:v>1.4193039707284965</c:v>
                </c:pt>
                <c:pt idx="22">
                  <c:v>1.4906781333325958</c:v>
                </c:pt>
                <c:pt idx="23">
                  <c:v>1.5555751901246777</c:v>
                </c:pt>
                <c:pt idx="24">
                  <c:v>1.6140921706222162</c:v>
                </c:pt>
                <c:pt idx="25">
                  <c:v>1.6670460066682957</c:v>
                </c:pt>
                <c:pt idx="26">
                  <c:v>1.7158478547373486</c:v>
                </c:pt>
                <c:pt idx="27">
                  <c:v>1.7621826941812331</c:v>
                </c:pt>
                <c:pt idx="28">
                  <c:v>1.807623791441088</c:v>
                </c:pt>
                <c:pt idx="29">
                  <c:v>1.8533105328934969</c:v>
                </c:pt>
                <c:pt idx="30">
                  <c:v>1.8998079308715519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983-4D88-A145-C6D67ADCF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912216"/>
        <c:axId val="885911888"/>
      </c:lineChart>
      <c:catAx>
        <c:axId val="88591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auto val="1"/>
        <c:lblAlgn val="ctr"/>
        <c:lblOffset val="100"/>
        <c:tickLblSkip val="5"/>
        <c:noMultiLvlLbl val="1"/>
      </c:catAx>
      <c:valAx>
        <c:axId val="8859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Million Vehicles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'ZEV LDVs Sales by Scenario'!$A$44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LDVs Sales by Scenario'!$B$46:$AK$46</c15:sqref>
                  </c15:fullRef>
                </c:ext>
              </c:extLst>
              <c:f>'ZEV LDVs Sales by Scenario'!$G$46:$AK$46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LDVs Sales by Scenario'!$B$68:$AK$68</c15:sqref>
                  </c15:fullRef>
                </c:ext>
              </c:extLst>
              <c:f>'ZEV LDVs Sales by Scenario'!$G$68:$AK$68</c:f>
              <c:numCache>
                <c:formatCode>General</c:formatCode>
                <c:ptCount val="31"/>
                <c:pt idx="0">
                  <c:v>25.058491259999997</c:v>
                </c:pt>
                <c:pt idx="1">
                  <c:v>29.198738344999999</c:v>
                </c:pt>
                <c:pt idx="2">
                  <c:v>33.268684679999993</c:v>
                </c:pt>
                <c:pt idx="3">
                  <c:v>37.241986140000009</c:v>
                </c:pt>
                <c:pt idx="4">
                  <c:v>41.060638349999998</c:v>
                </c:pt>
                <c:pt idx="5">
                  <c:v>44.642314309999996</c:v>
                </c:pt>
                <c:pt idx="6">
                  <c:v>65.748775563818199</c:v>
                </c:pt>
                <c:pt idx="7">
                  <c:v>86.776565906727299</c:v>
                </c:pt>
                <c:pt idx="8">
                  <c:v>107.22634847718179</c:v>
                </c:pt>
                <c:pt idx="9">
                  <c:v>127.44582818181817</c:v>
                </c:pt>
                <c:pt idx="10">
                  <c:v>149.07958839999992</c:v>
                </c:pt>
                <c:pt idx="11">
                  <c:v>171.75456384005903</c:v>
                </c:pt>
                <c:pt idx="12">
                  <c:v>199.12773048263904</c:v>
                </c:pt>
                <c:pt idx="13">
                  <c:v>228.92564498350816</c:v>
                </c:pt>
                <c:pt idx="14">
                  <c:v>256.34096087642098</c:v>
                </c:pt>
                <c:pt idx="15">
                  <c:v>278.07086260338747</c:v>
                </c:pt>
                <c:pt idx="16">
                  <c:v>294.35351461456486</c:v>
                </c:pt>
                <c:pt idx="17">
                  <c:v>306.74854769816488</c:v>
                </c:pt>
                <c:pt idx="18">
                  <c:v>316.09033968300423</c:v>
                </c:pt>
                <c:pt idx="19">
                  <c:v>322.66824758955084</c:v>
                </c:pt>
                <c:pt idx="20">
                  <c:v>326.744528766499</c:v>
                </c:pt>
                <c:pt idx="21">
                  <c:v>328.70599309317231</c:v>
                </c:pt>
                <c:pt idx="22">
                  <c:v>329.13341318319112</c:v>
                </c:pt>
                <c:pt idx="23">
                  <c:v>328.84994770232299</c:v>
                </c:pt>
                <c:pt idx="24">
                  <c:v>328.89669669422648</c:v>
                </c:pt>
                <c:pt idx="25">
                  <c:v>330.40379047354043</c:v>
                </c:pt>
                <c:pt idx="26">
                  <c:v>334.36566051736963</c:v>
                </c:pt>
                <c:pt idx="27">
                  <c:v>341.38392325300379</c:v>
                </c:pt>
                <c:pt idx="28">
                  <c:v>351.49436517066357</c:v>
                </c:pt>
                <c:pt idx="29">
                  <c:v>364.20098012256528</c:v>
                </c:pt>
                <c:pt idx="30">
                  <c:v>378.76179679994732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2A5-4243-87E7-849DB1909A3E}"/>
            </c:ext>
          </c:extLst>
        </c:ser>
        <c:ser>
          <c:idx val="3"/>
          <c:order val="1"/>
          <c:tx>
            <c:strRef>
              <c:f>'ZEV LDVs Sales by Scenario'!$A$71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LDVs Sales by Scenario'!$B$73:$AK$73</c15:sqref>
                  </c15:fullRef>
                </c:ext>
              </c:extLst>
              <c:f>'ZEV LDVs Sales by Scenario'!$G$73:$AK$73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LDVs Sales by Scenario'!$B$95:$AK$95</c15:sqref>
                  </c15:fullRef>
                </c:ext>
              </c:extLst>
              <c:f>'ZEV LDVs Sales by Scenario'!$G$95:$AK$95</c:f>
              <c:numCache>
                <c:formatCode>General</c:formatCode>
                <c:ptCount val="31"/>
                <c:pt idx="0">
                  <c:v>13.276218297590479</c:v>
                </c:pt>
                <c:pt idx="1">
                  <c:v>17.131563135814286</c:v>
                </c:pt>
                <c:pt idx="2">
                  <c:v>32.944893472199993</c:v>
                </c:pt>
                <c:pt idx="3">
                  <c:v>43.691257415679999</c:v>
                </c:pt>
                <c:pt idx="4">
                  <c:v>58.354956293240001</c:v>
                </c:pt>
                <c:pt idx="5">
                  <c:v>68.284302921840009</c:v>
                </c:pt>
                <c:pt idx="6">
                  <c:v>82.40229717439999</c:v>
                </c:pt>
                <c:pt idx="7">
                  <c:v>95.519848180999986</c:v>
                </c:pt>
                <c:pt idx="8">
                  <c:v>106.86871541651999</c:v>
                </c:pt>
                <c:pt idx="9">
                  <c:v>118.40449425360001</c:v>
                </c:pt>
                <c:pt idx="10">
                  <c:v>135.67433114225997</c:v>
                </c:pt>
                <c:pt idx="11">
                  <c:v>139.00485358663997</c:v>
                </c:pt>
                <c:pt idx="12">
                  <c:v>148.57366978784</c:v>
                </c:pt>
                <c:pt idx="13">
                  <c:v>171.24850443961</c:v>
                </c:pt>
                <c:pt idx="14">
                  <c:v>193.43314961537999</c:v>
                </c:pt>
                <c:pt idx="15">
                  <c:v>212.81033365865002</c:v>
                </c:pt>
                <c:pt idx="16">
                  <c:v>229.57103387792</c:v>
                </c:pt>
                <c:pt idx="17">
                  <c:v>244.85197434969001</c:v>
                </c:pt>
                <c:pt idx="18">
                  <c:v>259.21628650896002</c:v>
                </c:pt>
                <c:pt idx="19">
                  <c:v>272.76791974272999</c:v>
                </c:pt>
                <c:pt idx="20">
                  <c:v>285.54908544</c:v>
                </c:pt>
                <c:pt idx="21">
                  <c:v>287.40145107575722</c:v>
                </c:pt>
                <c:pt idx="22">
                  <c:v>289.818076689191</c:v>
                </c:pt>
                <c:pt idx="23">
                  <c:v>292.93161185806878</c:v>
                </c:pt>
                <c:pt idx="24">
                  <c:v>297.19355535746035</c:v>
                </c:pt>
                <c:pt idx="25">
                  <c:v>303.29671818498991</c:v>
                </c:pt>
                <c:pt idx="26">
                  <c:v>311.98916715068356</c:v>
                </c:pt>
                <c:pt idx="27">
                  <c:v>323.832460322141</c:v>
                </c:pt>
                <c:pt idx="28">
                  <c:v>339.02208704826899</c:v>
                </c:pt>
                <c:pt idx="29">
                  <c:v>357.40630976059964</c:v>
                </c:pt>
                <c:pt idx="30">
                  <c:v>378.76435679994734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2A5-4243-87E7-849DB1909A3E}"/>
            </c:ext>
          </c:extLst>
        </c:ser>
        <c:ser>
          <c:idx val="0"/>
          <c:order val="2"/>
          <c:tx>
            <c:strRef>
              <c:f>'ZEV LDVs Sales by Scenario'!$A$17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LDVs Sales by Scenario'!$B$19:$AK$19</c15:sqref>
                  </c15:fullRef>
                </c:ext>
              </c:extLst>
              <c:f>'ZEV LDVs Sales by Scenario'!$G$19:$AK$19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LDVs Sales by Scenario'!$B$41:$AK$41</c15:sqref>
                  </c15:fullRef>
                </c:ext>
              </c:extLst>
              <c:f>'ZEV LDVs Sales by Scenario'!$G$41:$AK$41</c:f>
              <c:numCache>
                <c:formatCode>General</c:formatCode>
                <c:ptCount val="31"/>
                <c:pt idx="0">
                  <c:v>13.276218297590479</c:v>
                </c:pt>
                <c:pt idx="1">
                  <c:v>17.131563135814286</c:v>
                </c:pt>
                <c:pt idx="2">
                  <c:v>20.939545602133332</c:v>
                </c:pt>
                <c:pt idx="3">
                  <c:v>24.676721686904759</c:v>
                </c:pt>
                <c:pt idx="4">
                  <c:v>28.297410412628569</c:v>
                </c:pt>
                <c:pt idx="5">
                  <c:v>31.735658419899998</c:v>
                </c:pt>
                <c:pt idx="6">
                  <c:v>41.868189134933338</c:v>
                </c:pt>
                <c:pt idx="7">
                  <c:v>51.396569770300005</c:v>
                </c:pt>
                <c:pt idx="8">
                  <c:v>60.344339734333332</c:v>
                </c:pt>
                <c:pt idx="9">
                  <c:v>69.157547568366681</c:v>
                </c:pt>
                <c:pt idx="10">
                  <c:v>78.897332528399986</c:v>
                </c:pt>
                <c:pt idx="11">
                  <c:v>82.717130852340006</c:v>
                </c:pt>
                <c:pt idx="12">
                  <c:v>88.835593613279997</c:v>
                </c:pt>
                <c:pt idx="13">
                  <c:v>96.016086254720022</c:v>
                </c:pt>
                <c:pt idx="14">
                  <c:v>102.35697853415998</c:v>
                </c:pt>
                <c:pt idx="15">
                  <c:v>106.85852620560001</c:v>
                </c:pt>
                <c:pt idx="16">
                  <c:v>109.89526743504</c:v>
                </c:pt>
                <c:pt idx="17">
                  <c:v>112.18875100398</c:v>
                </c:pt>
                <c:pt idx="18">
                  <c:v>114.07865094992</c:v>
                </c:pt>
                <c:pt idx="19">
                  <c:v>115.65332335086001</c:v>
                </c:pt>
                <c:pt idx="20">
                  <c:v>116.96053496279998</c:v>
                </c:pt>
                <c:pt idx="21">
                  <c:v>118.06865097423997</c:v>
                </c:pt>
                <c:pt idx="22">
                  <c:v>119.09729507567997</c:v>
                </c:pt>
                <c:pt idx="23">
                  <c:v>120.24264886511999</c:v>
                </c:pt>
                <c:pt idx="24">
                  <c:v>121.77801501055998</c:v>
                </c:pt>
                <c:pt idx="25">
                  <c:v>124.01369089000001</c:v>
                </c:pt>
                <c:pt idx="26">
                  <c:v>127.21225399343999</c:v>
                </c:pt>
                <c:pt idx="27">
                  <c:v>131.47718841037999</c:v>
                </c:pt>
                <c:pt idx="28">
                  <c:v>136.66140448532002</c:v>
                </c:pt>
                <c:pt idx="29">
                  <c:v>142.35631097225999</c:v>
                </c:pt>
                <c:pt idx="30">
                  <c:v>147.9969851072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2A5-4243-87E7-849DB1909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912216"/>
        <c:axId val="885911888"/>
      </c:lineChart>
      <c:catAx>
        <c:axId val="88591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auto val="1"/>
        <c:lblAlgn val="ctr"/>
        <c:lblOffset val="100"/>
        <c:tickLblSkip val="5"/>
        <c:noMultiLvlLbl val="1"/>
      </c:catAx>
      <c:valAx>
        <c:axId val="885911888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Thousand Vehicles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'ZEV LDVs Stocks by Scenario'!$A$44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Scenario'!$B$46:$AK$46</c15:sqref>
                  </c15:fullRef>
                </c:ext>
              </c:extLst>
              <c:f>'ZEV LDVs Stocks by Scenario'!$G$46:$AK$46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Scenario'!$B$68:$AK$68</c15:sqref>
                  </c15:fullRef>
                </c:ext>
              </c:extLst>
              <c:f>'ZEV LDVs Stocks by Scenario'!$G$68:$AK$68</c:f>
              <c:numCache>
                <c:formatCode>General</c:formatCode>
                <c:ptCount val="31"/>
                <c:pt idx="0">
                  <c:v>8.8124337931471564E-2</c:v>
                </c:pt>
                <c:pt idx="1">
                  <c:v>0.1171663881685788</c:v>
                </c:pt>
                <c:pt idx="2">
                  <c:v>0.1502668741273297</c:v>
                </c:pt>
                <c:pt idx="3">
                  <c:v>0.18731116149842977</c:v>
                </c:pt>
                <c:pt idx="4">
                  <c:v>0.22810662792496372</c:v>
                </c:pt>
                <c:pt idx="5">
                  <c:v>0.27234300136987138</c:v>
                </c:pt>
                <c:pt idx="6">
                  <c:v>0.33741424103301887</c:v>
                </c:pt>
                <c:pt idx="7">
                  <c:v>0.42302485565717118</c:v>
                </c:pt>
                <c:pt idx="8">
                  <c:v>0.52826391369125503</c:v>
                </c:pt>
                <c:pt idx="9">
                  <c:v>0.65243153271815446</c:v>
                </c:pt>
                <c:pt idx="10">
                  <c:v>0.7963428747151643</c:v>
                </c:pt>
                <c:pt idx="11">
                  <c:v>0.96036314071264883</c:v>
                </c:pt>
                <c:pt idx="12">
                  <c:v>1.1485347266103672</c:v>
                </c:pt>
                <c:pt idx="13">
                  <c:v>1.3627483922197525</c:v>
                </c:pt>
                <c:pt idx="14">
                  <c:v>1.6002473303238289</c:v>
                </c:pt>
                <c:pt idx="15">
                  <c:v>1.8550673529266417</c:v>
                </c:pt>
                <c:pt idx="16">
                  <c:v>2.1214423212280735</c:v>
                </c:pt>
                <c:pt idx="17">
                  <c:v>2.3949724189846933</c:v>
                </c:pt>
                <c:pt idx="18">
                  <c:v>2.6717455103938912</c:v>
                </c:pt>
                <c:pt idx="19">
                  <c:v>2.9476451406554594</c:v>
                </c:pt>
                <c:pt idx="20">
                  <c:v>3.2182229978761034</c:v>
                </c:pt>
                <c:pt idx="21">
                  <c:v>3.4788448852997558</c:v>
                </c:pt>
                <c:pt idx="22">
                  <c:v>3.7251028584322876</c:v>
                </c:pt>
                <c:pt idx="23">
                  <c:v>3.9534672640245176</c:v>
                </c:pt>
                <c:pt idx="24">
                  <c:v>4.1619421234584255</c:v>
                </c:pt>
                <c:pt idx="25">
                  <c:v>4.3503637287275314</c:v>
                </c:pt>
                <c:pt idx="26">
                  <c:v>4.5201603615785242</c:v>
                </c:pt>
                <c:pt idx="27">
                  <c:v>4.6737771502885304</c:v>
                </c:pt>
                <c:pt idx="28">
                  <c:v>4.8141414108819998</c:v>
                </c:pt>
                <c:pt idx="29">
                  <c:v>4.9443802825821903</c:v>
                </c:pt>
                <c:pt idx="30">
                  <c:v>5.0678179125876133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63B-44F3-BE57-D55CDB71D113}"/>
            </c:ext>
          </c:extLst>
        </c:ser>
        <c:ser>
          <c:idx val="2"/>
          <c:order val="1"/>
          <c:tx>
            <c:strRef>
              <c:f>'ZEV LDVs Stocks by Scenario'!$A$71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Scenario'!$B$73:$AK$73</c15:sqref>
                  </c15:fullRef>
                </c:ext>
              </c:extLst>
              <c:f>'ZEV LDVs Stocks by Scenario'!$G$73:$AK$73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Scenario'!$B$95:$AK$95</c15:sqref>
                  </c15:fullRef>
                </c:ext>
              </c:extLst>
              <c:f>'ZEV LDVs Stocks by Scenario'!$G$95:$AK$95</c:f>
              <c:numCache>
                <c:formatCode>General</c:formatCode>
                <c:ptCount val="31"/>
                <c:pt idx="0">
                  <c:v>3.7538773859378913E-2</c:v>
                </c:pt>
                <c:pt idx="1">
                  <c:v>5.4517212932866793E-2</c:v>
                </c:pt>
                <c:pt idx="2">
                  <c:v>8.7305322386787274E-2</c:v>
                </c:pt>
                <c:pt idx="3">
                  <c:v>0.13083030675489715</c:v>
                </c:pt>
                <c:pt idx="4">
                  <c:v>0.18899692256477349</c:v>
                </c:pt>
                <c:pt idx="5">
                  <c:v>0.25704573767222827</c:v>
                </c:pt>
                <c:pt idx="6">
                  <c:v>0.33911855469648172</c:v>
                </c:pt>
                <c:pt idx="7">
                  <c:v>0.4341323851590474</c:v>
                </c:pt>
                <c:pt idx="8">
                  <c:v>0.54018099734045333</c:v>
                </c:pt>
                <c:pt idx="9">
                  <c:v>0.65723468997176304</c:v>
                </c:pt>
                <c:pt idx="10">
                  <c:v>0.79070558579910766</c:v>
                </c:pt>
                <c:pt idx="11">
                  <c:v>0.92620237919331616</c:v>
                </c:pt>
                <c:pt idx="12">
                  <c:v>1.0693593426335422</c:v>
                </c:pt>
                <c:pt idx="13">
                  <c:v>1.2325017632636031</c:v>
                </c:pt>
                <c:pt idx="14">
                  <c:v>1.4141474899288911</c:v>
                </c:pt>
                <c:pt idx="15">
                  <c:v>1.6102525714923344</c:v>
                </c:pt>
                <c:pt idx="16">
                  <c:v>1.8167273779869528</c:v>
                </c:pt>
                <c:pt idx="17">
                  <c:v>2.0304720868601676</c:v>
                </c:pt>
                <c:pt idx="18">
                  <c:v>2.2489786655660433</c:v>
                </c:pt>
                <c:pt idx="19">
                  <c:v>2.4700927082423139</c:v>
                </c:pt>
                <c:pt idx="20">
                  <c:v>2.6921312624437572</c:v>
                </c:pt>
                <c:pt idx="21">
                  <c:v>2.9037097820807847</c:v>
                </c:pt>
                <c:pt idx="22">
                  <c:v>3.1052441242382574</c:v>
                </c:pt>
                <c:pt idx="23">
                  <c:v>3.297388842579573</c:v>
                </c:pt>
                <c:pt idx="24">
                  <c:v>3.4812264139020392</c:v>
                </c:pt>
                <c:pt idx="25">
                  <c:v>3.6584337533067126</c:v>
                </c:pt>
                <c:pt idx="26">
                  <c:v>3.8312534185465807</c:v>
                </c:pt>
                <c:pt idx="27">
                  <c:v>4.0022212522134168</c:v>
                </c:pt>
                <c:pt idx="28">
                  <c:v>4.1737843938963852</c:v>
                </c:pt>
                <c:pt idx="29">
                  <c:v>4.3480925349062813</c:v>
                </c:pt>
                <c:pt idx="30">
                  <c:v>4.52727677684139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63B-44F3-BE57-D55CDB71D113}"/>
            </c:ext>
          </c:extLst>
        </c:ser>
        <c:ser>
          <c:idx val="0"/>
          <c:order val="2"/>
          <c:tx>
            <c:strRef>
              <c:f>'ZEV LDVs Stocks by Scenario'!$A$17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Scenario'!$B$19:$AK$19</c15:sqref>
                  </c15:fullRef>
                </c:ext>
              </c:extLst>
              <c:f>'ZEV LDVs Stocks by Scenario'!$G$19:$AK$19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LDVs Stocks by Scenario'!$B$41:$AK$41</c15:sqref>
                  </c15:fullRef>
                </c:ext>
              </c:extLst>
              <c:f>'ZEV LDVs Stocks by Scenario'!$G$41:$AK$41</c:f>
              <c:numCache>
                <c:formatCode>General</c:formatCode>
                <c:ptCount val="31"/>
                <c:pt idx="0">
                  <c:v>3.7538773859378913E-2</c:v>
                </c:pt>
                <c:pt idx="1">
                  <c:v>5.4517212932866793E-2</c:v>
                </c:pt>
                <c:pt idx="2">
                  <c:v>7.5299974516720602E-2</c:v>
                </c:pt>
                <c:pt idx="3">
                  <c:v>9.9810423193457148E-2</c:v>
                </c:pt>
                <c:pt idx="4">
                  <c:v>0.12791949813529538</c:v>
                </c:pt>
                <c:pt idx="5">
                  <c:v>0.15941975906002981</c:v>
                </c:pt>
                <c:pt idx="6">
                  <c:v>0.20095918959002163</c:v>
                </c:pt>
                <c:pt idx="7">
                  <c:v>0.25185343134154492</c:v>
                </c:pt>
                <c:pt idx="8">
                  <c:v>0.31139186077713266</c:v>
                </c:pt>
                <c:pt idx="9">
                  <c:v>0.37924332732309135</c:v>
                </c:pt>
                <c:pt idx="10">
                  <c:v>0.45605864506799426</c:v>
                </c:pt>
                <c:pt idx="11">
                  <c:v>0.53556116256507891</c:v>
                </c:pt>
                <c:pt idx="12">
                  <c:v>0.61962515765379689</c:v>
                </c:pt>
                <c:pt idx="13">
                  <c:v>0.70884409094385403</c:v>
                </c:pt>
                <c:pt idx="14">
                  <c:v>0.8018879251647083</c:v>
                </c:pt>
                <c:pt idx="15">
                  <c:v>0.8964217547979495</c:v>
                </c:pt>
                <c:pt idx="16">
                  <c:v>0.99049932377363781</c:v>
                </c:pt>
                <c:pt idx="17">
                  <c:v>1.0829265790786657</c:v>
                </c:pt>
                <c:pt idx="18">
                  <c:v>1.1728621111370257</c:v>
                </c:pt>
                <c:pt idx="19">
                  <c:v>1.2595002606706107</c:v>
                </c:pt>
                <c:pt idx="20">
                  <c:v>1.3419607535076816</c:v>
                </c:pt>
                <c:pt idx="21">
                  <c:v>1.4193039707284965</c:v>
                </c:pt>
                <c:pt idx="22">
                  <c:v>1.4906781333325958</c:v>
                </c:pt>
                <c:pt idx="23">
                  <c:v>1.5555751901246777</c:v>
                </c:pt>
                <c:pt idx="24">
                  <c:v>1.6140921706222162</c:v>
                </c:pt>
                <c:pt idx="25">
                  <c:v>1.6670460066682957</c:v>
                </c:pt>
                <c:pt idx="26">
                  <c:v>1.7158478547373486</c:v>
                </c:pt>
                <c:pt idx="27">
                  <c:v>1.7621826941812331</c:v>
                </c:pt>
                <c:pt idx="28">
                  <c:v>1.807623791441088</c:v>
                </c:pt>
                <c:pt idx="29">
                  <c:v>1.8533105328934969</c:v>
                </c:pt>
                <c:pt idx="30">
                  <c:v>1.8998079308715519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63B-44F3-BE57-D55CDB71D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912216"/>
        <c:axId val="885911888"/>
      </c:lineChart>
      <c:catAx>
        <c:axId val="88591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auto val="1"/>
        <c:lblAlgn val="ctr"/>
        <c:lblOffset val="100"/>
        <c:tickLblSkip val="5"/>
        <c:noMultiLvlLbl val="1"/>
      </c:catAx>
      <c:valAx>
        <c:axId val="8859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Million Vehicles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'Emissions by Sector'!$A$66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Sector'!$C$66:$AL$66</c15:sqref>
                  </c15:fullRef>
                </c:ext>
              </c:extLst>
              <c:f>'Emissions by Sector'!$H$66:$AL$66</c:f>
              <c:numCache>
                <c:formatCode>_ * #,##0.0_ ;_ * \-#,##0.0_ ;_ * ""\-""??_ ;_ @_ </c:formatCode>
                <c:ptCount val="31"/>
                <c:pt idx="0">
                  <c:v>77.373603974301062</c:v>
                </c:pt>
                <c:pt idx="1">
                  <c:v>74.494153617052703</c:v>
                </c:pt>
                <c:pt idx="2">
                  <c:v>72.401982723299653</c:v>
                </c:pt>
                <c:pt idx="3">
                  <c:v>70.438742515203728</c:v>
                </c:pt>
                <c:pt idx="4">
                  <c:v>68.990492633535496</c:v>
                </c:pt>
                <c:pt idx="5">
                  <c:v>67.476262251157465</c:v>
                </c:pt>
                <c:pt idx="6">
                  <c:v>65.249584143409933</c:v>
                </c:pt>
                <c:pt idx="7">
                  <c:v>63.67952415073789</c:v>
                </c:pt>
                <c:pt idx="8">
                  <c:v>61.533632751532494</c:v>
                </c:pt>
                <c:pt idx="9">
                  <c:v>60.212214251523974</c:v>
                </c:pt>
                <c:pt idx="10">
                  <c:v>57.136371868978102</c:v>
                </c:pt>
                <c:pt idx="11">
                  <c:v>55.585492424340835</c:v>
                </c:pt>
                <c:pt idx="12">
                  <c:v>54.091650486548865</c:v>
                </c:pt>
                <c:pt idx="13">
                  <c:v>52.591766339156834</c:v>
                </c:pt>
                <c:pt idx="14">
                  <c:v>51.139848659153223</c:v>
                </c:pt>
                <c:pt idx="15">
                  <c:v>49.666025362275022</c:v>
                </c:pt>
                <c:pt idx="16">
                  <c:v>48.16026011500729</c:v>
                </c:pt>
                <c:pt idx="17">
                  <c:v>46.63690751663038</c:v>
                </c:pt>
                <c:pt idx="18">
                  <c:v>45.008331206419783</c:v>
                </c:pt>
                <c:pt idx="19">
                  <c:v>43.144360319705051</c:v>
                </c:pt>
                <c:pt idx="20">
                  <c:v>40.963315642586046</c:v>
                </c:pt>
                <c:pt idx="21">
                  <c:v>39.888311422384383</c:v>
                </c:pt>
                <c:pt idx="22">
                  <c:v>38.835502478161956</c:v>
                </c:pt>
                <c:pt idx="23">
                  <c:v>37.82253541334147</c:v>
                </c:pt>
                <c:pt idx="24">
                  <c:v>36.847356085630913</c:v>
                </c:pt>
                <c:pt idx="25">
                  <c:v>35.919015877847372</c:v>
                </c:pt>
                <c:pt idx="26">
                  <c:v>35.043923700396917</c:v>
                </c:pt>
                <c:pt idx="27">
                  <c:v>34.212203903454068</c:v>
                </c:pt>
                <c:pt idx="28">
                  <c:v>33.430206728910846</c:v>
                </c:pt>
                <c:pt idx="29">
                  <c:v>32.68668693724328</c:v>
                </c:pt>
                <c:pt idx="30">
                  <c:v>31.982460733664222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49-4380-9F02-D185B17E8C7C}"/>
            </c:ext>
          </c:extLst>
        </c:ser>
        <c:ser>
          <c:idx val="3"/>
          <c:order val="1"/>
          <c:tx>
            <c:strRef>
              <c:f>'Emissions by Sector'!$A$65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Sector'!$C$65:$AL$65</c15:sqref>
                  </c15:fullRef>
                </c:ext>
              </c:extLst>
              <c:f>'Emissions by Sector'!$H$65:$AL$65</c:f>
              <c:numCache>
                <c:formatCode>_ * #,##0.0_ ;_ * \-#,##0.0_ ;_ * ""\-""??_ ;_ @_ </c:formatCode>
                <c:ptCount val="31"/>
                <c:pt idx="0">
                  <c:v>70.397445303902558</c:v>
                </c:pt>
                <c:pt idx="1">
                  <c:v>67.545341182722197</c:v>
                </c:pt>
                <c:pt idx="2">
                  <c:v>65.488947196991745</c:v>
                </c:pt>
                <c:pt idx="3">
                  <c:v>63.570082390800238</c:v>
                </c:pt>
                <c:pt idx="4">
                  <c:v>62.168678130643272</c:v>
                </c:pt>
                <c:pt idx="5">
                  <c:v>60.71735520745095</c:v>
                </c:pt>
                <c:pt idx="6">
                  <c:v>58.570256607382596</c:v>
                </c:pt>
                <c:pt idx="7">
                  <c:v>57.095272495312955</c:v>
                </c:pt>
                <c:pt idx="8">
                  <c:v>55.05872196945964</c:v>
                </c:pt>
                <c:pt idx="9">
                  <c:v>53.859111371191197</c:v>
                </c:pt>
                <c:pt idx="10">
                  <c:v>50.916856673460423</c:v>
                </c:pt>
                <c:pt idx="11">
                  <c:v>49.502015955215533</c:v>
                </c:pt>
                <c:pt idx="12">
                  <c:v>48.145192353192868</c:v>
                </c:pt>
                <c:pt idx="13">
                  <c:v>46.782724829643676</c:v>
                </c:pt>
                <c:pt idx="14">
                  <c:v>45.468637635875538</c:v>
                </c:pt>
                <c:pt idx="15">
                  <c:v>44.134047541826696</c:v>
                </c:pt>
                <c:pt idx="16">
                  <c:v>42.76754838157656</c:v>
                </c:pt>
                <c:pt idx="17">
                  <c:v>41.383092294839678</c:v>
                </c:pt>
                <c:pt idx="18">
                  <c:v>39.892298562958054</c:v>
                </c:pt>
                <c:pt idx="19">
                  <c:v>38.164425679559159</c:v>
                </c:pt>
                <c:pt idx="20">
                  <c:v>36.117743521328549</c:v>
                </c:pt>
                <c:pt idx="21">
                  <c:v>35.175081158016368</c:v>
                </c:pt>
                <c:pt idx="22">
                  <c:v>34.253410566367876</c:v>
                </c:pt>
                <c:pt idx="23">
                  <c:v>33.370750249630944</c:v>
                </c:pt>
                <c:pt idx="24">
                  <c:v>32.524375843795397</c:v>
                </c:pt>
                <c:pt idx="25">
                  <c:v>31.72222676676817</c:v>
                </c:pt>
                <c:pt idx="26">
                  <c:v>30.969907889428683</c:v>
                </c:pt>
                <c:pt idx="27">
                  <c:v>30.256949379089047</c:v>
                </c:pt>
                <c:pt idx="28">
                  <c:v>29.589317398574799</c:v>
                </c:pt>
                <c:pt idx="29">
                  <c:v>28.95518784602929</c:v>
                </c:pt>
                <c:pt idx="30">
                  <c:v>28.354796434749819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E49-4380-9F02-D185B17E8C7C}"/>
            </c:ext>
          </c:extLst>
        </c:ser>
        <c:ser>
          <c:idx val="1"/>
          <c:order val="2"/>
          <c:tx>
            <c:strRef>
              <c:f>'Emissions by Sector'!$A$64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Sector'!$C$64:$AL$64</c15:sqref>
                  </c15:fullRef>
                </c:ext>
              </c:extLst>
              <c:f>'Emissions by Sector'!$H$64:$AL$64</c:f>
              <c:numCache>
                <c:formatCode>_ * #,##0.0_ ;_ * \-#,##0.0_ ;_ * ""\-""??_ ;_ @_ </c:formatCode>
                <c:ptCount val="31"/>
                <c:pt idx="0">
                  <c:v>65.113112484439043</c:v>
                </c:pt>
                <c:pt idx="1">
                  <c:v>62.257017829269188</c:v>
                </c:pt>
                <c:pt idx="2">
                  <c:v>60.203740840229656</c:v>
                </c:pt>
                <c:pt idx="3">
                  <c:v>58.295790087649245</c:v>
                </c:pt>
                <c:pt idx="4">
                  <c:v>56.91165961898578</c:v>
                </c:pt>
                <c:pt idx="5">
                  <c:v>55.493889433121694</c:v>
                </c:pt>
                <c:pt idx="6">
                  <c:v>53.39665902075572</c:v>
                </c:pt>
                <c:pt idx="7">
                  <c:v>51.986522371573656</c:v>
                </c:pt>
                <c:pt idx="8">
                  <c:v>50.028843055786929</c:v>
                </c:pt>
                <c:pt idx="9">
                  <c:v>48.920980082414857</c:v>
                </c:pt>
                <c:pt idx="10">
                  <c:v>46.084314726266918</c:v>
                </c:pt>
                <c:pt idx="11">
                  <c:v>44.780038524257208</c:v>
                </c:pt>
                <c:pt idx="12">
                  <c:v>43.538898401720246</c:v>
                </c:pt>
                <c:pt idx="13">
                  <c:v>42.297178005190609</c:v>
                </c:pt>
                <c:pt idx="14">
                  <c:v>41.108542937569545</c:v>
                </c:pt>
                <c:pt idx="15">
                  <c:v>39.904144907120013</c:v>
                </c:pt>
                <c:pt idx="16">
                  <c:v>38.670490062693176</c:v>
                </c:pt>
                <c:pt idx="17">
                  <c:v>37.420344696735071</c:v>
                </c:pt>
                <c:pt idx="18">
                  <c:v>36.063973099333666</c:v>
                </c:pt>
                <c:pt idx="19">
                  <c:v>34.469577866395277</c:v>
                </c:pt>
                <c:pt idx="20">
                  <c:v>32.554527949452186</c:v>
                </c:pt>
                <c:pt idx="21">
                  <c:v>31.740181722694032</c:v>
                </c:pt>
                <c:pt idx="22">
                  <c:v>30.942842540730567</c:v>
                </c:pt>
                <c:pt idx="23">
                  <c:v>30.179953189539727</c:v>
                </c:pt>
                <c:pt idx="24">
                  <c:v>29.448281710170335</c:v>
                </c:pt>
                <c:pt idx="25">
                  <c:v>28.755434501827839</c:v>
                </c:pt>
                <c:pt idx="26">
                  <c:v>28.106638375185099</c:v>
                </c:pt>
                <c:pt idx="27">
                  <c:v>27.490971229910372</c:v>
                </c:pt>
                <c:pt idx="28">
                  <c:v>26.913948101102406</c:v>
                </c:pt>
                <c:pt idx="29">
                  <c:v>26.363093155546938</c:v>
                </c:pt>
                <c:pt idx="30">
                  <c:v>25.837924736318204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E49-4380-9F02-D185B17E8C7C}"/>
            </c:ext>
          </c:extLst>
        </c:ser>
        <c:ser>
          <c:idx val="4"/>
          <c:order val="3"/>
          <c:tx>
            <c:strRef>
              <c:f>'Emissions by Sector'!$A$63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Sector'!$C$63:$AL$63</c15:sqref>
                  </c15:fullRef>
                </c:ext>
              </c:extLst>
              <c:f>'Emissions by Sector'!$H$63:$AL$63</c:f>
              <c:numCache>
                <c:formatCode>_ * #,##0.0_ ;_ * \-#,##0.0_ ;_ * ""\-""??_ ;_ @_ </c:formatCode>
                <c:ptCount val="31"/>
                <c:pt idx="0">
                  <c:v>60.958331102388868</c:v>
                </c:pt>
                <c:pt idx="1">
                  <c:v>58.126038052618981</c:v>
                </c:pt>
                <c:pt idx="2">
                  <c:v>56.095601617069036</c:v>
                </c:pt>
                <c:pt idx="3">
                  <c:v>54.203655336474128</c:v>
                </c:pt>
                <c:pt idx="4">
                  <c:v>52.884678466987495</c:v>
                </c:pt>
                <c:pt idx="5">
                  <c:v>51.530829718235751</c:v>
                </c:pt>
                <c:pt idx="6">
                  <c:v>49.496336769961175</c:v>
                </c:pt>
                <c:pt idx="7">
                  <c:v>48.14216441537863</c:v>
                </c:pt>
                <c:pt idx="8">
                  <c:v>46.245058411373215</c:v>
                </c:pt>
                <c:pt idx="9">
                  <c:v>45.196720012780105</c:v>
                </c:pt>
                <c:pt idx="10">
                  <c:v>42.418572629884459</c:v>
                </c:pt>
                <c:pt idx="11">
                  <c:v>41.166474877144907</c:v>
                </c:pt>
                <c:pt idx="12">
                  <c:v>39.982025941829129</c:v>
                </c:pt>
                <c:pt idx="13">
                  <c:v>38.796108367159917</c:v>
                </c:pt>
                <c:pt idx="14">
                  <c:v>37.657247523536547</c:v>
                </c:pt>
                <c:pt idx="15">
                  <c:v>36.50705040703113</c:v>
                </c:pt>
                <c:pt idx="16">
                  <c:v>35.326815006240828</c:v>
                </c:pt>
                <c:pt idx="17">
                  <c:v>34.129340915863693</c:v>
                </c:pt>
                <c:pt idx="18">
                  <c:v>32.820009689052782</c:v>
                </c:pt>
                <c:pt idx="19">
                  <c:v>31.276950468573038</c:v>
                </c:pt>
                <c:pt idx="20">
                  <c:v>29.412581843822284</c:v>
                </c:pt>
                <c:pt idx="21">
                  <c:v>28.643572962740567</c:v>
                </c:pt>
                <c:pt idx="22">
                  <c:v>27.895757548171169</c:v>
                </c:pt>
                <c:pt idx="23">
                  <c:v>27.17723446220711</c:v>
                </c:pt>
                <c:pt idx="24">
                  <c:v>26.494038158588019</c:v>
                </c:pt>
                <c:pt idx="25">
                  <c:v>25.849147689869117</c:v>
                </c:pt>
                <c:pt idx="26">
                  <c:v>25.243423813005926</c:v>
                </c:pt>
                <c:pt idx="27">
                  <c:v>24.674815133039189</c:v>
                </c:pt>
                <c:pt idx="28">
                  <c:v>24.140143896284869</c:v>
                </c:pt>
                <c:pt idx="29">
                  <c:v>23.635541310335132</c:v>
                </c:pt>
                <c:pt idx="30">
                  <c:v>23.156222126401723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E49-4380-9F02-D185B17E8C7C}"/>
            </c:ext>
          </c:extLst>
        </c:ser>
        <c:ser>
          <c:idx val="2"/>
          <c:order val="4"/>
          <c:tx>
            <c:strRef>
              <c:f>'Emissions by Sector'!$A$62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'Emissions by Sector'!$C$27:$AL$27</c15:sqref>
                  </c15:fullRef>
                </c:ext>
              </c:extLst>
              <c:f>'Emissions by Sector'!$H$27:$AL$27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Sector'!$C$62:$AL$62</c15:sqref>
                  </c15:fullRef>
                </c:ext>
              </c:extLst>
              <c:f>'Emissions by Sector'!$H$62:$AL$62</c:f>
              <c:numCache>
                <c:formatCode>_ * #,##0.0_ ;_ * \-#,##0.0_ ;_ * ""\-""??_ ;_ @_ </c:formatCode>
                <c:ptCount val="31"/>
                <c:pt idx="0">
                  <c:v>30.195390174300037</c:v>
                </c:pt>
                <c:pt idx="1">
                  <c:v>27.947066408832008</c:v>
                </c:pt>
                <c:pt idx="2">
                  <c:v>26.540960423061772</c:v>
                </c:pt>
                <c:pt idx="3">
                  <c:v>25.300966340610419</c:v>
                </c:pt>
                <c:pt idx="4">
                  <c:v>24.647444215092019</c:v>
                </c:pt>
                <c:pt idx="5">
                  <c:v>24.052491212213113</c:v>
                </c:pt>
                <c:pt idx="6">
                  <c:v>22.788774347530723</c:v>
                </c:pt>
                <c:pt idx="7">
                  <c:v>22.210585767919248</c:v>
                </c:pt>
                <c:pt idx="8">
                  <c:v>21.101715061219963</c:v>
                </c:pt>
                <c:pt idx="9">
                  <c:v>20.829759232132503</c:v>
                </c:pt>
                <c:pt idx="10">
                  <c:v>18.818288657272952</c:v>
                </c:pt>
                <c:pt idx="11">
                  <c:v>18.095898151136748</c:v>
                </c:pt>
                <c:pt idx="12">
                  <c:v>17.509686624642043</c:v>
                </c:pt>
                <c:pt idx="13">
                  <c:v>16.996373661796362</c:v>
                </c:pt>
                <c:pt idx="14">
                  <c:v>16.602410761782696</c:v>
                </c:pt>
                <c:pt idx="15">
                  <c:v>16.255076945151075</c:v>
                </c:pt>
                <c:pt idx="16">
                  <c:v>15.888814682381469</c:v>
                </c:pt>
                <c:pt idx="17">
                  <c:v>15.523176495611139</c:v>
                </c:pt>
                <c:pt idx="18">
                  <c:v>15.05483186823062</c:v>
                </c:pt>
                <c:pt idx="19">
                  <c:v>14.353790363202208</c:v>
                </c:pt>
                <c:pt idx="20">
                  <c:v>13.32313975500325</c:v>
                </c:pt>
                <c:pt idx="21">
                  <c:v>13.36905851233052</c:v>
                </c:pt>
                <c:pt idx="22">
                  <c:v>13.411924935510516</c:v>
                </c:pt>
                <c:pt idx="23">
                  <c:v>13.451816977007898</c:v>
                </c:pt>
                <c:pt idx="24">
                  <c:v>13.48886267387633</c:v>
                </c:pt>
                <c:pt idx="25">
                  <c:v>13.523040161800701</c:v>
                </c:pt>
                <c:pt idx="26">
                  <c:v>13.555079256758701</c:v>
                </c:pt>
                <c:pt idx="27">
                  <c:v>13.584973373321681</c:v>
                </c:pt>
                <c:pt idx="28">
                  <c:v>13.61292806700539</c:v>
                </c:pt>
                <c:pt idx="29">
                  <c:v>13.639293761891839</c:v>
                </c:pt>
                <c:pt idx="30">
                  <c:v>13.664409720433691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E49-4380-9F02-D185B17E8C7C}"/>
            </c:ext>
          </c:extLst>
        </c:ser>
        <c:ser>
          <c:idx val="5"/>
          <c:order val="5"/>
          <c:tx>
            <c:strRef>
              <c:f>'Emissions by Sector'!$A$61</c:f>
              <c:strCache>
                <c:ptCount val="1"/>
                <c:pt idx="0">
                  <c:v>Non-energy Emissions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25400">
              <a:noFill/>
            </a:ln>
          </c:spPr>
          <c:cat>
            <c:strLit>
              <c:ptCount val="3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  <c:pt idx="16">
                <c:v>2036</c:v>
              </c:pt>
              <c:pt idx="17">
                <c:v>2037</c:v>
              </c:pt>
              <c:pt idx="18">
                <c:v>2038</c:v>
              </c:pt>
              <c:pt idx="19">
                <c:v>2039</c:v>
              </c:pt>
              <c:pt idx="20">
                <c:v>2040</c:v>
              </c:pt>
              <c:pt idx="21">
                <c:v>2041</c:v>
              </c:pt>
              <c:pt idx="22">
                <c:v>2042</c:v>
              </c:pt>
              <c:pt idx="23">
                <c:v>2043</c:v>
              </c:pt>
              <c:pt idx="24">
                <c:v>2044</c:v>
              </c:pt>
              <c:pt idx="25">
                <c:v>2045</c:v>
              </c:pt>
              <c:pt idx="26">
                <c:v>2046</c:v>
              </c:pt>
              <c:pt idx="27">
                <c:v>2047</c:v>
              </c:pt>
              <c:pt idx="28">
                <c:v>2048</c:v>
              </c:pt>
              <c:pt idx="29">
                <c:v>2049</c:v>
              </c:pt>
              <c:pt idx="30">
                <c:v>2050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Sector'!$C$61:$AL$61</c15:sqref>
                  </c15:fullRef>
                </c:ext>
              </c:extLst>
              <c:f>'Emissions by Sector'!$H$61:$AL$61</c:f>
              <c:numCache>
                <c:formatCode>_ * #,##0.0_ ;_ * \-#,##0.0_ ;_ * ""\-""??_ ;_ @_ </c:formatCode>
                <c:ptCount val="31"/>
                <c:pt idx="0">
                  <c:v>10.03401076923077</c:v>
                </c:pt>
                <c:pt idx="1">
                  <c:v>9.949147692307692</c:v>
                </c:pt>
                <c:pt idx="2">
                  <c:v>9.8642846153846158</c:v>
                </c:pt>
                <c:pt idx="3">
                  <c:v>9.7794215384615377</c:v>
                </c:pt>
                <c:pt idx="4">
                  <c:v>9.6945584615384632</c:v>
                </c:pt>
                <c:pt idx="5">
                  <c:v>9.6096953846153834</c:v>
                </c:pt>
                <c:pt idx="6">
                  <c:v>9.5248323076923089</c:v>
                </c:pt>
                <c:pt idx="7">
                  <c:v>9.4399692307692309</c:v>
                </c:pt>
                <c:pt idx="8">
                  <c:v>9.3551061538461546</c:v>
                </c:pt>
                <c:pt idx="9">
                  <c:v>9.2702430769230784</c:v>
                </c:pt>
                <c:pt idx="10">
                  <c:v>9.1853800000000003</c:v>
                </c:pt>
                <c:pt idx="11">
                  <c:v>9.1853800000000003</c:v>
                </c:pt>
                <c:pt idx="12">
                  <c:v>9.1853800000000003</c:v>
                </c:pt>
                <c:pt idx="13">
                  <c:v>9.1853800000000003</c:v>
                </c:pt>
                <c:pt idx="14">
                  <c:v>9.1853800000000003</c:v>
                </c:pt>
                <c:pt idx="15">
                  <c:v>9.1853800000000003</c:v>
                </c:pt>
                <c:pt idx="16">
                  <c:v>9.1853800000000003</c:v>
                </c:pt>
                <c:pt idx="17">
                  <c:v>9.1853800000000003</c:v>
                </c:pt>
                <c:pt idx="18">
                  <c:v>9.1853800000000003</c:v>
                </c:pt>
                <c:pt idx="19">
                  <c:v>9.1853800000000003</c:v>
                </c:pt>
                <c:pt idx="20">
                  <c:v>9.1853800000000003</c:v>
                </c:pt>
                <c:pt idx="21">
                  <c:v>9.1853800000000003</c:v>
                </c:pt>
                <c:pt idx="22">
                  <c:v>9.1853800000000003</c:v>
                </c:pt>
                <c:pt idx="23">
                  <c:v>9.1853800000000003</c:v>
                </c:pt>
                <c:pt idx="24">
                  <c:v>9.1853800000000003</c:v>
                </c:pt>
                <c:pt idx="25">
                  <c:v>9.1853800000000003</c:v>
                </c:pt>
                <c:pt idx="26">
                  <c:v>9.1853800000000003</c:v>
                </c:pt>
                <c:pt idx="27">
                  <c:v>9.1853800000000003</c:v>
                </c:pt>
                <c:pt idx="28">
                  <c:v>9.1853800000000003</c:v>
                </c:pt>
                <c:pt idx="29">
                  <c:v>9.1853800000000003</c:v>
                </c:pt>
                <c:pt idx="30">
                  <c:v>9.1853800000000003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E49-4380-9F02-D185B17E8C7C}"/>
            </c:ext>
          </c:extLst>
        </c:ser>
        <c:ser>
          <c:idx val="6"/>
          <c:order val="6"/>
          <c:tx>
            <c:strRef>
              <c:f>'Emissions by Sector'!$A$92</c:f>
              <c:strCache>
                <c:ptCount val="1"/>
                <c:pt idx="0">
                  <c:v>Sequestration on Natural and Working Lands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cat>
            <c:strLit>
              <c:ptCount val="3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  <c:pt idx="16">
                <c:v>2036</c:v>
              </c:pt>
              <c:pt idx="17">
                <c:v>2037</c:v>
              </c:pt>
              <c:pt idx="18">
                <c:v>2038</c:v>
              </c:pt>
              <c:pt idx="19">
                <c:v>2039</c:v>
              </c:pt>
              <c:pt idx="20">
                <c:v>2040</c:v>
              </c:pt>
              <c:pt idx="21">
                <c:v>2041</c:v>
              </c:pt>
              <c:pt idx="22">
                <c:v>2042</c:v>
              </c:pt>
              <c:pt idx="23">
                <c:v>2043</c:v>
              </c:pt>
              <c:pt idx="24">
                <c:v>2044</c:v>
              </c:pt>
              <c:pt idx="25">
                <c:v>2045</c:v>
              </c:pt>
              <c:pt idx="26">
                <c:v>2046</c:v>
              </c:pt>
              <c:pt idx="27">
                <c:v>2047</c:v>
              </c:pt>
              <c:pt idx="28">
                <c:v>2048</c:v>
              </c:pt>
              <c:pt idx="29">
                <c:v>2049</c:v>
              </c:pt>
              <c:pt idx="30">
                <c:v>2050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'Emissions by Sector'!$C$60:$AL$60</c15:sqref>
                  </c15:fullRef>
                </c:ext>
              </c:extLst>
              <c:f>'Emissions by Sector'!$H$60:$AL$60</c:f>
              <c:numCache>
                <c:formatCode>_ * #,##0.0_ ;_ * \-#,##0.0_ ;_ * ""\-""??_ ;_ @_ </c:formatCode>
                <c:ptCount val="31"/>
                <c:pt idx="0">
                  <c:v>-12.823153846153851</c:v>
                </c:pt>
                <c:pt idx="1">
                  <c:v>-12.908384615384616</c:v>
                </c:pt>
                <c:pt idx="2">
                  <c:v>-12.980538461538462</c:v>
                </c:pt>
                <c:pt idx="3">
                  <c:v>-13.059615384615386</c:v>
                </c:pt>
                <c:pt idx="4">
                  <c:v>-13.135615384615386</c:v>
                </c:pt>
                <c:pt idx="5">
                  <c:v>-13.198538461538462</c:v>
                </c:pt>
                <c:pt idx="6">
                  <c:v>-13.271461538461539</c:v>
                </c:pt>
                <c:pt idx="7">
                  <c:v>-13.33746153846154</c:v>
                </c:pt>
                <c:pt idx="8">
                  <c:v>-13.400384615384619</c:v>
                </c:pt>
                <c:pt idx="9">
                  <c:v>-13.450230769230769</c:v>
                </c:pt>
                <c:pt idx="10">
                  <c:v>-13.507000000000001</c:v>
                </c:pt>
                <c:pt idx="11">
                  <c:v>-13.507000000000001</c:v>
                </c:pt>
                <c:pt idx="12">
                  <c:v>-13.507000000000001</c:v>
                </c:pt>
                <c:pt idx="13">
                  <c:v>-13.507000000000001</c:v>
                </c:pt>
                <c:pt idx="14">
                  <c:v>-13.507000000000001</c:v>
                </c:pt>
                <c:pt idx="15">
                  <c:v>-13.507000000000001</c:v>
                </c:pt>
                <c:pt idx="16">
                  <c:v>-13.507000000000001</c:v>
                </c:pt>
                <c:pt idx="17">
                  <c:v>-13.507000000000001</c:v>
                </c:pt>
                <c:pt idx="18">
                  <c:v>-13.507000000000001</c:v>
                </c:pt>
                <c:pt idx="19">
                  <c:v>-13.507000000000001</c:v>
                </c:pt>
                <c:pt idx="20">
                  <c:v>-13.507000000000001</c:v>
                </c:pt>
                <c:pt idx="21">
                  <c:v>-13.507000000000001</c:v>
                </c:pt>
                <c:pt idx="22">
                  <c:v>-13.507000000000001</c:v>
                </c:pt>
                <c:pt idx="23">
                  <c:v>-13.507000000000001</c:v>
                </c:pt>
                <c:pt idx="24">
                  <c:v>-13.507000000000001</c:v>
                </c:pt>
                <c:pt idx="25">
                  <c:v>-13.507000000000001</c:v>
                </c:pt>
                <c:pt idx="26">
                  <c:v>-13.507000000000001</c:v>
                </c:pt>
                <c:pt idx="27">
                  <c:v>-13.507000000000001</c:v>
                </c:pt>
                <c:pt idx="28">
                  <c:v>-13.507000000000001</c:v>
                </c:pt>
                <c:pt idx="29">
                  <c:v>-13.507000000000001</c:v>
                </c:pt>
                <c:pt idx="30">
                  <c:v>-13.507000000000001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E49-4380-9F02-D185B17E8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129000"/>
        <c:axId val="466818016"/>
      </c:areaChart>
      <c:catAx>
        <c:axId val="753129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layout>
            <c:manualLayout>
              <c:xMode val="edge"/>
              <c:yMode val="edge"/>
              <c:x val="0.13299742603107303"/>
              <c:y val="0.89153587471115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18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66818016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aseline="0"/>
                  <a:t>MMT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129000"/>
        <c:crosses val="autoZero"/>
        <c:crossBetween val="midCat"/>
        <c:majorUnit val="10"/>
      </c:valAx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'ZEV HDVs Stocks by Scenario'!$A$47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HDVs Stocks by Scenario'!$B$49:$AK$49</c15:sqref>
                  </c15:fullRef>
                </c:ext>
              </c:extLst>
              <c:f>'ZEV HDVs Stocks by Scenario'!$G$49:$AK$49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HDVs Stocks by Scenario'!$B$59:$AK$59</c15:sqref>
                  </c15:fullRef>
                </c:ext>
              </c:extLst>
              <c:f>'ZEV HDVs Stocks by Scenario'!$G$59:$AK$59</c:f>
              <c:numCache>
                <c:formatCode>General</c:formatCode>
                <c:ptCount val="31"/>
                <c:pt idx="0">
                  <c:v>0</c:v>
                </c:pt>
                <c:pt idx="1">
                  <c:v>0.16072554</c:v>
                </c:pt>
                <c:pt idx="2">
                  <c:v>0.49043351949927044</c:v>
                </c:pt>
                <c:pt idx="3">
                  <c:v>1.0009164221576894</c:v>
                </c:pt>
                <c:pt idx="4">
                  <c:v>1.6994661416385171</c:v>
                </c:pt>
                <c:pt idx="5">
                  <c:v>2.640508400830909</c:v>
                </c:pt>
                <c:pt idx="6">
                  <c:v>3.8918358232511485</c:v>
                </c:pt>
                <c:pt idx="7">
                  <c:v>5.7262067519470214</c:v>
                </c:pt>
                <c:pt idx="8">
                  <c:v>8.152903776318503</c:v>
                </c:pt>
                <c:pt idx="9">
                  <c:v>11.101020743283438</c:v>
                </c:pt>
                <c:pt idx="10">
                  <c:v>14.5531715727008</c:v>
                </c:pt>
                <c:pt idx="11">
                  <c:v>18.295717496079625</c:v>
                </c:pt>
                <c:pt idx="12">
                  <c:v>22.481676558756167</c:v>
                </c:pt>
                <c:pt idx="13">
                  <c:v>27.240446853599391</c:v>
                </c:pt>
                <c:pt idx="14">
                  <c:v>32.594250473464001</c:v>
                </c:pt>
                <c:pt idx="15">
                  <c:v>38.462854623234549</c:v>
                </c:pt>
                <c:pt idx="16">
                  <c:v>44.742729535632108</c:v>
                </c:pt>
                <c:pt idx="17">
                  <c:v>51.360370794530482</c:v>
                </c:pt>
                <c:pt idx="18">
                  <c:v>58.267163889021028</c:v>
                </c:pt>
                <c:pt idx="19">
                  <c:v>65.413998449462909</c:v>
                </c:pt>
                <c:pt idx="20">
                  <c:v>72.730870556014068</c:v>
                </c:pt>
                <c:pt idx="21">
                  <c:v>80.11893727410029</c:v>
                </c:pt>
                <c:pt idx="22">
                  <c:v>87.459353999377157</c:v>
                </c:pt>
                <c:pt idx="23">
                  <c:v>94.638085665162635</c:v>
                </c:pt>
                <c:pt idx="24">
                  <c:v>101.5780155086799</c:v>
                </c:pt>
                <c:pt idx="25">
                  <c:v>108.26424123454457</c:v>
                </c:pt>
                <c:pt idx="26">
                  <c:v>114.74999598852841</c:v>
                </c:pt>
                <c:pt idx="27">
                  <c:v>121.13878255020914</c:v>
                </c:pt>
                <c:pt idx="28">
                  <c:v>127.5504473344333</c:v>
                </c:pt>
                <c:pt idx="29">
                  <c:v>134.08587380800643</c:v>
                </c:pt>
                <c:pt idx="30">
                  <c:v>140.80430397112062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38A-4449-9CB8-ECE8EC0ED428}"/>
            </c:ext>
          </c:extLst>
        </c:ser>
        <c:ser>
          <c:idx val="1"/>
          <c:order val="1"/>
          <c:tx>
            <c:strRef>
              <c:f>'ZEV HDVs Stocks by Scenario'!$A$32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HDVs Stocks by Scenario'!$B$34:$AK$34</c15:sqref>
                  </c15:fullRef>
                </c:ext>
              </c:extLst>
              <c:f>'ZEV HDVs Stocks by Scenario'!$G$34:$AK$34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HDVs Stocks by Scenario'!$B$44:$AK$44</c15:sqref>
                  </c15:fullRef>
                </c:ext>
              </c:extLst>
              <c:f>'ZEV HDVs Stocks by Scenario'!$G$44:$AK$44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0.63547463619038924</c:v>
                </c:pt>
                <c:pt idx="12">
                  <c:v>2.0262041427819435</c:v>
                </c:pt>
                <c:pt idx="13">
                  <c:v>4.3566474648274989</c:v>
                </c:pt>
                <c:pt idx="14">
                  <c:v>7.8072835898214183</c:v>
                </c:pt>
                <c:pt idx="15">
                  <c:v>12.497596850090348</c:v>
                </c:pt>
                <c:pt idx="16">
                  <c:v>18.153400969242774</c:v>
                </c:pt>
                <c:pt idx="17">
                  <c:v>24.695969329578951</c:v>
                </c:pt>
                <c:pt idx="18">
                  <c:v>32.048263794378272</c:v>
                </c:pt>
                <c:pt idx="19">
                  <c:v>40.113460882445466</c:v>
                </c:pt>
                <c:pt idx="20">
                  <c:v>48.751584587777096</c:v>
                </c:pt>
                <c:pt idx="21">
                  <c:v>57.895432861847901</c:v>
                </c:pt>
                <c:pt idx="22">
                  <c:v>67.383069504525878</c:v>
                </c:pt>
                <c:pt idx="23">
                  <c:v>77.039987529642389</c:v>
                </c:pt>
                <c:pt idx="24">
                  <c:v>86.701210331791515</c:v>
                </c:pt>
                <c:pt idx="25">
                  <c:v>96.227906198046099</c:v>
                </c:pt>
                <c:pt idx="26">
                  <c:v>105.51381556752585</c:v>
                </c:pt>
                <c:pt idx="27">
                  <c:v>114.48253756465215</c:v>
                </c:pt>
                <c:pt idx="28">
                  <c:v>123.08101861163645</c:v>
                </c:pt>
                <c:pt idx="29">
                  <c:v>131.27442092510159</c:v>
                </c:pt>
                <c:pt idx="30">
                  <c:v>139.04480986378007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38A-4449-9CB8-ECE8EC0ED428}"/>
            </c:ext>
          </c:extLst>
        </c:ser>
        <c:ser>
          <c:idx val="0"/>
          <c:order val="2"/>
          <c:tx>
            <c:strRef>
              <c:f>'ZEV HDVs Stocks by Scenario'!$A$17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'ZEV HDVs Stocks by Scenario'!$B$19:$AK$19</c15:sqref>
                  </c15:fullRef>
                </c:ext>
              </c:extLst>
              <c:f>'ZEV HDVs Stocks by Scenario'!$G$19:$AK$19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'ZEV HDVs Stocks by Scenario'!$B$29:$AK$29</c15:sqref>
                  </c15:fullRef>
                </c:ext>
              </c:extLst>
              <c:f>'ZEV HDVs Stocks by Scenario'!$G$29:$AK$29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38A-4449-9CB8-ECE8EC0ED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912216"/>
        <c:axId val="885911888"/>
      </c:lineChart>
      <c:catAx>
        <c:axId val="885912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auto val="1"/>
        <c:lblAlgn val="ctr"/>
        <c:lblOffset val="100"/>
        <c:tickLblSkip val="5"/>
        <c:noMultiLvlLbl val="1"/>
      </c:catAx>
      <c:valAx>
        <c:axId val="88591188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Thousand Vehicles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'VMT by Scenario (LDV)'!$A$21</c:f>
              <c:strCache>
                <c:ptCount val="1"/>
                <c:pt idx="0">
                  <c:v>Reference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'VMT by Scenario (LDV)'!$B$18:$AL$18</c15:sqref>
                  </c15:fullRef>
                </c:ext>
              </c:extLst>
              <c:f>'VMT by Scenario (LDV)'!$G$18:$AL$18</c:f>
              <c:numCache>
                <c:formatCode>General</c:formatCode>
                <c:ptCount val="32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'VMT by Scenario (LDV)'!$B$21:$AL$21</c15:sqref>
                  </c15:fullRef>
                </c:ext>
              </c:extLst>
              <c:f>'VMT by Scenario (LDV)'!$G$21:$AL$21</c:f>
              <c:numCache>
                <c:formatCode>0.0</c:formatCode>
                <c:ptCount val="32"/>
                <c:pt idx="0">
                  <c:v>55.312009919482421</c:v>
                </c:pt>
                <c:pt idx="1">
                  <c:v>56.054486262010514</c:v>
                </c:pt>
                <c:pt idx="2">
                  <c:v>56.847724820458893</c:v>
                </c:pt>
                <c:pt idx="3">
                  <c:v>57.690952643181625</c:v>
                </c:pt>
                <c:pt idx="4">
                  <c:v>58.582439983134627</c:v>
                </c:pt>
                <c:pt idx="5">
                  <c:v>59.519002946549641</c:v>
                </c:pt>
                <c:pt idx="6">
                  <c:v>60.4956148897828</c:v>
                </c:pt>
                <c:pt idx="7">
                  <c:v>61.505549032498593</c:v>
                </c:pt>
                <c:pt idx="8">
                  <c:v>62.54183249354611</c:v>
                </c:pt>
                <c:pt idx="9">
                  <c:v>63.60068391290929</c:v>
                </c:pt>
                <c:pt idx="10">
                  <c:v>64.686168190022372</c:v>
                </c:pt>
                <c:pt idx="11">
                  <c:v>65.812329485494701</c:v>
                </c:pt>
                <c:pt idx="12">
                  <c:v>66.997457757324156</c:v>
                </c:pt>
                <c:pt idx="13">
                  <c:v>68.250830886810988</c:v>
                </c:pt>
                <c:pt idx="14">
                  <c:v>69.563967410794845</c:v>
                </c:pt>
                <c:pt idx="15">
                  <c:v>70.917844282726293</c:v>
                </c:pt>
                <c:pt idx="16">
                  <c:v>72.297064484667033</c:v>
                </c:pt>
                <c:pt idx="17">
                  <c:v>73.694151278429274</c:v>
                </c:pt>
                <c:pt idx="18">
                  <c:v>75.105528132192532</c:v>
                </c:pt>
                <c:pt idx="19">
                  <c:v>76.528589274328397</c:v>
                </c:pt>
                <c:pt idx="20">
                  <c:v>77.961108201050237</c:v>
                </c:pt>
                <c:pt idx="21">
                  <c:v>79.40130318523876</c:v>
                </c:pt>
                <c:pt idx="22">
                  <c:v>80.848192490295872</c:v>
                </c:pt>
                <c:pt idx="23">
                  <c:v>82.302233985943317</c:v>
                </c:pt>
                <c:pt idx="24">
                  <c:v>83.76607445106049</c:v>
                </c:pt>
                <c:pt idx="25">
                  <c:v>85.245063977729245</c:v>
                </c:pt>
                <c:pt idx="26">
                  <c:v>86.747115347473056</c:v>
                </c:pt>
                <c:pt idx="27">
                  <c:v>88.281577483254779</c:v>
                </c:pt>
                <c:pt idx="28">
                  <c:v>89.857167905525742</c:v>
                </c:pt>
                <c:pt idx="29">
                  <c:v>91.479573770336629</c:v>
                </c:pt>
                <c:pt idx="30">
                  <c:v>93.149757427016226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CD3-4DA4-B312-EC79D94EE9C9}"/>
            </c:ext>
          </c:extLst>
        </c:ser>
        <c:ser>
          <c:idx val="1"/>
          <c:order val="1"/>
          <c:tx>
            <c:strRef>
              <c:f>'VMT by Scenario (LDV)'!$A$19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'VMT by Scenario (LDV)'!$B$18:$AL$18</c15:sqref>
                  </c15:fullRef>
                </c:ext>
              </c:extLst>
              <c:f>'VMT by Scenario (LDV)'!$G$18:$AL$18</c:f>
              <c:numCache>
                <c:formatCode>General</c:formatCode>
                <c:ptCount val="32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'VMT by Scenario (LDV)'!$B$19:$AL$19</c15:sqref>
                  </c15:fullRef>
                </c:ext>
              </c:extLst>
              <c:f>'VMT by Scenario (LDV)'!$G$19:$AL$19</c:f>
              <c:numCache>
                <c:formatCode>0.0</c:formatCode>
                <c:ptCount val="32"/>
                <c:pt idx="0">
                  <c:v>54.830807728626638</c:v>
                </c:pt>
                <c:pt idx="1">
                  <c:v>55.105550043251498</c:v>
                </c:pt>
                <c:pt idx="2">
                  <c:v>55.36307867093484</c:v>
                </c:pt>
                <c:pt idx="3">
                  <c:v>55.603005071851513</c:v>
                </c:pt>
                <c:pt idx="4">
                  <c:v>55.824668863977074</c:v>
                </c:pt>
                <c:pt idx="5">
                  <c:v>56.027007094260249</c:v>
                </c:pt>
                <c:pt idx="6">
                  <c:v>56.208479682550177</c:v>
                </c:pt>
                <c:pt idx="7">
                  <c:v>56.367119791560583</c:v>
                </c:pt>
                <c:pt idx="8">
                  <c:v>56.500821389852824</c:v>
                </c:pt>
                <c:pt idx="9">
                  <c:v>56.607858887882031</c:v>
                </c:pt>
                <c:pt idx="10">
                  <c:v>56.687299495084517</c:v>
                </c:pt>
                <c:pt idx="11">
                  <c:v>57.191469559569853</c:v>
                </c:pt>
                <c:pt idx="12">
                  <c:v>57.673518395121512</c:v>
                </c:pt>
                <c:pt idx="13">
                  <c:v>58.128596117191606</c:v>
                </c:pt>
                <c:pt idx="14">
                  <c:v>58.550184208146831</c:v>
                </c:pt>
                <c:pt idx="15">
                  <c:v>58.934261555087126</c:v>
                </c:pt>
                <c:pt idx="16">
                  <c:v>59.282902940839143</c:v>
                </c:pt>
                <c:pt idx="17">
                  <c:v>59.603895776277831</c:v>
                </c:pt>
                <c:pt idx="18">
                  <c:v>59.907416555479742</c:v>
                </c:pt>
                <c:pt idx="19">
                  <c:v>60.202445969282543</c:v>
                </c:pt>
                <c:pt idx="20">
                  <c:v>60.494687602177194</c:v>
                </c:pt>
                <c:pt idx="21">
                  <c:v>60.786671186419056</c:v>
                </c:pt>
                <c:pt idx="22">
                  <c:v>61.079130303994347</c:v>
                </c:pt>
                <c:pt idx="23">
                  <c:v>61.372120677128478</c:v>
                </c:pt>
                <c:pt idx="24">
                  <c:v>61.665405782390103</c:v>
                </c:pt>
                <c:pt idx="25">
                  <c:v>61.958500440026604</c:v>
                </c:pt>
                <c:pt idx="26">
                  <c:v>62.250701494740511</c:v>
                </c:pt>
                <c:pt idx="27">
                  <c:v>62.541198161216514</c:v>
                </c:pt>
                <c:pt idx="28">
                  <c:v>62.829260950694646</c:v>
                </c:pt>
                <c:pt idx="29">
                  <c:v>63.114451088671949</c:v>
                </c:pt>
                <c:pt idx="30">
                  <c:v>63.396756088789814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D3-4DA4-B312-EC79D94EE9C9}"/>
            </c:ext>
          </c:extLst>
        </c:ser>
        <c:ser>
          <c:idx val="3"/>
          <c:order val="2"/>
          <c:tx>
            <c:strRef>
              <c:f>'VMT by Scenario (LDV)'!$A$20</c:f>
              <c:strCache>
                <c:ptCount val="1"/>
                <c:pt idx="0">
                  <c:v>MWG Scenario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'VMT by Scenario (LDV)'!$B$18:$AK$18</c15:sqref>
                  </c15:fullRef>
                </c:ext>
              </c:extLst>
              <c:f>'VMT by Scenario (LDV)'!$G$18:$AK$18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'VMT by Scenario (LDV)'!$B$20:$AK$20</c15:sqref>
                  </c15:fullRef>
                </c:ext>
              </c:extLst>
              <c:f>'VMT by Scenario (LDV)'!$G$20:$AK$20</c:f>
              <c:numCache>
                <c:formatCode>0.0</c:formatCode>
                <c:ptCount val="31"/>
                <c:pt idx="0">
                  <c:v>52.430275460921273</c:v>
                </c:pt>
                <c:pt idx="1">
                  <c:v>52.263890793564642</c:v>
                </c:pt>
                <c:pt idx="2">
                  <c:v>52.065299377940065</c:v>
                </c:pt>
                <c:pt idx="3">
                  <c:v>51.857120227221515</c:v>
                </c:pt>
                <c:pt idx="4">
                  <c:v>51.639852949575655</c:v>
                </c:pt>
                <c:pt idx="5">
                  <c:v>51.3772652483485</c:v>
                </c:pt>
                <c:pt idx="6">
                  <c:v>51.10709532229729</c:v>
                </c:pt>
                <c:pt idx="7">
                  <c:v>50.830351886469046</c:v>
                </c:pt>
                <c:pt idx="8">
                  <c:v>50.486632213297568</c:v>
                </c:pt>
                <c:pt idx="9">
                  <c:v>50.138038869514517</c:v>
                </c:pt>
                <c:pt idx="10">
                  <c:v>49.784393292548494</c:v>
                </c:pt>
                <c:pt idx="11">
                  <c:v>49.915134742677083</c:v>
                </c:pt>
                <c:pt idx="12">
                  <c:v>50.039351202553128</c:v>
                </c:pt>
                <c:pt idx="13">
                  <c:v>50.156305451500295</c:v>
                </c:pt>
                <c:pt idx="14">
                  <c:v>50.267028731203574</c:v>
                </c:pt>
                <c:pt idx="15">
                  <c:v>50.373536956729026</c:v>
                </c:pt>
                <c:pt idx="16">
                  <c:v>50.477413293879586</c:v>
                </c:pt>
                <c:pt idx="17">
                  <c:v>50.579416098181184</c:v>
                </c:pt>
                <c:pt idx="18">
                  <c:v>50.679900785111144</c:v>
                </c:pt>
                <c:pt idx="19">
                  <c:v>50.779115847213262</c:v>
                </c:pt>
                <c:pt idx="20">
                  <c:v>50.877264274107787</c:v>
                </c:pt>
                <c:pt idx="21">
                  <c:v>50.974501260843731</c:v>
                </c:pt>
                <c:pt idx="22">
                  <c:v>51.070907793917016</c:v>
                </c:pt>
                <c:pt idx="23">
                  <c:v>51.166441821006856</c:v>
                </c:pt>
                <c:pt idx="24">
                  <c:v>51.260883957430117</c:v>
                </c:pt>
                <c:pt idx="25">
                  <c:v>51.353805765611689</c:v>
                </c:pt>
                <c:pt idx="26">
                  <c:v>51.444592747538678</c:v>
                </c:pt>
                <c:pt idx="27">
                  <c:v>51.532543396411057</c:v>
                </c:pt>
                <c:pt idx="28">
                  <c:v>51.617035550680114</c:v>
                </c:pt>
                <c:pt idx="29">
                  <c:v>51.697706602758004</c:v>
                </c:pt>
                <c:pt idx="30">
                  <c:v>51.774567555164253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CD3-4DA4-B312-EC79D94EE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912216"/>
        <c:axId val="885911888"/>
      </c:lineChart>
      <c:catAx>
        <c:axId val="88591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auto val="1"/>
        <c:lblAlgn val="ctr"/>
        <c:lblOffset val="100"/>
        <c:tickLblSkip val="5"/>
        <c:noMultiLvlLbl val="1"/>
      </c:catAx>
      <c:valAx>
        <c:axId val="88591188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Billioin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'VMT by Scenario (HDV)'!$A$21</c:f>
              <c:strCache>
                <c:ptCount val="1"/>
                <c:pt idx="0">
                  <c:v>Reference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'VMT by Scenario (HDV)'!$B$18:$AL$18</c:f>
              <c:numCache>
                <c:formatCode>General</c:formatCode>
                <c:ptCount val="3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'VMT by Scenario (HDV)'!$B$21:$AL$21</c:f>
              <c:numCache>
                <c:formatCode>General</c:formatCode>
                <c:ptCount val="37"/>
                <c:pt idx="0">
                  <c:v>3.9239697343976272</c:v>
                </c:pt>
                <c:pt idx="1">
                  <c:v>4.0017564936198999</c:v>
                </c:pt>
                <c:pt idx="2">
                  <c:v>4.1099675162572877</c:v>
                </c:pt>
                <c:pt idx="3">
                  <c:v>4.2220903079567771</c:v>
                </c:pt>
                <c:pt idx="4">
                  <c:v>4.3355656912515048</c:v>
                </c:pt>
                <c:pt idx="5">
                  <c:v>4.4504423516532006</c:v>
                </c:pt>
                <c:pt idx="6">
                  <c:v>4.5682674223285833</c:v>
                </c:pt>
                <c:pt idx="7">
                  <c:v>4.6905944908856823</c:v>
                </c:pt>
                <c:pt idx="8">
                  <c:v>4.8181315770009325</c:v>
                </c:pt>
                <c:pt idx="9">
                  <c:v>4.9503369020095187</c:v>
                </c:pt>
                <c:pt idx="10">
                  <c:v>5.0853300149817322</c:v>
                </c:pt>
                <c:pt idx="11">
                  <c:v>5.2202111864036382</c:v>
                </c:pt>
                <c:pt idx="12">
                  <c:v>5.3516352690307825</c:v>
                </c:pt>
                <c:pt idx="13">
                  <c:v>5.4763361621842108</c:v>
                </c:pt>
                <c:pt idx="14">
                  <c:v>5.5916372470264024</c:v>
                </c:pt>
                <c:pt idx="15">
                  <c:v>5.6962127029286327</c:v>
                </c:pt>
                <c:pt idx="16">
                  <c:v>5.7908133359912481</c:v>
                </c:pt>
                <c:pt idx="17">
                  <c:v>5.8780884689119679</c:v>
                </c:pt>
                <c:pt idx="18">
                  <c:v>5.961160517527869</c:v>
                </c:pt>
                <c:pt idx="19">
                  <c:v>6.042125913296065</c:v>
                </c:pt>
                <c:pt idx="20">
                  <c:v>6.1219671800429927</c:v>
                </c:pt>
                <c:pt idx="21">
                  <c:v>6.2013909513107697</c:v>
                </c:pt>
                <c:pt idx="22">
                  <c:v>6.2810955218139544</c:v>
                </c:pt>
                <c:pt idx="23">
                  <c:v>6.3615273521426827</c:v>
                </c:pt>
                <c:pt idx="24">
                  <c:v>6.4428307172644361</c:v>
                </c:pt>
                <c:pt idx="25">
                  <c:v>6.524938025039658</c:v>
                </c:pt>
                <c:pt idx="26">
                  <c:v>6.6076246766107838</c:v>
                </c:pt>
                <c:pt idx="27">
                  <c:v>6.6905682745641775</c:v>
                </c:pt>
                <c:pt idx="28">
                  <c:v>6.7734478211340985</c:v>
                </c:pt>
                <c:pt idx="29">
                  <c:v>6.8560598911206219</c:v>
                </c:pt>
                <c:pt idx="30">
                  <c:v>6.938405180931257</c:v>
                </c:pt>
                <c:pt idx="31">
                  <c:v>7.0207216421869054</c:v>
                </c:pt>
                <c:pt idx="32">
                  <c:v>7.1034398744564458</c:v>
                </c:pt>
                <c:pt idx="33">
                  <c:v>7.1870771543361949</c:v>
                </c:pt>
                <c:pt idx="34">
                  <c:v>7.2720941379756701</c:v>
                </c:pt>
                <c:pt idx="35">
                  <c:v>7.358773630504035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06-4D62-8F86-8231603C8266}"/>
            </c:ext>
          </c:extLst>
        </c:ser>
        <c:ser>
          <c:idx val="2"/>
          <c:order val="1"/>
          <c:tx>
            <c:strRef>
              <c:f>'VMT by Scenario (HDV)'!$A$19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'VMT by Scenario (HDV)'!$B$18:$AL$18</c:f>
              <c:numCache>
                <c:formatCode>General</c:formatCode>
                <c:ptCount val="3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'VMT by Scenario (HDV)'!$B$19:$AL$19</c:f>
              <c:numCache>
                <c:formatCode>General</c:formatCode>
                <c:ptCount val="37"/>
                <c:pt idx="0">
                  <c:v>3.9239697343976272</c:v>
                </c:pt>
                <c:pt idx="1">
                  <c:v>4.0005292882951888</c:v>
                </c:pt>
                <c:pt idx="2">
                  <c:v>4.1074467361806501</c:v>
                </c:pt>
                <c:pt idx="3">
                  <c:v>4.2182059848734577</c:v>
                </c:pt>
                <c:pt idx="4">
                  <c:v>4.330247397336902</c:v>
                </c:pt>
                <c:pt idx="5">
                  <c:v>4.4436183400473315</c:v>
                </c:pt>
                <c:pt idx="6">
                  <c:v>4.5598618102714994</c:v>
                </c:pt>
                <c:pt idx="7">
                  <c:v>4.680525348045248</c:v>
                </c:pt>
                <c:pt idx="8">
                  <c:v>4.8063110941986897</c:v>
                </c:pt>
                <c:pt idx="9">
                  <c:v>4.9366739721599737</c:v>
                </c:pt>
                <c:pt idx="10">
                  <c:v>5.0697350029357882</c:v>
                </c:pt>
                <c:pt idx="11">
                  <c:v>5.2026016740015022</c:v>
                </c:pt>
                <c:pt idx="12">
                  <c:v>5.3319412512407478</c:v>
                </c:pt>
                <c:pt idx="13">
                  <c:v>5.4545038353509696</c:v>
                </c:pt>
                <c:pt idx="14">
                  <c:v>5.5676304844458366</c:v>
                </c:pt>
                <c:pt idx="15">
                  <c:v>5.6700101244951604</c:v>
                </c:pt>
                <c:pt idx="16">
                  <c:v>5.7641755946456898</c:v>
                </c:pt>
                <c:pt idx="17">
                  <c:v>5.8510492619549721</c:v>
                </c:pt>
                <c:pt idx="18">
                  <c:v>5.9337391791472403</c:v>
                </c:pt>
                <c:pt idx="19">
                  <c:v>6.0143321340949063</c:v>
                </c:pt>
                <c:pt idx="20">
                  <c:v>6.0938061310147953</c:v>
                </c:pt>
                <c:pt idx="21">
                  <c:v>6.1728645529347412</c:v>
                </c:pt>
                <c:pt idx="22">
                  <c:v>6.2522024824136091</c:v>
                </c:pt>
                <c:pt idx="23">
                  <c:v>6.3322643263228269</c:v>
                </c:pt>
                <c:pt idx="24">
                  <c:v>6.4131936959650195</c:v>
                </c:pt>
                <c:pt idx="25">
                  <c:v>6.4949233101244772</c:v>
                </c:pt>
                <c:pt idx="26">
                  <c:v>6.577229603098373</c:v>
                </c:pt>
                <c:pt idx="27">
                  <c:v>6.6597916605011811</c:v>
                </c:pt>
                <c:pt idx="28">
                  <c:v>6.7422899611568816</c:v>
                </c:pt>
                <c:pt idx="29">
                  <c:v>6.8245220156214677</c:v>
                </c:pt>
                <c:pt idx="30">
                  <c:v>6.9064885170989747</c:v>
                </c:pt>
                <c:pt idx="31">
                  <c:v>6.9884263226328436</c:v>
                </c:pt>
                <c:pt idx="32">
                  <c:v>7.0707640510339465</c:v>
                </c:pt>
                <c:pt idx="33">
                  <c:v>7.1540165994262495</c:v>
                </c:pt>
                <c:pt idx="34">
                  <c:v>7.2386425049409802</c:v>
                </c:pt>
                <c:pt idx="35">
                  <c:v>7.3249232718037156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106-4D62-8F86-8231603C8266}"/>
            </c:ext>
          </c:extLst>
        </c:ser>
        <c:ser>
          <c:idx val="4"/>
          <c:order val="2"/>
          <c:tx>
            <c:strRef>
              <c:f>'VMT by Scenario (HDV)'!$A$20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'VMT by Scenario (HDV)'!$B$18:$AK$18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'VMT by Scenario (HDV)'!$B$20:$AK$20</c:f>
              <c:numCache>
                <c:formatCode>General</c:formatCode>
                <c:ptCount val="36"/>
                <c:pt idx="0">
                  <c:v>3.9239697343976272</c:v>
                </c:pt>
                <c:pt idx="1">
                  <c:v>3.9870833864766273</c:v>
                </c:pt>
                <c:pt idx="2">
                  <c:v>4.0798277544714008</c:v>
                </c:pt>
                <c:pt idx="3">
                  <c:v>4.175647314569253</c:v>
                </c:pt>
                <c:pt idx="4">
                  <c:v>4.2719773944464823</c:v>
                </c:pt>
                <c:pt idx="5">
                  <c:v>4.3655146951184909</c:v>
                </c:pt>
                <c:pt idx="6">
                  <c:v>4.4609420425777353</c:v>
                </c:pt>
                <c:pt idx="7">
                  <c:v>4.5597326470147417</c:v>
                </c:pt>
                <c:pt idx="8">
                  <c:v>4.6625142200902729</c:v>
                </c:pt>
                <c:pt idx="9">
                  <c:v>4.7684930842346915</c:v>
                </c:pt>
                <c:pt idx="10">
                  <c:v>4.8610607422486192</c:v>
                </c:pt>
                <c:pt idx="11">
                  <c:v>4.9516807027050955</c:v>
                </c:pt>
                <c:pt idx="12">
                  <c:v>5.0372182594619561</c:v>
                </c:pt>
                <c:pt idx="13">
                  <c:v>5.1147099617172769</c:v>
                </c:pt>
                <c:pt idx="14">
                  <c:v>5.1818328268472023</c:v>
                </c:pt>
                <c:pt idx="15">
                  <c:v>5.2375821371523337</c:v>
                </c:pt>
                <c:pt idx="16">
                  <c:v>5.3208497457855408</c:v>
                </c:pt>
                <c:pt idx="17">
                  <c:v>5.38671554144174</c:v>
                </c:pt>
                <c:pt idx="18">
                  <c:v>5.4483144267542993</c:v>
                </c:pt>
                <c:pt idx="19">
                  <c:v>5.5075880969356321</c:v>
                </c:pt>
                <c:pt idx="20">
                  <c:v>5.5654451620657976</c:v>
                </c:pt>
                <c:pt idx="21">
                  <c:v>5.6225345157425686</c:v>
                </c:pt>
                <c:pt idx="22">
                  <c:v>5.6794906224607322</c:v>
                </c:pt>
                <c:pt idx="23">
                  <c:v>5.7367140394336067</c:v>
                </c:pt>
                <c:pt idx="24">
                  <c:v>5.7943292021258621</c:v>
                </c:pt>
                <c:pt idx="25">
                  <c:v>5.8522691141622696</c:v>
                </c:pt>
                <c:pt idx="26">
                  <c:v>5.9103270002065535</c:v>
                </c:pt>
                <c:pt idx="27">
                  <c:v>5.9682110349484434</c:v>
                </c:pt>
                <c:pt idx="28">
                  <c:v>6.0256337812515639</c:v>
                </c:pt>
                <c:pt idx="29">
                  <c:v>6.0824152369466793</c:v>
                </c:pt>
                <c:pt idx="30">
                  <c:v>6.1385583295377018</c:v>
                </c:pt>
                <c:pt idx="31">
                  <c:v>6.1942742383914178</c:v>
                </c:pt>
                <c:pt idx="32">
                  <c:v>6.2499423927763011</c:v>
                </c:pt>
                <c:pt idx="33">
                  <c:v>6.3060137186993881</c:v>
                </c:pt>
                <c:pt idx="34">
                  <c:v>6.3628849181340206</c:v>
                </c:pt>
                <c:pt idx="35">
                  <c:v>6.4207923003974798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106-4D62-8F86-8231603C8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912216"/>
        <c:axId val="885911888"/>
      </c:scatterChart>
      <c:valAx>
        <c:axId val="885912216"/>
        <c:scaling>
          <c:orientation val="minMax"/>
          <c:max val="2050"/>
          <c:min val="2015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crossBetween val="midCat"/>
      </c:valAx>
      <c:valAx>
        <c:axId val="8859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Billioin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'VMT by Scenario (all)'!$A$21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'VMT by Scenario (all)'!$B$18:$AL$18</c15:sqref>
                  </c15:fullRef>
                </c:ext>
              </c:extLst>
              <c:f>'VMT by Scenario (all)'!$G$18:$AL$18</c:f>
              <c:numCache>
                <c:formatCode>General</c:formatCode>
                <c:ptCount val="32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'VMT by Scenario (all)'!$B$21:$AL$21</c15:sqref>
                  </c15:fullRef>
                </c:ext>
              </c:extLst>
              <c:f>'VMT by Scenario (all)'!$G$21:$AL$21</c:f>
              <c:numCache>
                <c:formatCode>General</c:formatCode>
                <c:ptCount val="32"/>
                <c:pt idx="0">
                  <c:v>59.762452271135622</c:v>
                </c:pt>
                <c:pt idx="1">
                  <c:v>60.622753684339095</c:v>
                </c:pt>
                <c:pt idx="2">
                  <c:v>61.538319311344573</c:v>
                </c:pt>
                <c:pt idx="3">
                  <c:v>62.509084220182558</c:v>
                </c:pt>
                <c:pt idx="4">
                  <c:v>63.532776885144145</c:v>
                </c:pt>
                <c:pt idx="5">
                  <c:v>64.60433296153137</c:v>
                </c:pt>
                <c:pt idx="6">
                  <c:v>65.715826076186431</c:v>
                </c:pt>
                <c:pt idx="7">
                  <c:v>66.857184301529372</c:v>
                </c:pt>
                <c:pt idx="8">
                  <c:v>68.018168655730321</c:v>
                </c:pt>
                <c:pt idx="9">
                  <c:v>69.192321159935688</c:v>
                </c:pt>
                <c:pt idx="10">
                  <c:v>70.382380892951005</c:v>
                </c:pt>
                <c:pt idx="11">
                  <c:v>71.603142821485946</c:v>
                </c:pt>
                <c:pt idx="12">
                  <c:v>72.875546226236125</c:v>
                </c:pt>
                <c:pt idx="13">
                  <c:v>74.21199140433886</c:v>
                </c:pt>
                <c:pt idx="14">
                  <c:v>75.606093324090907</c:v>
                </c:pt>
                <c:pt idx="15">
                  <c:v>77.039811462769279</c:v>
                </c:pt>
                <c:pt idx="16">
                  <c:v>78.498455435977803</c:v>
                </c:pt>
                <c:pt idx="17">
                  <c:v>79.975246800243227</c:v>
                </c:pt>
                <c:pt idx="18">
                  <c:v>81.467055484335219</c:v>
                </c:pt>
                <c:pt idx="19">
                  <c:v>82.971419991592839</c:v>
                </c:pt>
                <c:pt idx="20">
                  <c:v>84.486046226089897</c:v>
                </c:pt>
                <c:pt idx="21">
                  <c:v>86.008927861849543</c:v>
                </c:pt>
                <c:pt idx="22">
                  <c:v>87.538760764860044</c:v>
                </c:pt>
                <c:pt idx="23">
                  <c:v>89.075681807077416</c:v>
                </c:pt>
                <c:pt idx="24">
                  <c:v>90.622134342181113</c:v>
                </c:pt>
                <c:pt idx="25">
                  <c:v>92.1834691586605</c:v>
                </c:pt>
                <c:pt idx="26">
                  <c:v>93.767836989659955</c:v>
                </c:pt>
                <c:pt idx="27">
                  <c:v>95.38501735771122</c:v>
                </c:pt>
                <c:pt idx="28">
                  <c:v>97.044245059861936</c:v>
                </c:pt>
                <c:pt idx="29">
                  <c:v>98.751667908312299</c:v>
                </c:pt>
                <c:pt idx="30">
                  <c:v>100.50853105752026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2A9-4E36-84C1-D4FE1CE55BB6}"/>
            </c:ext>
          </c:extLst>
        </c:ser>
        <c:ser>
          <c:idx val="2"/>
          <c:order val="1"/>
          <c:tx>
            <c:strRef>
              <c:f>'VMT by Scenario (all)'!$A$19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'VMT by Scenario (all)'!$B$18:$AL$18</c15:sqref>
                  </c15:fullRef>
                </c:ext>
              </c:extLst>
              <c:f>'VMT by Scenario (all)'!$G$18:$AL$18</c:f>
              <c:numCache>
                <c:formatCode>General</c:formatCode>
                <c:ptCount val="32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'VMT by Scenario (all)'!$B$19:$AL$19</c15:sqref>
                  </c15:fullRef>
                </c:ext>
              </c:extLst>
              <c:f>'VMT by Scenario (all)'!$G$19:$AL$19</c:f>
              <c:numCache>
                <c:formatCode>General</c:formatCode>
                <c:ptCount val="32"/>
                <c:pt idx="0">
                  <c:v>59.274426068673968</c:v>
                </c:pt>
                <c:pt idx="1">
                  <c:v>59.665411853522997</c:v>
                </c:pt>
                <c:pt idx="2">
                  <c:v>60.043604018980091</c:v>
                </c:pt>
                <c:pt idx="3">
                  <c:v>60.409316166050203</c:v>
                </c:pt>
                <c:pt idx="4">
                  <c:v>60.761342836137047</c:v>
                </c:pt>
                <c:pt idx="5">
                  <c:v>61.096742097196035</c:v>
                </c:pt>
                <c:pt idx="6">
                  <c:v>61.411081356551676</c:v>
                </c:pt>
                <c:pt idx="7">
                  <c:v>61.699061042801333</c:v>
                </c:pt>
                <c:pt idx="8">
                  <c:v>61.955325225203794</c:v>
                </c:pt>
                <c:pt idx="9">
                  <c:v>62.175489372327867</c:v>
                </c:pt>
                <c:pt idx="10">
                  <c:v>62.357309619579681</c:v>
                </c:pt>
                <c:pt idx="11">
                  <c:v>62.955645154215546</c:v>
                </c:pt>
                <c:pt idx="12">
                  <c:v>63.524567657076481</c:v>
                </c:pt>
                <c:pt idx="13">
                  <c:v>64.062335296338844</c:v>
                </c:pt>
                <c:pt idx="14">
                  <c:v>64.564516342241731</c:v>
                </c:pt>
                <c:pt idx="15">
                  <c:v>65.02806768610192</c:v>
                </c:pt>
                <c:pt idx="16">
                  <c:v>65.455767493773891</c:v>
                </c:pt>
                <c:pt idx="17">
                  <c:v>65.856098258691446</c:v>
                </c:pt>
                <c:pt idx="18">
                  <c:v>66.23968088180257</c:v>
                </c:pt>
                <c:pt idx="19">
                  <c:v>66.615639665247556</c:v>
                </c:pt>
                <c:pt idx="20">
                  <c:v>66.989610912301671</c:v>
                </c:pt>
                <c:pt idx="21">
                  <c:v>67.36390078951743</c:v>
                </c:pt>
                <c:pt idx="22">
                  <c:v>67.738921964495532</c:v>
                </c:pt>
                <c:pt idx="23">
                  <c:v>68.114410638285364</c:v>
                </c:pt>
                <c:pt idx="24">
                  <c:v>68.489927798011564</c:v>
                </c:pt>
                <c:pt idx="25">
                  <c:v>68.864988957125576</c:v>
                </c:pt>
                <c:pt idx="26">
                  <c:v>69.239127817373358</c:v>
                </c:pt>
                <c:pt idx="27">
                  <c:v>69.611962212250461</c:v>
                </c:pt>
                <c:pt idx="28">
                  <c:v>69.983277550120903</c:v>
                </c:pt>
                <c:pt idx="29">
                  <c:v>70.353093593612925</c:v>
                </c:pt>
                <c:pt idx="30">
                  <c:v>70.721679360593527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2A9-4E36-84C1-D4FE1CE55BB6}"/>
            </c:ext>
          </c:extLst>
        </c:ser>
        <c:ser>
          <c:idx val="4"/>
          <c:order val="2"/>
          <c:tx>
            <c:strRef>
              <c:f>'VMT by Scenario (all)'!$A$20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'VMT by Scenario (all)'!$B$18:$AK$18</c15:sqref>
                  </c15:fullRef>
                </c:ext>
              </c:extLst>
              <c:f>'VMT by Scenario (all)'!$G$18:$AK$18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'VMT by Scenario (all)'!$B$20:$AK$20</c15:sqref>
                  </c15:fullRef>
                </c:ext>
              </c:extLst>
              <c:f>'VMT by Scenario (all)'!$G$20:$AK$20</c:f>
              <c:numCache>
                <c:formatCode>General</c:formatCode>
                <c:ptCount val="31"/>
                <c:pt idx="0">
                  <c:v>56.795790156039764</c:v>
                </c:pt>
                <c:pt idx="1">
                  <c:v>56.724832836142376</c:v>
                </c:pt>
                <c:pt idx="2">
                  <c:v>56.625032024954805</c:v>
                </c:pt>
                <c:pt idx="3">
                  <c:v>56.519634447311788</c:v>
                </c:pt>
                <c:pt idx="4">
                  <c:v>56.408346033810346</c:v>
                </c:pt>
                <c:pt idx="5">
                  <c:v>56.238325990597119</c:v>
                </c:pt>
                <c:pt idx="6">
                  <c:v>56.058776025002388</c:v>
                </c:pt>
                <c:pt idx="7">
                  <c:v>55.867570145931005</c:v>
                </c:pt>
                <c:pt idx="8">
                  <c:v>55.601342175014842</c:v>
                </c:pt>
                <c:pt idx="9">
                  <c:v>55.319871696361716</c:v>
                </c:pt>
                <c:pt idx="10">
                  <c:v>55.021975429700831</c:v>
                </c:pt>
                <c:pt idx="11">
                  <c:v>55.23598448846262</c:v>
                </c:pt>
                <c:pt idx="12">
                  <c:v>55.426066743994866</c:v>
                </c:pt>
                <c:pt idx="13">
                  <c:v>55.604619878254596</c:v>
                </c:pt>
                <c:pt idx="14">
                  <c:v>55.774616828139209</c:v>
                </c:pt>
                <c:pt idx="15">
                  <c:v>55.938982118794826</c:v>
                </c:pt>
                <c:pt idx="16">
                  <c:v>56.099947809622151</c:v>
                </c:pt>
                <c:pt idx="17">
                  <c:v>56.258906720641917</c:v>
                </c:pt>
                <c:pt idx="18">
                  <c:v>56.416614824544752</c:v>
                </c:pt>
                <c:pt idx="19">
                  <c:v>56.573445049339128</c:v>
                </c:pt>
                <c:pt idx="20">
                  <c:v>56.729533388270056</c:v>
                </c:pt>
                <c:pt idx="21">
                  <c:v>56.884828261050288</c:v>
                </c:pt>
                <c:pt idx="22">
                  <c:v>57.039118828865462</c:v>
                </c:pt>
                <c:pt idx="23">
                  <c:v>57.19207560225842</c:v>
                </c:pt>
                <c:pt idx="24">
                  <c:v>57.343299194376797</c:v>
                </c:pt>
                <c:pt idx="25">
                  <c:v>57.492364095149391</c:v>
                </c:pt>
                <c:pt idx="26">
                  <c:v>57.638866985930093</c:v>
                </c:pt>
                <c:pt idx="27">
                  <c:v>57.782485789187362</c:v>
                </c:pt>
                <c:pt idx="28">
                  <c:v>57.923049269379504</c:v>
                </c:pt>
                <c:pt idx="29">
                  <c:v>58.060591520892025</c:v>
                </c:pt>
                <c:pt idx="30">
                  <c:v>58.195359855561733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2A9-4E36-84C1-D4FE1CE5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912216"/>
        <c:axId val="885911888"/>
      </c:lineChart>
      <c:catAx>
        <c:axId val="88591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auto val="1"/>
        <c:lblAlgn val="ctr"/>
        <c:lblOffset val="100"/>
        <c:tickLblSkip val="5"/>
        <c:noMultiLvlLbl val="0"/>
      </c:catAx>
      <c:valAx>
        <c:axId val="8859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Billioin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Policy Scenario</a:t>
            </a:r>
            <a:r>
              <a:rPr lang="en-US" b="1" baseline="0"/>
              <a:t> 4</a:t>
            </a:r>
          </a:p>
        </c:rich>
      </c:tx>
      <c:layout>
        <c:manualLayout>
          <c:xMode val="edge"/>
          <c:yMode val="edge"/>
          <c:x val="0.37693583048122042"/>
          <c:y val="2.5518328489204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'VMT plus Fuel Reduction'!$A$12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Reduction'!$B$12:$AK$12</c:f>
              <c:numCache>
                <c:formatCode>0.0</c:formatCode>
                <c:ptCount val="36"/>
                <c:pt idx="0">
                  <c:v>56.293436983137738</c:v>
                </c:pt>
                <c:pt idx="1">
                  <c:v>56.858213833257579</c:v>
                </c:pt>
                <c:pt idx="2">
                  <c:v>57.50265840672013</c:v>
                </c:pt>
                <c:pt idx="3">
                  <c:v>58.202767524151355</c:v>
                </c:pt>
                <c:pt idx="4">
                  <c:v>58.956185290593858</c:v>
                </c:pt>
                <c:pt idx="5">
                  <c:v>59.762452271135615</c:v>
                </c:pt>
                <c:pt idx="6">
                  <c:v>60.622753684339095</c:v>
                </c:pt>
                <c:pt idx="7">
                  <c:v>61.53831931134458</c:v>
                </c:pt>
                <c:pt idx="8">
                  <c:v>62.509084220182558</c:v>
                </c:pt>
                <c:pt idx="9">
                  <c:v>63.532776885144152</c:v>
                </c:pt>
                <c:pt idx="10">
                  <c:v>64.60433296153137</c:v>
                </c:pt>
                <c:pt idx="11">
                  <c:v>65.715826076186431</c:v>
                </c:pt>
                <c:pt idx="12">
                  <c:v>66.857184301529372</c:v>
                </c:pt>
                <c:pt idx="13">
                  <c:v>68.018168655730307</c:v>
                </c:pt>
                <c:pt idx="14">
                  <c:v>69.192321159935702</c:v>
                </c:pt>
                <c:pt idx="15">
                  <c:v>70.382380892951005</c:v>
                </c:pt>
                <c:pt idx="16">
                  <c:v>71.603142821485946</c:v>
                </c:pt>
                <c:pt idx="17">
                  <c:v>72.875546226236111</c:v>
                </c:pt>
                <c:pt idx="18">
                  <c:v>74.211991404338846</c:v>
                </c:pt>
                <c:pt idx="19">
                  <c:v>75.606093324090907</c:v>
                </c:pt>
                <c:pt idx="20">
                  <c:v>77.039811462769293</c:v>
                </c:pt>
                <c:pt idx="21">
                  <c:v>78.498455435977803</c:v>
                </c:pt>
                <c:pt idx="22">
                  <c:v>79.975246800243227</c:v>
                </c:pt>
                <c:pt idx="23">
                  <c:v>81.467055484335205</c:v>
                </c:pt>
                <c:pt idx="24">
                  <c:v>82.971419991592839</c:v>
                </c:pt>
                <c:pt idx="25">
                  <c:v>84.486046226089925</c:v>
                </c:pt>
                <c:pt idx="26">
                  <c:v>86.008927861849529</c:v>
                </c:pt>
                <c:pt idx="27">
                  <c:v>87.538760764860015</c:v>
                </c:pt>
                <c:pt idx="28">
                  <c:v>89.07568180707743</c:v>
                </c:pt>
                <c:pt idx="29">
                  <c:v>90.622134342181127</c:v>
                </c:pt>
                <c:pt idx="30">
                  <c:v>92.183469158660486</c:v>
                </c:pt>
                <c:pt idx="31">
                  <c:v>93.767836989659955</c:v>
                </c:pt>
                <c:pt idx="32">
                  <c:v>95.385017357711234</c:v>
                </c:pt>
                <c:pt idx="33">
                  <c:v>97.044245059861936</c:v>
                </c:pt>
                <c:pt idx="34">
                  <c:v>98.751667908312314</c:v>
                </c:pt>
                <c:pt idx="35">
                  <c:v>100.50853105752026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D-43C3-9AC4-A13730D6E3F1}"/>
            </c:ext>
          </c:extLst>
        </c:ser>
        <c:ser>
          <c:idx val="2"/>
          <c:order val="1"/>
          <c:tx>
            <c:strRef>
              <c:f>'VMT plus Fuel Reduction'!$L$5</c:f>
              <c:strCache>
                <c:ptCount val="1"/>
                <c:pt idx="0">
                  <c:v>VMT measures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Reduction'!$B$18:$AK$18</c:f>
              <c:numCache>
                <c:formatCode>0.0</c:formatCode>
                <c:ptCount val="36"/>
                <c:pt idx="0">
                  <c:v>56.239244531111829</c:v>
                </c:pt>
                <c:pt idx="1">
                  <c:v>56.386102510410929</c:v>
                </c:pt>
                <c:pt idx="2">
                  <c:v>56.551974733354228</c:v>
                </c:pt>
                <c:pt idx="3">
                  <c:v>56.710181997893791</c:v>
                </c:pt>
                <c:pt idx="4">
                  <c:v>56.858333835229828</c:v>
                </c:pt>
                <c:pt idx="5">
                  <c:v>56.795790156039772</c:v>
                </c:pt>
                <c:pt idx="6">
                  <c:v>56.72483283614239</c:v>
                </c:pt>
                <c:pt idx="7">
                  <c:v>56.625032024954798</c:v>
                </c:pt>
                <c:pt idx="8">
                  <c:v>56.51963444731178</c:v>
                </c:pt>
                <c:pt idx="9">
                  <c:v>56.408346033810332</c:v>
                </c:pt>
                <c:pt idx="10">
                  <c:v>56.238325990597119</c:v>
                </c:pt>
                <c:pt idx="11">
                  <c:v>56.058776025002395</c:v>
                </c:pt>
                <c:pt idx="12">
                  <c:v>55.867570145930998</c:v>
                </c:pt>
                <c:pt idx="13">
                  <c:v>55.60134217501485</c:v>
                </c:pt>
                <c:pt idx="14">
                  <c:v>55.319871696361716</c:v>
                </c:pt>
                <c:pt idx="15">
                  <c:v>55.021975429700838</c:v>
                </c:pt>
                <c:pt idx="16">
                  <c:v>55.235984488462613</c:v>
                </c:pt>
                <c:pt idx="17">
                  <c:v>55.426066743994859</c:v>
                </c:pt>
                <c:pt idx="18">
                  <c:v>55.604619878254596</c:v>
                </c:pt>
                <c:pt idx="19">
                  <c:v>55.774616828139202</c:v>
                </c:pt>
                <c:pt idx="20">
                  <c:v>55.938982118794812</c:v>
                </c:pt>
                <c:pt idx="21">
                  <c:v>56.099947809622151</c:v>
                </c:pt>
                <c:pt idx="22">
                  <c:v>56.25890672064191</c:v>
                </c:pt>
                <c:pt idx="23">
                  <c:v>56.416614824544759</c:v>
                </c:pt>
                <c:pt idx="24">
                  <c:v>56.573445049339114</c:v>
                </c:pt>
                <c:pt idx="25">
                  <c:v>56.729533388270056</c:v>
                </c:pt>
                <c:pt idx="26">
                  <c:v>56.884828261050281</c:v>
                </c:pt>
                <c:pt idx="27">
                  <c:v>57.039118828865448</c:v>
                </c:pt>
                <c:pt idx="28">
                  <c:v>57.19207560225842</c:v>
                </c:pt>
                <c:pt idx="29">
                  <c:v>57.34329919437679</c:v>
                </c:pt>
                <c:pt idx="30">
                  <c:v>57.492364095149405</c:v>
                </c:pt>
                <c:pt idx="31">
                  <c:v>57.638866985930079</c:v>
                </c:pt>
                <c:pt idx="32">
                  <c:v>57.782485789187355</c:v>
                </c:pt>
                <c:pt idx="33">
                  <c:v>57.923049269379497</c:v>
                </c:pt>
                <c:pt idx="34">
                  <c:v>58.060591520892032</c:v>
                </c:pt>
                <c:pt idx="35">
                  <c:v>58.195359855561726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D-43C3-9AC4-A13730D6E3F1}"/>
            </c:ext>
          </c:extLst>
        </c:ser>
        <c:ser>
          <c:idx val="0"/>
          <c:order val="2"/>
          <c:tx>
            <c:strRef>
              <c:f>'VMT plus Fuel Reduction'!$L$6</c:f>
              <c:strCache>
                <c:ptCount val="1"/>
                <c:pt idx="0">
                  <c:v>VMT + Fuel Reduction measures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Reduction'!$B$11:$AK$11</c:f>
              <c:numCache>
                <c:formatCode>0.0</c:formatCode>
                <c:ptCount val="36"/>
                <c:pt idx="0">
                  <c:v>56.239244531111829</c:v>
                </c:pt>
                <c:pt idx="1">
                  <c:v>56.386102510410929</c:v>
                </c:pt>
                <c:pt idx="2">
                  <c:v>56.551974733354228</c:v>
                </c:pt>
                <c:pt idx="3">
                  <c:v>56.710181997893791</c:v>
                </c:pt>
                <c:pt idx="4">
                  <c:v>56.858333835229828</c:v>
                </c:pt>
                <c:pt idx="5">
                  <c:v>56.592957325677922</c:v>
                </c:pt>
                <c:pt idx="6">
                  <c:v>56.318693632913721</c:v>
                </c:pt>
                <c:pt idx="7">
                  <c:v>56.015211039344393</c:v>
                </c:pt>
                <c:pt idx="8">
                  <c:v>55.705847144036404</c:v>
                </c:pt>
                <c:pt idx="9">
                  <c:v>55.390396777630087</c:v>
                </c:pt>
                <c:pt idx="10">
                  <c:v>54.881314948404665</c:v>
                </c:pt>
                <c:pt idx="11">
                  <c:v>54.362763554940898</c:v>
                </c:pt>
                <c:pt idx="12">
                  <c:v>53.83276543623905</c:v>
                </c:pt>
                <c:pt idx="13">
                  <c:v>53.228093526649346</c:v>
                </c:pt>
                <c:pt idx="14">
                  <c:v>52.608669012799346</c:v>
                </c:pt>
                <c:pt idx="15">
                  <c:v>51.97347897841081</c:v>
                </c:pt>
                <c:pt idx="16">
                  <c:v>52.173767809547854</c:v>
                </c:pt>
                <c:pt idx="17">
                  <c:v>52.355468466079131</c:v>
                </c:pt>
                <c:pt idx="18">
                  <c:v>52.52613604273018</c:v>
                </c:pt>
                <c:pt idx="19">
                  <c:v>52.688653718498095</c:v>
                </c:pt>
                <c:pt idx="20">
                  <c:v>52.845812312005464</c:v>
                </c:pt>
                <c:pt idx="21">
                  <c:v>52.999739813760527</c:v>
                </c:pt>
                <c:pt idx="22">
                  <c:v>53.151774512762181</c:v>
                </c:pt>
                <c:pt idx="23">
                  <c:v>53.302645332197947</c:v>
                </c:pt>
                <c:pt idx="24">
                  <c:v>53.452708538833654</c:v>
                </c:pt>
                <c:pt idx="25">
                  <c:v>53.602088954780697</c:v>
                </c:pt>
                <c:pt idx="26">
                  <c:v>53.7507287086163</c:v>
                </c:pt>
                <c:pt idx="27">
                  <c:v>53.89841633868636</c:v>
                </c:pt>
                <c:pt idx="28">
                  <c:v>54.044829027737343</c:v>
                </c:pt>
                <c:pt idx="29">
                  <c:v>54.189583112978617</c:v>
                </c:pt>
                <c:pt idx="30">
                  <c:v>54.332278665399421</c:v>
                </c:pt>
                <c:pt idx="31">
                  <c:v>54.472546063167073</c:v>
                </c:pt>
                <c:pt idx="32">
                  <c:v>54.610099695866786</c:v>
                </c:pt>
                <c:pt idx="33">
                  <c:v>54.744799015613097</c:v>
                </c:pt>
                <c:pt idx="34">
                  <c:v>54.876694065672396</c:v>
                </c:pt>
                <c:pt idx="35">
                  <c:v>55.006028082107633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7D-43C3-9AC4-A13730D6E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544016"/>
        <c:axId val="866545000"/>
      </c:lineChart>
      <c:catAx>
        <c:axId val="8665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545000"/>
        <c:crosses val="autoZero"/>
        <c:auto val="1"/>
        <c:lblAlgn val="ctr"/>
        <c:lblOffset val="100"/>
        <c:tickLblSkip val="5"/>
        <c:noMultiLvlLbl val="0"/>
      </c:catAx>
      <c:valAx>
        <c:axId val="86654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Billion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54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2030 GGRA</a:t>
            </a:r>
            <a:r>
              <a:rPr lang="en-US" b="1" baseline="0"/>
              <a:t> Plan</a:t>
            </a:r>
          </a:p>
        </c:rich>
      </c:tx>
      <c:layout>
        <c:manualLayout>
          <c:xMode val="edge"/>
          <c:yMode val="edge"/>
          <c:x val="0.37693583048122042"/>
          <c:y val="2.5518328489204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'VMT plus Fuel Reduction'!$A$12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Reduction'!$B$12:$AK$12</c:f>
              <c:numCache>
                <c:formatCode>0.0</c:formatCode>
                <c:ptCount val="36"/>
                <c:pt idx="0">
                  <c:v>56.293436983137738</c:v>
                </c:pt>
                <c:pt idx="1">
                  <c:v>56.858213833257579</c:v>
                </c:pt>
                <c:pt idx="2">
                  <c:v>57.50265840672013</c:v>
                </c:pt>
                <c:pt idx="3">
                  <c:v>58.202767524151355</c:v>
                </c:pt>
                <c:pt idx="4">
                  <c:v>58.956185290593858</c:v>
                </c:pt>
                <c:pt idx="5">
                  <c:v>59.762452271135615</c:v>
                </c:pt>
                <c:pt idx="6">
                  <c:v>60.622753684339095</c:v>
                </c:pt>
                <c:pt idx="7">
                  <c:v>61.53831931134458</c:v>
                </c:pt>
                <c:pt idx="8">
                  <c:v>62.509084220182558</c:v>
                </c:pt>
                <c:pt idx="9">
                  <c:v>63.532776885144152</c:v>
                </c:pt>
                <c:pt idx="10">
                  <c:v>64.60433296153137</c:v>
                </c:pt>
                <c:pt idx="11">
                  <c:v>65.715826076186431</c:v>
                </c:pt>
                <c:pt idx="12">
                  <c:v>66.857184301529372</c:v>
                </c:pt>
                <c:pt idx="13">
                  <c:v>68.018168655730307</c:v>
                </c:pt>
                <c:pt idx="14">
                  <c:v>69.192321159935702</c:v>
                </c:pt>
                <c:pt idx="15">
                  <c:v>70.382380892951005</c:v>
                </c:pt>
                <c:pt idx="16">
                  <c:v>71.603142821485946</c:v>
                </c:pt>
                <c:pt idx="17">
                  <c:v>72.875546226236111</c:v>
                </c:pt>
                <c:pt idx="18">
                  <c:v>74.211991404338846</c:v>
                </c:pt>
                <c:pt idx="19">
                  <c:v>75.606093324090907</c:v>
                </c:pt>
                <c:pt idx="20">
                  <c:v>77.039811462769293</c:v>
                </c:pt>
                <c:pt idx="21">
                  <c:v>78.498455435977803</c:v>
                </c:pt>
                <c:pt idx="22">
                  <c:v>79.975246800243227</c:v>
                </c:pt>
                <c:pt idx="23">
                  <c:v>81.467055484335205</c:v>
                </c:pt>
                <c:pt idx="24">
                  <c:v>82.971419991592839</c:v>
                </c:pt>
                <c:pt idx="25">
                  <c:v>84.486046226089925</c:v>
                </c:pt>
                <c:pt idx="26">
                  <c:v>86.008927861849529</c:v>
                </c:pt>
                <c:pt idx="27">
                  <c:v>87.538760764860015</c:v>
                </c:pt>
                <c:pt idx="28">
                  <c:v>89.07568180707743</c:v>
                </c:pt>
                <c:pt idx="29">
                  <c:v>90.622134342181127</c:v>
                </c:pt>
                <c:pt idx="30">
                  <c:v>92.183469158660486</c:v>
                </c:pt>
                <c:pt idx="31">
                  <c:v>93.767836989659955</c:v>
                </c:pt>
                <c:pt idx="32">
                  <c:v>95.385017357711234</c:v>
                </c:pt>
                <c:pt idx="33">
                  <c:v>97.044245059861936</c:v>
                </c:pt>
                <c:pt idx="34">
                  <c:v>98.751667908312314</c:v>
                </c:pt>
                <c:pt idx="35">
                  <c:v>100.50853105752026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2-4572-A8E6-06E453A11CDD}"/>
            </c:ext>
          </c:extLst>
        </c:ser>
        <c:ser>
          <c:idx val="2"/>
          <c:order val="1"/>
          <c:tx>
            <c:strRef>
              <c:f>'VMT plus Fuel Reduction'!$L$5</c:f>
              <c:strCache>
                <c:ptCount val="1"/>
                <c:pt idx="0">
                  <c:v>VMT measures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Reduction'!$B$17:$AK$17</c:f>
              <c:numCache>
                <c:formatCode>0.0</c:formatCode>
                <c:ptCount val="36"/>
                <c:pt idx="0">
                  <c:v>56.253657144473436</c:v>
                </c:pt>
                <c:pt idx="1">
                  <c:v>56.716552956602527</c:v>
                </c:pt>
                <c:pt idx="2">
                  <c:v>57.249141388639764</c:v>
                </c:pt>
                <c:pt idx="3">
                  <c:v>57.842873975078227</c:v>
                </c:pt>
                <c:pt idx="4">
                  <c:v>58.512424900643438</c:v>
                </c:pt>
                <c:pt idx="5">
                  <c:v>59.274426068673968</c:v>
                </c:pt>
                <c:pt idx="6">
                  <c:v>59.665411853523004</c:v>
                </c:pt>
                <c:pt idx="7">
                  <c:v>60.043604018980098</c:v>
                </c:pt>
                <c:pt idx="8">
                  <c:v>60.409316166050203</c:v>
                </c:pt>
                <c:pt idx="9">
                  <c:v>60.761342836137054</c:v>
                </c:pt>
                <c:pt idx="10">
                  <c:v>61.096742097196035</c:v>
                </c:pt>
                <c:pt idx="11">
                  <c:v>61.411081356551684</c:v>
                </c:pt>
                <c:pt idx="12">
                  <c:v>61.699061042801304</c:v>
                </c:pt>
                <c:pt idx="13">
                  <c:v>61.955325225203794</c:v>
                </c:pt>
                <c:pt idx="14">
                  <c:v>62.175489372327853</c:v>
                </c:pt>
                <c:pt idx="15">
                  <c:v>62.357309619579688</c:v>
                </c:pt>
                <c:pt idx="16">
                  <c:v>62.955645154215539</c:v>
                </c:pt>
                <c:pt idx="17">
                  <c:v>63.524567657076474</c:v>
                </c:pt>
                <c:pt idx="18">
                  <c:v>64.06233529633883</c:v>
                </c:pt>
                <c:pt idx="19">
                  <c:v>64.56451634224176</c:v>
                </c:pt>
                <c:pt idx="20">
                  <c:v>65.02806768610192</c:v>
                </c:pt>
                <c:pt idx="21">
                  <c:v>65.455767493773862</c:v>
                </c:pt>
                <c:pt idx="22">
                  <c:v>65.856098258691446</c:v>
                </c:pt>
                <c:pt idx="23">
                  <c:v>66.23968088180257</c:v>
                </c:pt>
                <c:pt idx="24">
                  <c:v>66.615639665247571</c:v>
                </c:pt>
                <c:pt idx="25">
                  <c:v>66.989610912301671</c:v>
                </c:pt>
                <c:pt idx="26">
                  <c:v>67.363900789517444</c:v>
                </c:pt>
                <c:pt idx="27">
                  <c:v>67.738921964495546</c:v>
                </c:pt>
                <c:pt idx="28">
                  <c:v>68.114410638285364</c:v>
                </c:pt>
                <c:pt idx="29">
                  <c:v>68.489927798011564</c:v>
                </c:pt>
                <c:pt idx="30">
                  <c:v>68.864988957125561</c:v>
                </c:pt>
                <c:pt idx="31">
                  <c:v>69.239127817373372</c:v>
                </c:pt>
                <c:pt idx="32">
                  <c:v>69.611962212250475</c:v>
                </c:pt>
                <c:pt idx="33">
                  <c:v>69.983277550120874</c:v>
                </c:pt>
                <c:pt idx="34">
                  <c:v>70.353093593612925</c:v>
                </c:pt>
                <c:pt idx="35">
                  <c:v>70.721679360593527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2-4572-A8E6-06E453A11CDD}"/>
            </c:ext>
          </c:extLst>
        </c:ser>
        <c:ser>
          <c:idx val="0"/>
          <c:order val="2"/>
          <c:tx>
            <c:strRef>
              <c:f>'VMT plus Fuel Reduction'!$L$6</c:f>
              <c:strCache>
                <c:ptCount val="1"/>
                <c:pt idx="0">
                  <c:v>VMT + Fuel Reduction measures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Reduction'!$B$10:$AK$10</c:f>
              <c:numCache>
                <c:formatCode>0.0</c:formatCode>
                <c:ptCount val="36"/>
                <c:pt idx="0">
                  <c:v>56.253657144473436</c:v>
                </c:pt>
                <c:pt idx="1">
                  <c:v>56.68531001974231</c:v>
                </c:pt>
                <c:pt idx="2">
                  <c:v>57.186061499463243</c:v>
                </c:pt>
                <c:pt idx="3">
                  <c:v>57.74726029437543</c:v>
                </c:pt>
                <c:pt idx="4">
                  <c:v>58.383441065191811</c:v>
                </c:pt>
                <c:pt idx="5">
                  <c:v>59.111057375993745</c:v>
                </c:pt>
                <c:pt idx="6">
                  <c:v>58.985107630633287</c:v>
                </c:pt>
                <c:pt idx="7">
                  <c:v>58.833318377891416</c:v>
                </c:pt>
                <c:pt idx="8">
                  <c:v>58.656151100695915</c:v>
                </c:pt>
                <c:pt idx="9">
                  <c:v>58.452590462360327</c:v>
                </c:pt>
                <c:pt idx="10">
                  <c:v>58.21997462005546</c:v>
                </c:pt>
                <c:pt idx="11">
                  <c:v>57.954285288075965</c:v>
                </c:pt>
                <c:pt idx="12">
                  <c:v>57.650796966030555</c:v>
                </c:pt>
                <c:pt idx="13">
                  <c:v>57.304880150124497</c:v>
                </c:pt>
                <c:pt idx="14">
                  <c:v>56.912972225287909</c:v>
                </c:pt>
                <c:pt idx="15">
                  <c:v>56.473645658352332</c:v>
                </c:pt>
                <c:pt idx="16">
                  <c:v>57.017794008431295</c:v>
                </c:pt>
                <c:pt idx="17">
                  <c:v>57.535041146085717</c:v>
                </c:pt>
                <c:pt idx="18">
                  <c:v>58.023995927958701</c:v>
                </c:pt>
                <c:pt idx="19">
                  <c:v>58.480786813467994</c:v>
                </c:pt>
                <c:pt idx="20">
                  <c:v>58.902729404582011</c:v>
                </c:pt>
                <c:pt idx="21">
                  <c:v>59.292365452437302</c:v>
                </c:pt>
                <c:pt idx="22">
                  <c:v>59.657372745834913</c:v>
                </c:pt>
                <c:pt idx="23">
                  <c:v>60.007340321391879</c:v>
                </c:pt>
                <c:pt idx="24">
                  <c:v>60.350492430846835</c:v>
                </c:pt>
                <c:pt idx="25">
                  <c:v>60.691900495871685</c:v>
                </c:pt>
                <c:pt idx="26">
                  <c:v>61.033628371187035</c:v>
                </c:pt>
                <c:pt idx="27">
                  <c:v>61.376029340366351</c:v>
                </c:pt>
                <c:pt idx="28">
                  <c:v>61.718847635998166</c:v>
                </c:pt>
                <c:pt idx="29">
                  <c:v>62.061676393846462</c:v>
                </c:pt>
                <c:pt idx="30">
                  <c:v>62.404079393259956</c:v>
                </c:pt>
                <c:pt idx="31">
                  <c:v>62.745650263506569</c:v>
                </c:pt>
                <c:pt idx="32">
                  <c:v>63.086069330066856</c:v>
                </c:pt>
                <c:pt idx="33">
                  <c:v>63.425172734590497</c:v>
                </c:pt>
                <c:pt idx="34">
                  <c:v>63.763004430064157</c:v>
                </c:pt>
                <c:pt idx="35">
                  <c:v>64.099822714584064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2-4572-A8E6-06E453A11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544016"/>
        <c:axId val="866545000"/>
      </c:lineChart>
      <c:catAx>
        <c:axId val="8665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545000"/>
        <c:crosses val="autoZero"/>
        <c:auto val="1"/>
        <c:lblAlgn val="ctr"/>
        <c:lblOffset val="100"/>
        <c:tickLblSkip val="5"/>
        <c:noMultiLvlLbl val="0"/>
      </c:catAx>
      <c:valAx>
        <c:axId val="86654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Billion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54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MWG Scenario</a:t>
            </a:r>
            <a:endParaRPr lang="en-US" b="1" baseline="0"/>
          </a:p>
        </c:rich>
      </c:tx>
      <c:layout>
        <c:manualLayout>
          <c:xMode val="edge"/>
          <c:yMode val="edge"/>
          <c:x val="0.37693583048122042"/>
          <c:y val="2.5518328489204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'VMT plus Fuel Reduction'!$A$12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Reduction'!$B$12:$AK$12</c:f>
              <c:numCache>
                <c:formatCode>0.0</c:formatCode>
                <c:ptCount val="36"/>
                <c:pt idx="0">
                  <c:v>56.293436983137738</c:v>
                </c:pt>
                <c:pt idx="1">
                  <c:v>56.858213833257579</c:v>
                </c:pt>
                <c:pt idx="2">
                  <c:v>57.50265840672013</c:v>
                </c:pt>
                <c:pt idx="3">
                  <c:v>58.202767524151355</c:v>
                </c:pt>
                <c:pt idx="4">
                  <c:v>58.956185290593858</c:v>
                </c:pt>
                <c:pt idx="5">
                  <c:v>59.762452271135615</c:v>
                </c:pt>
                <c:pt idx="6">
                  <c:v>60.622753684339095</c:v>
                </c:pt>
                <c:pt idx="7">
                  <c:v>61.53831931134458</c:v>
                </c:pt>
                <c:pt idx="8">
                  <c:v>62.509084220182558</c:v>
                </c:pt>
                <c:pt idx="9">
                  <c:v>63.532776885144152</c:v>
                </c:pt>
                <c:pt idx="10">
                  <c:v>64.60433296153137</c:v>
                </c:pt>
                <c:pt idx="11">
                  <c:v>65.715826076186431</c:v>
                </c:pt>
                <c:pt idx="12">
                  <c:v>66.857184301529372</c:v>
                </c:pt>
                <c:pt idx="13">
                  <c:v>68.018168655730307</c:v>
                </c:pt>
                <c:pt idx="14">
                  <c:v>69.192321159935702</c:v>
                </c:pt>
                <c:pt idx="15">
                  <c:v>70.382380892951005</c:v>
                </c:pt>
                <c:pt idx="16">
                  <c:v>71.603142821485946</c:v>
                </c:pt>
                <c:pt idx="17">
                  <c:v>72.875546226236111</c:v>
                </c:pt>
                <c:pt idx="18">
                  <c:v>74.211991404338846</c:v>
                </c:pt>
                <c:pt idx="19">
                  <c:v>75.606093324090907</c:v>
                </c:pt>
                <c:pt idx="20">
                  <c:v>77.039811462769293</c:v>
                </c:pt>
                <c:pt idx="21">
                  <c:v>78.498455435977803</c:v>
                </c:pt>
                <c:pt idx="22">
                  <c:v>79.975246800243227</c:v>
                </c:pt>
                <c:pt idx="23">
                  <c:v>81.467055484335205</c:v>
                </c:pt>
                <c:pt idx="24">
                  <c:v>82.971419991592839</c:v>
                </c:pt>
                <c:pt idx="25">
                  <c:v>84.486046226089925</c:v>
                </c:pt>
                <c:pt idx="26">
                  <c:v>86.008927861849529</c:v>
                </c:pt>
                <c:pt idx="27">
                  <c:v>87.538760764860015</c:v>
                </c:pt>
                <c:pt idx="28">
                  <c:v>89.07568180707743</c:v>
                </c:pt>
                <c:pt idx="29">
                  <c:v>90.622134342181127</c:v>
                </c:pt>
                <c:pt idx="30">
                  <c:v>92.183469158660486</c:v>
                </c:pt>
                <c:pt idx="31">
                  <c:v>93.767836989659955</c:v>
                </c:pt>
                <c:pt idx="32">
                  <c:v>95.385017357711234</c:v>
                </c:pt>
                <c:pt idx="33">
                  <c:v>97.044245059861936</c:v>
                </c:pt>
                <c:pt idx="34">
                  <c:v>98.751667908312314</c:v>
                </c:pt>
                <c:pt idx="35">
                  <c:v>100.50853105752026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9-4FE8-BD48-4752BC554313}"/>
            </c:ext>
          </c:extLst>
        </c:ser>
        <c:ser>
          <c:idx val="2"/>
          <c:order val="1"/>
          <c:tx>
            <c:strRef>
              <c:f>'VMT plus Fuel Reduction'!$L$5</c:f>
              <c:strCache>
                <c:ptCount val="1"/>
                <c:pt idx="0">
                  <c:v>VMT measures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Reduction'!$B$18:$AK$18</c:f>
              <c:numCache>
                <c:formatCode>0.0</c:formatCode>
                <c:ptCount val="36"/>
                <c:pt idx="0">
                  <c:v>56.239244531111829</c:v>
                </c:pt>
                <c:pt idx="1">
                  <c:v>56.386102510410929</c:v>
                </c:pt>
                <c:pt idx="2">
                  <c:v>56.551974733354228</c:v>
                </c:pt>
                <c:pt idx="3">
                  <c:v>56.710181997893791</c:v>
                </c:pt>
                <c:pt idx="4">
                  <c:v>56.858333835229828</c:v>
                </c:pt>
                <c:pt idx="5">
                  <c:v>56.795790156039772</c:v>
                </c:pt>
                <c:pt idx="6">
                  <c:v>56.72483283614239</c:v>
                </c:pt>
                <c:pt idx="7">
                  <c:v>56.625032024954798</c:v>
                </c:pt>
                <c:pt idx="8">
                  <c:v>56.51963444731178</c:v>
                </c:pt>
                <c:pt idx="9">
                  <c:v>56.408346033810332</c:v>
                </c:pt>
                <c:pt idx="10">
                  <c:v>56.238325990597119</c:v>
                </c:pt>
                <c:pt idx="11">
                  <c:v>56.058776025002395</c:v>
                </c:pt>
                <c:pt idx="12">
                  <c:v>55.867570145930998</c:v>
                </c:pt>
                <c:pt idx="13">
                  <c:v>55.60134217501485</c:v>
                </c:pt>
                <c:pt idx="14">
                  <c:v>55.319871696361716</c:v>
                </c:pt>
                <c:pt idx="15">
                  <c:v>55.021975429700838</c:v>
                </c:pt>
                <c:pt idx="16">
                  <c:v>55.235984488462613</c:v>
                </c:pt>
                <c:pt idx="17">
                  <c:v>55.426066743994859</c:v>
                </c:pt>
                <c:pt idx="18">
                  <c:v>55.604619878254596</c:v>
                </c:pt>
                <c:pt idx="19">
                  <c:v>55.774616828139202</c:v>
                </c:pt>
                <c:pt idx="20">
                  <c:v>55.938982118794812</c:v>
                </c:pt>
                <c:pt idx="21">
                  <c:v>56.099947809622151</c:v>
                </c:pt>
                <c:pt idx="22">
                  <c:v>56.25890672064191</c:v>
                </c:pt>
                <c:pt idx="23">
                  <c:v>56.416614824544759</c:v>
                </c:pt>
                <c:pt idx="24">
                  <c:v>56.573445049339114</c:v>
                </c:pt>
                <c:pt idx="25">
                  <c:v>56.729533388270056</c:v>
                </c:pt>
                <c:pt idx="26">
                  <c:v>56.884828261050281</c:v>
                </c:pt>
                <c:pt idx="27">
                  <c:v>57.039118828865448</c:v>
                </c:pt>
                <c:pt idx="28">
                  <c:v>57.19207560225842</c:v>
                </c:pt>
                <c:pt idx="29">
                  <c:v>57.34329919437679</c:v>
                </c:pt>
                <c:pt idx="30">
                  <c:v>57.492364095149405</c:v>
                </c:pt>
                <c:pt idx="31">
                  <c:v>57.638866985930079</c:v>
                </c:pt>
                <c:pt idx="32">
                  <c:v>57.782485789187355</c:v>
                </c:pt>
                <c:pt idx="33">
                  <c:v>57.923049269379497</c:v>
                </c:pt>
                <c:pt idx="34">
                  <c:v>58.060591520892032</c:v>
                </c:pt>
                <c:pt idx="35">
                  <c:v>58.195359855561726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9-4FE8-BD48-4752BC554313}"/>
            </c:ext>
          </c:extLst>
        </c:ser>
        <c:ser>
          <c:idx val="0"/>
          <c:order val="2"/>
          <c:tx>
            <c:strRef>
              <c:f>'VMT plus Fuel Reduction'!$L$6</c:f>
              <c:strCache>
                <c:ptCount val="1"/>
                <c:pt idx="0">
                  <c:v>VMT + Fuel Reduction measures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Reduction'!$B$11:$AK$11</c:f>
              <c:numCache>
                <c:formatCode>0.0</c:formatCode>
                <c:ptCount val="36"/>
                <c:pt idx="0">
                  <c:v>56.239244531111829</c:v>
                </c:pt>
                <c:pt idx="1">
                  <c:v>56.386102510410929</c:v>
                </c:pt>
                <c:pt idx="2">
                  <c:v>56.551974733354228</c:v>
                </c:pt>
                <c:pt idx="3">
                  <c:v>56.710181997893791</c:v>
                </c:pt>
                <c:pt idx="4">
                  <c:v>56.858333835229828</c:v>
                </c:pt>
                <c:pt idx="5">
                  <c:v>56.592957325677922</c:v>
                </c:pt>
                <c:pt idx="6">
                  <c:v>56.318693632913721</c:v>
                </c:pt>
                <c:pt idx="7">
                  <c:v>56.015211039344393</c:v>
                </c:pt>
                <c:pt idx="8">
                  <c:v>55.705847144036404</c:v>
                </c:pt>
                <c:pt idx="9">
                  <c:v>55.390396777630087</c:v>
                </c:pt>
                <c:pt idx="10">
                  <c:v>54.881314948404665</c:v>
                </c:pt>
                <c:pt idx="11">
                  <c:v>54.362763554940898</c:v>
                </c:pt>
                <c:pt idx="12">
                  <c:v>53.83276543623905</c:v>
                </c:pt>
                <c:pt idx="13">
                  <c:v>53.228093526649346</c:v>
                </c:pt>
                <c:pt idx="14">
                  <c:v>52.608669012799346</c:v>
                </c:pt>
                <c:pt idx="15">
                  <c:v>51.97347897841081</c:v>
                </c:pt>
                <c:pt idx="16">
                  <c:v>52.173767809547854</c:v>
                </c:pt>
                <c:pt idx="17">
                  <c:v>52.355468466079131</c:v>
                </c:pt>
                <c:pt idx="18">
                  <c:v>52.52613604273018</c:v>
                </c:pt>
                <c:pt idx="19">
                  <c:v>52.688653718498095</c:v>
                </c:pt>
                <c:pt idx="20">
                  <c:v>52.845812312005464</c:v>
                </c:pt>
                <c:pt idx="21">
                  <c:v>52.999739813760527</c:v>
                </c:pt>
                <c:pt idx="22">
                  <c:v>53.151774512762181</c:v>
                </c:pt>
                <c:pt idx="23">
                  <c:v>53.302645332197947</c:v>
                </c:pt>
                <c:pt idx="24">
                  <c:v>53.452708538833654</c:v>
                </c:pt>
                <c:pt idx="25">
                  <c:v>53.602088954780697</c:v>
                </c:pt>
                <c:pt idx="26">
                  <c:v>53.7507287086163</c:v>
                </c:pt>
                <c:pt idx="27">
                  <c:v>53.89841633868636</c:v>
                </c:pt>
                <c:pt idx="28">
                  <c:v>54.044829027737343</c:v>
                </c:pt>
                <c:pt idx="29">
                  <c:v>54.189583112978617</c:v>
                </c:pt>
                <c:pt idx="30">
                  <c:v>54.332278665399421</c:v>
                </c:pt>
                <c:pt idx="31">
                  <c:v>54.472546063167073</c:v>
                </c:pt>
                <c:pt idx="32">
                  <c:v>54.610099695866786</c:v>
                </c:pt>
                <c:pt idx="33">
                  <c:v>54.744799015613097</c:v>
                </c:pt>
                <c:pt idx="34">
                  <c:v>54.876694065672396</c:v>
                </c:pt>
                <c:pt idx="35">
                  <c:v>55.006028082107633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A9-4FE8-BD48-4752BC554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544016"/>
        <c:axId val="866545000"/>
      </c:lineChart>
      <c:catAx>
        <c:axId val="8665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545000"/>
        <c:crosses val="autoZero"/>
        <c:auto val="1"/>
        <c:lblAlgn val="ctr"/>
        <c:lblOffset val="100"/>
        <c:tickLblSkip val="5"/>
        <c:noMultiLvlLbl val="0"/>
      </c:catAx>
      <c:valAx>
        <c:axId val="86654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Billion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54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'VMT plus Fuel Reduction'!$A$12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Reduction'!$B$12:$AK$12</c:f>
              <c:numCache>
                <c:formatCode>0.0</c:formatCode>
                <c:ptCount val="36"/>
                <c:pt idx="0">
                  <c:v>56.293436983137738</c:v>
                </c:pt>
                <c:pt idx="1">
                  <c:v>56.858213833257579</c:v>
                </c:pt>
                <c:pt idx="2">
                  <c:v>57.50265840672013</c:v>
                </c:pt>
                <c:pt idx="3">
                  <c:v>58.202767524151355</c:v>
                </c:pt>
                <c:pt idx="4">
                  <c:v>58.956185290593858</c:v>
                </c:pt>
                <c:pt idx="5">
                  <c:v>59.762452271135615</c:v>
                </c:pt>
                <c:pt idx="6">
                  <c:v>60.622753684339095</c:v>
                </c:pt>
                <c:pt idx="7">
                  <c:v>61.53831931134458</c:v>
                </c:pt>
                <c:pt idx="8">
                  <c:v>62.509084220182558</c:v>
                </c:pt>
                <c:pt idx="9">
                  <c:v>63.532776885144152</c:v>
                </c:pt>
                <c:pt idx="10">
                  <c:v>64.60433296153137</c:v>
                </c:pt>
                <c:pt idx="11">
                  <c:v>65.715826076186431</c:v>
                </c:pt>
                <c:pt idx="12">
                  <c:v>66.857184301529372</c:v>
                </c:pt>
                <c:pt idx="13">
                  <c:v>68.018168655730307</c:v>
                </c:pt>
                <c:pt idx="14">
                  <c:v>69.192321159935702</c:v>
                </c:pt>
                <c:pt idx="15">
                  <c:v>70.382380892951005</c:v>
                </c:pt>
                <c:pt idx="16">
                  <c:v>71.603142821485946</c:v>
                </c:pt>
                <c:pt idx="17">
                  <c:v>72.875546226236111</c:v>
                </c:pt>
                <c:pt idx="18">
                  <c:v>74.211991404338846</c:v>
                </c:pt>
                <c:pt idx="19">
                  <c:v>75.606093324090907</c:v>
                </c:pt>
                <c:pt idx="20">
                  <c:v>77.039811462769293</c:v>
                </c:pt>
                <c:pt idx="21">
                  <c:v>78.498455435977803</c:v>
                </c:pt>
                <c:pt idx="22">
                  <c:v>79.975246800243227</c:v>
                </c:pt>
                <c:pt idx="23">
                  <c:v>81.467055484335205</c:v>
                </c:pt>
                <c:pt idx="24">
                  <c:v>82.971419991592839</c:v>
                </c:pt>
                <c:pt idx="25">
                  <c:v>84.486046226089925</c:v>
                </c:pt>
                <c:pt idx="26">
                  <c:v>86.008927861849529</c:v>
                </c:pt>
                <c:pt idx="27">
                  <c:v>87.538760764860015</c:v>
                </c:pt>
                <c:pt idx="28">
                  <c:v>89.07568180707743</c:v>
                </c:pt>
                <c:pt idx="29">
                  <c:v>90.622134342181127</c:v>
                </c:pt>
                <c:pt idx="30">
                  <c:v>92.183469158660486</c:v>
                </c:pt>
                <c:pt idx="31">
                  <c:v>93.767836989659955</c:v>
                </c:pt>
                <c:pt idx="32">
                  <c:v>95.385017357711234</c:v>
                </c:pt>
                <c:pt idx="33">
                  <c:v>97.044245059861936</c:v>
                </c:pt>
                <c:pt idx="34">
                  <c:v>98.751667908312314</c:v>
                </c:pt>
                <c:pt idx="35">
                  <c:v>100.50853105752026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0-4F2D-AF27-9C092DB2AA7B}"/>
            </c:ext>
          </c:extLst>
        </c:ser>
        <c:ser>
          <c:idx val="2"/>
          <c:order val="1"/>
          <c:tx>
            <c:strRef>
              <c:f>'VMT plus Fuel Reduction'!$L$5</c:f>
              <c:strCache>
                <c:ptCount val="1"/>
                <c:pt idx="0">
                  <c:v>VMT measures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Reduction'!$B$17:$AK$17</c:f>
              <c:numCache>
                <c:formatCode>0.0</c:formatCode>
                <c:ptCount val="36"/>
                <c:pt idx="0">
                  <c:v>56.253657144473436</c:v>
                </c:pt>
                <c:pt idx="1">
                  <c:v>56.716552956602527</c:v>
                </c:pt>
                <c:pt idx="2">
                  <c:v>57.249141388639764</c:v>
                </c:pt>
                <c:pt idx="3">
                  <c:v>57.842873975078227</c:v>
                </c:pt>
                <c:pt idx="4">
                  <c:v>58.512424900643438</c:v>
                </c:pt>
                <c:pt idx="5">
                  <c:v>59.274426068673968</c:v>
                </c:pt>
                <c:pt idx="6">
                  <c:v>59.665411853523004</c:v>
                </c:pt>
                <c:pt idx="7">
                  <c:v>60.043604018980098</c:v>
                </c:pt>
                <c:pt idx="8">
                  <c:v>60.409316166050203</c:v>
                </c:pt>
                <c:pt idx="9">
                  <c:v>60.761342836137054</c:v>
                </c:pt>
                <c:pt idx="10">
                  <c:v>61.096742097196035</c:v>
                </c:pt>
                <c:pt idx="11">
                  <c:v>61.411081356551684</c:v>
                </c:pt>
                <c:pt idx="12">
                  <c:v>61.699061042801304</c:v>
                </c:pt>
                <c:pt idx="13">
                  <c:v>61.955325225203794</c:v>
                </c:pt>
                <c:pt idx="14">
                  <c:v>62.175489372327853</c:v>
                </c:pt>
                <c:pt idx="15">
                  <c:v>62.357309619579688</c:v>
                </c:pt>
                <c:pt idx="16">
                  <c:v>62.955645154215539</c:v>
                </c:pt>
                <c:pt idx="17">
                  <c:v>63.524567657076474</c:v>
                </c:pt>
                <c:pt idx="18">
                  <c:v>64.06233529633883</c:v>
                </c:pt>
                <c:pt idx="19">
                  <c:v>64.56451634224176</c:v>
                </c:pt>
                <c:pt idx="20">
                  <c:v>65.02806768610192</c:v>
                </c:pt>
                <c:pt idx="21">
                  <c:v>65.455767493773862</c:v>
                </c:pt>
                <c:pt idx="22">
                  <c:v>65.856098258691446</c:v>
                </c:pt>
                <c:pt idx="23">
                  <c:v>66.23968088180257</c:v>
                </c:pt>
                <c:pt idx="24">
                  <c:v>66.615639665247571</c:v>
                </c:pt>
                <c:pt idx="25">
                  <c:v>66.989610912301671</c:v>
                </c:pt>
                <c:pt idx="26">
                  <c:v>67.363900789517444</c:v>
                </c:pt>
                <c:pt idx="27">
                  <c:v>67.738921964495546</c:v>
                </c:pt>
                <c:pt idx="28">
                  <c:v>68.114410638285364</c:v>
                </c:pt>
                <c:pt idx="29">
                  <c:v>68.489927798011564</c:v>
                </c:pt>
                <c:pt idx="30">
                  <c:v>68.864988957125561</c:v>
                </c:pt>
                <c:pt idx="31">
                  <c:v>69.239127817373372</c:v>
                </c:pt>
                <c:pt idx="32">
                  <c:v>69.611962212250475</c:v>
                </c:pt>
                <c:pt idx="33">
                  <c:v>69.983277550120874</c:v>
                </c:pt>
                <c:pt idx="34">
                  <c:v>70.353093593612925</c:v>
                </c:pt>
                <c:pt idx="35">
                  <c:v>70.721679360593527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0-4F2D-AF27-9C092DB2AA7B}"/>
            </c:ext>
          </c:extLst>
        </c:ser>
        <c:ser>
          <c:idx val="0"/>
          <c:order val="2"/>
          <c:tx>
            <c:strRef>
              <c:f>'VMT plus Fuel Reduction'!$L$6</c:f>
              <c:strCache>
                <c:ptCount val="1"/>
                <c:pt idx="0">
                  <c:v>VMT + Fuel Reduction measures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Reduction'!$B$10:$AK$10</c:f>
              <c:numCache>
                <c:formatCode>0.0</c:formatCode>
                <c:ptCount val="36"/>
                <c:pt idx="0">
                  <c:v>56.253657144473436</c:v>
                </c:pt>
                <c:pt idx="1">
                  <c:v>56.68531001974231</c:v>
                </c:pt>
                <c:pt idx="2">
                  <c:v>57.186061499463243</c:v>
                </c:pt>
                <c:pt idx="3">
                  <c:v>57.74726029437543</c:v>
                </c:pt>
                <c:pt idx="4">
                  <c:v>58.383441065191811</c:v>
                </c:pt>
                <c:pt idx="5">
                  <c:v>59.111057375993745</c:v>
                </c:pt>
                <c:pt idx="6">
                  <c:v>58.985107630633287</c:v>
                </c:pt>
                <c:pt idx="7">
                  <c:v>58.833318377891416</c:v>
                </c:pt>
                <c:pt idx="8">
                  <c:v>58.656151100695915</c:v>
                </c:pt>
                <c:pt idx="9">
                  <c:v>58.452590462360327</c:v>
                </c:pt>
                <c:pt idx="10">
                  <c:v>58.21997462005546</c:v>
                </c:pt>
                <c:pt idx="11">
                  <c:v>57.954285288075965</c:v>
                </c:pt>
                <c:pt idx="12">
                  <c:v>57.650796966030555</c:v>
                </c:pt>
                <c:pt idx="13">
                  <c:v>57.304880150124497</c:v>
                </c:pt>
                <c:pt idx="14">
                  <c:v>56.912972225287909</c:v>
                </c:pt>
                <c:pt idx="15">
                  <c:v>56.473645658352332</c:v>
                </c:pt>
                <c:pt idx="16">
                  <c:v>57.017794008431295</c:v>
                </c:pt>
                <c:pt idx="17">
                  <c:v>57.535041146085717</c:v>
                </c:pt>
                <c:pt idx="18">
                  <c:v>58.023995927958701</c:v>
                </c:pt>
                <c:pt idx="19">
                  <c:v>58.480786813467994</c:v>
                </c:pt>
                <c:pt idx="20">
                  <c:v>58.902729404582011</c:v>
                </c:pt>
                <c:pt idx="21">
                  <c:v>59.292365452437302</c:v>
                </c:pt>
                <c:pt idx="22">
                  <c:v>59.657372745834913</c:v>
                </c:pt>
                <c:pt idx="23">
                  <c:v>60.007340321391879</c:v>
                </c:pt>
                <c:pt idx="24">
                  <c:v>60.350492430846835</c:v>
                </c:pt>
                <c:pt idx="25">
                  <c:v>60.691900495871685</c:v>
                </c:pt>
                <c:pt idx="26">
                  <c:v>61.033628371187035</c:v>
                </c:pt>
                <c:pt idx="27">
                  <c:v>61.376029340366351</c:v>
                </c:pt>
                <c:pt idx="28">
                  <c:v>61.718847635998166</c:v>
                </c:pt>
                <c:pt idx="29">
                  <c:v>62.061676393846462</c:v>
                </c:pt>
                <c:pt idx="30">
                  <c:v>62.404079393259956</c:v>
                </c:pt>
                <c:pt idx="31">
                  <c:v>62.745650263506569</c:v>
                </c:pt>
                <c:pt idx="32">
                  <c:v>63.086069330066856</c:v>
                </c:pt>
                <c:pt idx="33">
                  <c:v>63.425172734590497</c:v>
                </c:pt>
                <c:pt idx="34">
                  <c:v>63.763004430064157</c:v>
                </c:pt>
                <c:pt idx="35">
                  <c:v>64.099822714584064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90-4F2D-AF27-9C092DB2A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544016"/>
        <c:axId val="866545000"/>
      </c:lineChart>
      <c:catAx>
        <c:axId val="8665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545000"/>
        <c:crosses val="autoZero"/>
        <c:auto val="1"/>
        <c:lblAlgn val="ctr"/>
        <c:lblOffset val="100"/>
        <c:tickLblSkip val="5"/>
        <c:noMultiLvlLbl val="0"/>
      </c:catAx>
      <c:valAx>
        <c:axId val="86654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Billion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54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'VMT plus Fuel Reduction'!$A$12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Reduction'!$B$12:$AK$12</c:f>
              <c:numCache>
                <c:formatCode>0.0</c:formatCode>
                <c:ptCount val="36"/>
                <c:pt idx="0">
                  <c:v>56.293436983137738</c:v>
                </c:pt>
                <c:pt idx="1">
                  <c:v>56.858213833257579</c:v>
                </c:pt>
                <c:pt idx="2">
                  <c:v>57.50265840672013</c:v>
                </c:pt>
                <c:pt idx="3">
                  <c:v>58.202767524151355</c:v>
                </c:pt>
                <c:pt idx="4">
                  <c:v>58.956185290593858</c:v>
                </c:pt>
                <c:pt idx="5">
                  <c:v>59.762452271135615</c:v>
                </c:pt>
                <c:pt idx="6">
                  <c:v>60.622753684339095</c:v>
                </c:pt>
                <c:pt idx="7">
                  <c:v>61.53831931134458</c:v>
                </c:pt>
                <c:pt idx="8">
                  <c:v>62.509084220182558</c:v>
                </c:pt>
                <c:pt idx="9">
                  <c:v>63.532776885144152</c:v>
                </c:pt>
                <c:pt idx="10">
                  <c:v>64.60433296153137</c:v>
                </c:pt>
                <c:pt idx="11">
                  <c:v>65.715826076186431</c:v>
                </c:pt>
                <c:pt idx="12">
                  <c:v>66.857184301529372</c:v>
                </c:pt>
                <c:pt idx="13">
                  <c:v>68.018168655730307</c:v>
                </c:pt>
                <c:pt idx="14">
                  <c:v>69.192321159935702</c:v>
                </c:pt>
                <c:pt idx="15">
                  <c:v>70.382380892951005</c:v>
                </c:pt>
                <c:pt idx="16">
                  <c:v>71.603142821485946</c:v>
                </c:pt>
                <c:pt idx="17">
                  <c:v>72.875546226236111</c:v>
                </c:pt>
                <c:pt idx="18">
                  <c:v>74.211991404338846</c:v>
                </c:pt>
                <c:pt idx="19">
                  <c:v>75.606093324090907</c:v>
                </c:pt>
                <c:pt idx="20">
                  <c:v>77.039811462769293</c:v>
                </c:pt>
                <c:pt idx="21">
                  <c:v>78.498455435977803</c:v>
                </c:pt>
                <c:pt idx="22">
                  <c:v>79.975246800243227</c:v>
                </c:pt>
                <c:pt idx="23">
                  <c:v>81.467055484335205</c:v>
                </c:pt>
                <c:pt idx="24">
                  <c:v>82.971419991592839</c:v>
                </c:pt>
                <c:pt idx="25">
                  <c:v>84.486046226089925</c:v>
                </c:pt>
                <c:pt idx="26">
                  <c:v>86.008927861849529</c:v>
                </c:pt>
                <c:pt idx="27">
                  <c:v>87.538760764860015</c:v>
                </c:pt>
                <c:pt idx="28">
                  <c:v>89.07568180707743</c:v>
                </c:pt>
                <c:pt idx="29">
                  <c:v>90.622134342181127</c:v>
                </c:pt>
                <c:pt idx="30">
                  <c:v>92.183469158660486</c:v>
                </c:pt>
                <c:pt idx="31">
                  <c:v>93.767836989659955</c:v>
                </c:pt>
                <c:pt idx="32">
                  <c:v>95.385017357711234</c:v>
                </c:pt>
                <c:pt idx="33">
                  <c:v>97.044245059861936</c:v>
                </c:pt>
                <c:pt idx="34">
                  <c:v>98.751667908312314</c:v>
                </c:pt>
                <c:pt idx="35">
                  <c:v>100.50853105752026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B-42E0-8793-8567EE698E91}"/>
            </c:ext>
          </c:extLst>
        </c:ser>
        <c:ser>
          <c:idx val="2"/>
          <c:order val="1"/>
          <c:tx>
            <c:strRef>
              <c:f>'VMT plus Fuel Reduction'!$L$5</c:f>
              <c:strCache>
                <c:ptCount val="1"/>
                <c:pt idx="0">
                  <c:v>VMT measures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Reduction'!$B$18:$AK$18</c:f>
              <c:numCache>
                <c:formatCode>0.0</c:formatCode>
                <c:ptCount val="36"/>
                <c:pt idx="0">
                  <c:v>56.239244531111829</c:v>
                </c:pt>
                <c:pt idx="1">
                  <c:v>56.386102510410929</c:v>
                </c:pt>
                <c:pt idx="2">
                  <c:v>56.551974733354228</c:v>
                </c:pt>
                <c:pt idx="3">
                  <c:v>56.710181997893791</c:v>
                </c:pt>
                <c:pt idx="4">
                  <c:v>56.858333835229828</c:v>
                </c:pt>
                <c:pt idx="5">
                  <c:v>56.795790156039772</c:v>
                </c:pt>
                <c:pt idx="6">
                  <c:v>56.72483283614239</c:v>
                </c:pt>
                <c:pt idx="7">
                  <c:v>56.625032024954798</c:v>
                </c:pt>
                <c:pt idx="8">
                  <c:v>56.51963444731178</c:v>
                </c:pt>
                <c:pt idx="9">
                  <c:v>56.408346033810332</c:v>
                </c:pt>
                <c:pt idx="10">
                  <c:v>56.238325990597119</c:v>
                </c:pt>
                <c:pt idx="11">
                  <c:v>56.058776025002395</c:v>
                </c:pt>
                <c:pt idx="12">
                  <c:v>55.867570145930998</c:v>
                </c:pt>
                <c:pt idx="13">
                  <c:v>55.60134217501485</c:v>
                </c:pt>
                <c:pt idx="14">
                  <c:v>55.319871696361716</c:v>
                </c:pt>
                <c:pt idx="15">
                  <c:v>55.021975429700838</c:v>
                </c:pt>
                <c:pt idx="16">
                  <c:v>55.235984488462613</c:v>
                </c:pt>
                <c:pt idx="17">
                  <c:v>55.426066743994859</c:v>
                </c:pt>
                <c:pt idx="18">
                  <c:v>55.604619878254596</c:v>
                </c:pt>
                <c:pt idx="19">
                  <c:v>55.774616828139202</c:v>
                </c:pt>
                <c:pt idx="20">
                  <c:v>55.938982118794812</c:v>
                </c:pt>
                <c:pt idx="21">
                  <c:v>56.099947809622151</c:v>
                </c:pt>
                <c:pt idx="22">
                  <c:v>56.25890672064191</c:v>
                </c:pt>
                <c:pt idx="23">
                  <c:v>56.416614824544759</c:v>
                </c:pt>
                <c:pt idx="24">
                  <c:v>56.573445049339114</c:v>
                </c:pt>
                <c:pt idx="25">
                  <c:v>56.729533388270056</c:v>
                </c:pt>
                <c:pt idx="26">
                  <c:v>56.884828261050281</c:v>
                </c:pt>
                <c:pt idx="27">
                  <c:v>57.039118828865448</c:v>
                </c:pt>
                <c:pt idx="28">
                  <c:v>57.19207560225842</c:v>
                </c:pt>
                <c:pt idx="29">
                  <c:v>57.34329919437679</c:v>
                </c:pt>
                <c:pt idx="30">
                  <c:v>57.492364095149405</c:v>
                </c:pt>
                <c:pt idx="31">
                  <c:v>57.638866985930079</c:v>
                </c:pt>
                <c:pt idx="32">
                  <c:v>57.782485789187355</c:v>
                </c:pt>
                <c:pt idx="33">
                  <c:v>57.923049269379497</c:v>
                </c:pt>
                <c:pt idx="34">
                  <c:v>58.060591520892032</c:v>
                </c:pt>
                <c:pt idx="35">
                  <c:v>58.195359855561726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B-42E0-8793-8567EE698E91}"/>
            </c:ext>
          </c:extLst>
        </c:ser>
        <c:ser>
          <c:idx val="0"/>
          <c:order val="2"/>
          <c:tx>
            <c:strRef>
              <c:f>'VMT plus Fuel Reduction'!$L$6</c:f>
              <c:strCache>
                <c:ptCount val="1"/>
                <c:pt idx="0">
                  <c:v>VMT + Fuel Reduction measures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'VMT plus Fuel Reduction'!$B$16:$AK$16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'VMT plus Fuel Reduction'!$B$11:$AK$11</c:f>
              <c:numCache>
                <c:formatCode>0.0</c:formatCode>
                <c:ptCount val="36"/>
                <c:pt idx="0">
                  <c:v>56.239244531111829</c:v>
                </c:pt>
                <c:pt idx="1">
                  <c:v>56.386102510410929</c:v>
                </c:pt>
                <c:pt idx="2">
                  <c:v>56.551974733354228</c:v>
                </c:pt>
                <c:pt idx="3">
                  <c:v>56.710181997893791</c:v>
                </c:pt>
                <c:pt idx="4">
                  <c:v>56.858333835229828</c:v>
                </c:pt>
                <c:pt idx="5">
                  <c:v>56.592957325677922</c:v>
                </c:pt>
                <c:pt idx="6">
                  <c:v>56.318693632913721</c:v>
                </c:pt>
                <c:pt idx="7">
                  <c:v>56.015211039344393</c:v>
                </c:pt>
                <c:pt idx="8">
                  <c:v>55.705847144036404</c:v>
                </c:pt>
                <c:pt idx="9">
                  <c:v>55.390396777630087</c:v>
                </c:pt>
                <c:pt idx="10">
                  <c:v>54.881314948404665</c:v>
                </c:pt>
                <c:pt idx="11">
                  <c:v>54.362763554940898</c:v>
                </c:pt>
                <c:pt idx="12">
                  <c:v>53.83276543623905</c:v>
                </c:pt>
                <c:pt idx="13">
                  <c:v>53.228093526649346</c:v>
                </c:pt>
                <c:pt idx="14">
                  <c:v>52.608669012799346</c:v>
                </c:pt>
                <c:pt idx="15">
                  <c:v>51.97347897841081</c:v>
                </c:pt>
                <c:pt idx="16">
                  <c:v>52.173767809547854</c:v>
                </c:pt>
                <c:pt idx="17">
                  <c:v>52.355468466079131</c:v>
                </c:pt>
                <c:pt idx="18">
                  <c:v>52.52613604273018</c:v>
                </c:pt>
                <c:pt idx="19">
                  <c:v>52.688653718498095</c:v>
                </c:pt>
                <c:pt idx="20">
                  <c:v>52.845812312005464</c:v>
                </c:pt>
                <c:pt idx="21">
                  <c:v>52.999739813760527</c:v>
                </c:pt>
                <c:pt idx="22">
                  <c:v>53.151774512762181</c:v>
                </c:pt>
                <c:pt idx="23">
                  <c:v>53.302645332197947</c:v>
                </c:pt>
                <c:pt idx="24">
                  <c:v>53.452708538833654</c:v>
                </c:pt>
                <c:pt idx="25">
                  <c:v>53.602088954780697</c:v>
                </c:pt>
                <c:pt idx="26">
                  <c:v>53.7507287086163</c:v>
                </c:pt>
                <c:pt idx="27">
                  <c:v>53.89841633868636</c:v>
                </c:pt>
                <c:pt idx="28">
                  <c:v>54.044829027737343</c:v>
                </c:pt>
                <c:pt idx="29">
                  <c:v>54.189583112978617</c:v>
                </c:pt>
                <c:pt idx="30">
                  <c:v>54.332278665399421</c:v>
                </c:pt>
                <c:pt idx="31">
                  <c:v>54.472546063167073</c:v>
                </c:pt>
                <c:pt idx="32">
                  <c:v>54.610099695866786</c:v>
                </c:pt>
                <c:pt idx="33">
                  <c:v>54.744799015613097</c:v>
                </c:pt>
                <c:pt idx="34">
                  <c:v>54.876694065672396</c:v>
                </c:pt>
                <c:pt idx="35">
                  <c:v>55.006028082107633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3B-42E0-8793-8567EE698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544016"/>
        <c:axId val="866545000"/>
      </c:lineChart>
      <c:catAx>
        <c:axId val="8665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545000"/>
        <c:crosses val="autoZero"/>
        <c:auto val="1"/>
        <c:lblAlgn val="ctr"/>
        <c:lblOffset val="100"/>
        <c:tickLblSkip val="5"/>
        <c:noMultiLvlLbl val="0"/>
      </c:catAx>
      <c:valAx>
        <c:axId val="86654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Billion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54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'Trans Ene Demand by Scenario'!$A$21</c:f>
              <c:strCache>
                <c:ptCount val="1"/>
                <c:pt idx="0">
                  <c:v>Reference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'Trans Ene Demand by Scenario'!$B$18:$AL$18</c:f>
              <c:numCache>
                <c:formatCode>General</c:formatCode>
                <c:ptCount val="3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'Trans Ene Demand by Scenario'!$B$21:$AL$21</c:f>
              <c:numCache>
                <c:formatCode>General</c:formatCode>
                <c:ptCount val="37"/>
                <c:pt idx="0">
                  <c:v>379.9135649486044</c:v>
                </c:pt>
                <c:pt idx="1">
                  <c:v>380.37756449388314</c:v>
                </c:pt>
                <c:pt idx="2">
                  <c:v>381.14164915772267</c:v>
                </c:pt>
                <c:pt idx="3">
                  <c:v>381.74896793008151</c:v>
                </c:pt>
                <c:pt idx="4">
                  <c:v>381.2028027517016</c:v>
                </c:pt>
                <c:pt idx="5">
                  <c:v>380.26582320044497</c:v>
                </c:pt>
                <c:pt idx="6">
                  <c:v>378.93148474738939</c:v>
                </c:pt>
                <c:pt idx="7">
                  <c:v>377.16005837009641</c:v>
                </c:pt>
                <c:pt idx="8">
                  <c:v>374.9523007978313</c:v>
                </c:pt>
                <c:pt idx="9">
                  <c:v>372.48153037919684</c:v>
                </c:pt>
                <c:pt idx="10">
                  <c:v>369.657153896838</c:v>
                </c:pt>
                <c:pt idx="11">
                  <c:v>366.9426719510185</c:v>
                </c:pt>
                <c:pt idx="12">
                  <c:v>364.37504054512578</c:v>
                </c:pt>
                <c:pt idx="13">
                  <c:v>362.02737630355853</c:v>
                </c:pt>
                <c:pt idx="14">
                  <c:v>359.93188996155601</c:v>
                </c:pt>
                <c:pt idx="15">
                  <c:v>358.03732950186532</c:v>
                </c:pt>
                <c:pt idx="16">
                  <c:v>356.51680982656671</c:v>
                </c:pt>
                <c:pt idx="17">
                  <c:v>355.25983166084882</c:v>
                </c:pt>
                <c:pt idx="18">
                  <c:v>354.19854239338252</c:v>
                </c:pt>
                <c:pt idx="19">
                  <c:v>353.43024227462064</c:v>
                </c:pt>
                <c:pt idx="20">
                  <c:v>353.09566680591081</c:v>
                </c:pt>
                <c:pt idx="21">
                  <c:v>353.311236577165</c:v>
                </c:pt>
                <c:pt idx="22">
                  <c:v>354.12850565872816</c:v>
                </c:pt>
                <c:pt idx="23">
                  <c:v>355.54470665782947</c:v>
                </c:pt>
                <c:pt idx="24">
                  <c:v>357.52717037758998</c:v>
                </c:pt>
                <c:pt idx="25">
                  <c:v>360.02433595549792</c:v>
                </c:pt>
                <c:pt idx="26">
                  <c:v>362.96756974153681</c:v>
                </c:pt>
                <c:pt idx="27">
                  <c:v>366.27660499174249</c:v>
                </c:pt>
                <c:pt idx="28">
                  <c:v>369.87166767208976</c:v>
                </c:pt>
                <c:pt idx="29">
                  <c:v>373.68506408076087</c:v>
                </c:pt>
                <c:pt idx="30">
                  <c:v>377.66768136562064</c:v>
                </c:pt>
                <c:pt idx="31">
                  <c:v>381.78743228612348</c:v>
                </c:pt>
                <c:pt idx="32">
                  <c:v>386.02211663587184</c:v>
                </c:pt>
                <c:pt idx="33">
                  <c:v>390.35452824446503</c:v>
                </c:pt>
                <c:pt idx="34">
                  <c:v>394.77088144012396</c:v>
                </c:pt>
                <c:pt idx="35">
                  <c:v>399.25935428211847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44-4FBD-A951-0F972A52D92B}"/>
            </c:ext>
          </c:extLst>
        </c:ser>
        <c:ser>
          <c:idx val="1"/>
          <c:order val="1"/>
          <c:tx>
            <c:strRef>
              <c:f>'Trans Ene Demand by Scenario'!$A$19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'Trans Ene Demand by Scenario'!$B$18:$AL$18</c:f>
              <c:numCache>
                <c:formatCode>General</c:formatCode>
                <c:ptCount val="3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'Trans Ene Demand by Scenario'!$B$19:$AL$19</c:f>
              <c:numCache>
                <c:formatCode>General</c:formatCode>
                <c:ptCount val="37"/>
                <c:pt idx="0">
                  <c:v>379.72880667841349</c:v>
                </c:pt>
                <c:pt idx="1">
                  <c:v>379.48096424262621</c:v>
                </c:pt>
                <c:pt idx="2">
                  <c:v>379.50362982572307</c:v>
                </c:pt>
                <c:pt idx="3">
                  <c:v>379.4067877884674</c:v>
                </c:pt>
                <c:pt idx="4">
                  <c:v>378.27970206398777</c:v>
                </c:pt>
                <c:pt idx="5">
                  <c:v>376.93227089645342</c:v>
                </c:pt>
                <c:pt idx="6">
                  <c:v>370.47493120716268</c:v>
                </c:pt>
                <c:pt idx="7">
                  <c:v>363.11564275079417</c:v>
                </c:pt>
                <c:pt idx="8">
                  <c:v>355.10066681071464</c:v>
                </c:pt>
                <c:pt idx="9">
                  <c:v>346.53323022660919</c:v>
                </c:pt>
                <c:pt idx="10">
                  <c:v>337.52156655851712</c:v>
                </c:pt>
                <c:pt idx="11">
                  <c:v>328.05213051202549</c:v>
                </c:pt>
                <c:pt idx="12">
                  <c:v>318.17335893460097</c:v>
                </c:pt>
                <c:pt idx="13">
                  <c:v>308.05302004061838</c:v>
                </c:pt>
                <c:pt idx="14">
                  <c:v>297.81157230212636</c:v>
                </c:pt>
                <c:pt idx="15">
                  <c:v>287.38467353903758</c:v>
                </c:pt>
                <c:pt idx="16">
                  <c:v>280.90943616370714</c:v>
                </c:pt>
                <c:pt idx="17">
                  <c:v>274.14263803607514</c:v>
                </c:pt>
                <c:pt idx="18">
                  <c:v>266.72712165423059</c:v>
                </c:pt>
                <c:pt idx="19">
                  <c:v>258.74077230267631</c:v>
                </c:pt>
                <c:pt idx="20">
                  <c:v>250.43703312117142</c:v>
                </c:pt>
                <c:pt idx="21">
                  <c:v>242.07135240510587</c:v>
                </c:pt>
                <c:pt idx="22">
                  <c:v>233.81959066052954</c:v>
                </c:pt>
                <c:pt idx="23">
                  <c:v>225.7921127812613</c:v>
                </c:pt>
                <c:pt idx="24">
                  <c:v>218.06579936889773</c:v>
                </c:pt>
                <c:pt idx="25">
                  <c:v>210.69354422515624</c:v>
                </c:pt>
                <c:pt idx="26">
                  <c:v>203.91427145834348</c:v>
                </c:pt>
                <c:pt idx="27">
                  <c:v>197.72425340898675</c:v>
                </c:pt>
                <c:pt idx="28">
                  <c:v>192.10478405623553</c:v>
                </c:pt>
                <c:pt idx="29">
                  <c:v>187.00520127198615</c:v>
                </c:pt>
                <c:pt idx="30">
                  <c:v>182.33482569616362</c:v>
                </c:pt>
                <c:pt idx="31">
                  <c:v>177.9652458300643</c:v>
                </c:pt>
                <c:pt idx="32">
                  <c:v>173.7478357996801</c:v>
                </c:pt>
                <c:pt idx="33">
                  <c:v>169.53971510860333</c:v>
                </c:pt>
                <c:pt idx="34">
                  <c:v>165.22784244944199</c:v>
                </c:pt>
                <c:pt idx="35">
                  <c:v>160.7326486432797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44-4FBD-A951-0F972A52D92B}"/>
            </c:ext>
          </c:extLst>
        </c:ser>
        <c:ser>
          <c:idx val="2"/>
          <c:order val="2"/>
          <c:tx>
            <c:strRef>
              <c:f>'Trans Ene Demand by Scenario'!$A$20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'Trans Ene Demand by Scenario'!$B$18:$AL$18</c:f>
              <c:numCache>
                <c:formatCode>General</c:formatCode>
                <c:ptCount val="3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'Trans Ene Demand by Scenario'!$B$20:$AL$20</c:f>
              <c:numCache>
                <c:formatCode>General</c:formatCode>
                <c:ptCount val="37"/>
                <c:pt idx="0">
                  <c:v>379.54310267164345</c:v>
                </c:pt>
                <c:pt idx="1">
                  <c:v>377.3517118777412</c:v>
                </c:pt>
                <c:pt idx="2">
                  <c:v>375.13972192181325</c:v>
                </c:pt>
                <c:pt idx="3">
                  <c:v>372.45190333497709</c:v>
                </c:pt>
                <c:pt idx="4">
                  <c:v>368.51203751837863</c:v>
                </c:pt>
                <c:pt idx="5">
                  <c:v>361.87019507159062</c:v>
                </c:pt>
                <c:pt idx="6">
                  <c:v>354.83079553900939</c:v>
                </c:pt>
                <c:pt idx="7">
                  <c:v>347.30790021662494</c:v>
                </c:pt>
                <c:pt idx="8">
                  <c:v>339.46815668030763</c:v>
                </c:pt>
                <c:pt idx="9">
                  <c:v>331.49671947190035</c:v>
                </c:pt>
                <c:pt idx="10">
                  <c:v>322.30719274823946</c:v>
                </c:pt>
                <c:pt idx="11">
                  <c:v>313.14201431754401</c:v>
                </c:pt>
                <c:pt idx="12">
                  <c:v>304.06580888615292</c:v>
                </c:pt>
                <c:pt idx="13">
                  <c:v>294.94753838303069</c:v>
                </c:pt>
                <c:pt idx="14">
                  <c:v>286.08786023445612</c:v>
                </c:pt>
                <c:pt idx="15">
                  <c:v>277.44977747982904</c:v>
                </c:pt>
                <c:pt idx="16">
                  <c:v>272.28358580241763</c:v>
                </c:pt>
                <c:pt idx="17">
                  <c:v>266.50874063119318</c:v>
                </c:pt>
                <c:pt idx="18">
                  <c:v>260.10659780572519</c:v>
                </c:pt>
                <c:pt idx="19">
                  <c:v>253.12913614059315</c:v>
                </c:pt>
                <c:pt idx="20">
                  <c:v>245.75387634311107</c:v>
                </c:pt>
                <c:pt idx="21">
                  <c:v>238.2529556158031</c:v>
                </c:pt>
                <c:pt idx="22">
                  <c:v>230.75638626245828</c:v>
                </c:pt>
                <c:pt idx="23">
                  <c:v>223.33913222008556</c:v>
                </c:pt>
                <c:pt idx="24">
                  <c:v>216.0651425968413</c:v>
                </c:pt>
                <c:pt idx="25">
                  <c:v>209.00486156363846</c:v>
                </c:pt>
                <c:pt idx="26">
                  <c:v>202.19822033209226</c:v>
                </c:pt>
                <c:pt idx="27">
                  <c:v>195.70414105670309</c:v>
                </c:pt>
                <c:pt idx="28">
                  <c:v>189.57616975969916</c:v>
                </c:pt>
                <c:pt idx="29">
                  <c:v>183.85054630804615</c:v>
                </c:pt>
                <c:pt idx="30">
                  <c:v>178.54283241864022</c:v>
                </c:pt>
                <c:pt idx="31">
                  <c:v>173.64702671754617</c:v>
                </c:pt>
                <c:pt idx="32">
                  <c:v>169.13917576168635</c:v>
                </c:pt>
                <c:pt idx="33">
                  <c:v>164.98243890270354</c:v>
                </c:pt>
                <c:pt idx="34">
                  <c:v>161.1323278450613</c:v>
                </c:pt>
                <c:pt idx="35">
                  <c:v>157.53515727672561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144-4FBD-A951-0F972A52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912216"/>
        <c:axId val="885911888"/>
      </c:scatterChart>
      <c:valAx>
        <c:axId val="885912216"/>
        <c:scaling>
          <c:orientation val="minMax"/>
          <c:max val="2050"/>
          <c:min val="20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crossBetween val="midCat"/>
      </c:valAx>
      <c:valAx>
        <c:axId val="885911888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Trillion Btu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'Emissions by Sector and Scenari'!$A$33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'Emissions by Sector and Scenari'!$B$30:$AF$30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'Emissions by Sector and Scenari'!$B$33:$AF$33</c:f>
              <c:numCache>
                <c:formatCode>_ * #,##0.0_ ;_ * \-#,##0.0_ ;_ * ""\-""??_ ;_ @_ </c:formatCode>
                <c:ptCount val="31"/>
                <c:pt idx="0">
                  <c:v>12.333467839180395</c:v>
                </c:pt>
                <c:pt idx="1">
                  <c:v>12.339753759000988</c:v>
                </c:pt>
                <c:pt idx="2">
                  <c:v>12.342750191599075</c:v>
                </c:pt>
                <c:pt idx="3">
                  <c:v>12.34332758869323</c:v>
                </c:pt>
                <c:pt idx="4">
                  <c:v>12.385944322139501</c:v>
                </c:pt>
                <c:pt idx="5">
                  <c:v>12.426041144029188</c:v>
                </c:pt>
                <c:pt idx="6">
                  <c:v>12.46167901671523</c:v>
                </c:pt>
                <c:pt idx="7">
                  <c:v>12.493763662840232</c:v>
                </c:pt>
                <c:pt idx="8">
                  <c:v>12.522485539277936</c:v>
                </c:pt>
                <c:pt idx="9">
                  <c:v>12.548969914817894</c:v>
                </c:pt>
                <c:pt idx="10">
                  <c:v>12.569400300289086</c:v>
                </c:pt>
                <c:pt idx="11">
                  <c:v>12.593722951842517</c:v>
                </c:pt>
                <c:pt idx="12">
                  <c:v>12.622034131015722</c:v>
                </c:pt>
                <c:pt idx="13">
                  <c:v>12.653639185080934</c:v>
                </c:pt>
                <c:pt idx="14">
                  <c:v>12.687185385089418</c:v>
                </c:pt>
                <c:pt idx="15">
                  <c:v>12.719180813467247</c:v>
                </c:pt>
                <c:pt idx="16">
                  <c:v>12.751256495588072</c:v>
                </c:pt>
                <c:pt idx="17">
                  <c:v>12.782668515060198</c:v>
                </c:pt>
                <c:pt idx="18">
                  <c:v>12.813645459551397</c:v>
                </c:pt>
                <c:pt idx="19">
                  <c:v>12.844080007920727</c:v>
                </c:pt>
                <c:pt idx="20">
                  <c:v>12.874095840423506</c:v>
                </c:pt>
                <c:pt idx="21">
                  <c:v>12.904326063860175</c:v>
                </c:pt>
                <c:pt idx="22">
                  <c:v>12.934312716532101</c:v>
                </c:pt>
                <c:pt idx="23">
                  <c:v>12.964095285480134</c:v>
                </c:pt>
                <c:pt idx="24">
                  <c:v>12.994446019883403</c:v>
                </c:pt>
                <c:pt idx="25">
                  <c:v>13.0257301018682</c:v>
                </c:pt>
                <c:pt idx="26">
                  <c:v>13.058271818189656</c:v>
                </c:pt>
                <c:pt idx="27">
                  <c:v>13.092313341016217</c:v>
                </c:pt>
                <c:pt idx="28">
                  <c:v>13.12735315452627</c:v>
                </c:pt>
                <c:pt idx="29">
                  <c:v>13.163393156093916</c:v>
                </c:pt>
                <c:pt idx="30">
                  <c:v>13.199618010228042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E62-46AD-B848-51BAC9578DF3}"/>
            </c:ext>
          </c:extLst>
        </c:ser>
        <c:ser>
          <c:idx val="0"/>
          <c:order val="1"/>
          <c:tx>
            <c:strRef>
              <c:f>'Emissions by Sector and Scenari'!$A$31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'Emissions by Sector and Scenari'!$B$30:$AF$30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'Emissions by Sector and Scenari'!$B$31:$AF$31</c:f>
              <c:numCache>
                <c:formatCode>_ * #,##0.0_ ;_ * \-#,##0.0_ ;_ * ""\-""??_ ;_ @_ </c:formatCode>
                <c:ptCount val="31"/>
                <c:pt idx="0">
                  <c:v>12.25560151841826</c:v>
                </c:pt>
                <c:pt idx="1">
                  <c:v>12.230567910968059</c:v>
                </c:pt>
                <c:pt idx="2">
                  <c:v>12.190851325077169</c:v>
                </c:pt>
                <c:pt idx="3">
                  <c:v>12.13613160332865</c:v>
                </c:pt>
                <c:pt idx="4">
                  <c:v>12.081059659140378</c:v>
                </c:pt>
                <c:pt idx="5">
                  <c:v>12.001438860125576</c:v>
                </c:pt>
                <c:pt idx="6">
                  <c:v>11.897247622923146</c:v>
                </c:pt>
                <c:pt idx="7">
                  <c:v>11.77046697766994</c:v>
                </c:pt>
                <c:pt idx="8">
                  <c:v>11.623429866619972</c:v>
                </c:pt>
                <c:pt idx="9">
                  <c:v>11.458361144293956</c:v>
                </c:pt>
                <c:pt idx="10">
                  <c:v>11.275088187859531</c:v>
                </c:pt>
                <c:pt idx="11">
                  <c:v>11.080668426345042</c:v>
                </c:pt>
                <c:pt idx="12">
                  <c:v>10.873848377553749</c:v>
                </c:pt>
                <c:pt idx="13">
                  <c:v>10.655980115895423</c:v>
                </c:pt>
                <c:pt idx="14">
                  <c:v>10.429124520692486</c:v>
                </c:pt>
                <c:pt idx="15">
                  <c:v>10.193096424775824</c:v>
                </c:pt>
                <c:pt idx="16">
                  <c:v>9.952173965615847</c:v>
                </c:pt>
                <c:pt idx="17">
                  <c:v>9.7109239961817551</c:v>
                </c:pt>
                <c:pt idx="18">
                  <c:v>9.4742625811830692</c:v>
                </c:pt>
                <c:pt idx="19">
                  <c:v>9.2456348767098895</c:v>
                </c:pt>
                <c:pt idx="20">
                  <c:v>9.0277183896189683</c:v>
                </c:pt>
                <c:pt idx="21">
                  <c:v>8.8220766745122532</c:v>
                </c:pt>
                <c:pt idx="22">
                  <c:v>8.6304454537116815</c:v>
                </c:pt>
                <c:pt idx="23">
                  <c:v>8.4532888383243119</c:v>
                </c:pt>
                <c:pt idx="24">
                  <c:v>8.2913308116762501</c:v>
                </c:pt>
                <c:pt idx="25">
                  <c:v>8.1454956904974676</c:v>
                </c:pt>
                <c:pt idx="26">
                  <c:v>8.0141625692234033</c:v>
                </c:pt>
                <c:pt idx="27">
                  <c:v>7.8987063307006347</c:v>
                </c:pt>
                <c:pt idx="28">
                  <c:v>7.7989315865773454</c:v>
                </c:pt>
                <c:pt idx="29">
                  <c:v>7.7139269109353927</c:v>
                </c:pt>
                <c:pt idx="30">
                  <c:v>7.6424764817789255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E62-46AD-B848-51BAC9578DF3}"/>
            </c:ext>
          </c:extLst>
        </c:ser>
        <c:ser>
          <c:idx val="1"/>
          <c:order val="2"/>
          <c:tx>
            <c:strRef>
              <c:f>'Emissions by Sector and Scenari'!$A$32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'Emissions by Sector and Scenari'!$B$30:$AF$30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'Emissions by Sector and Scenari'!$B$32:$AF$32</c:f>
              <c:numCache>
                <c:formatCode>_ * #,##0.0_ ;_ * \-#,##0.0_ ;_ * ""\-""??_ ;_ @_ </c:formatCode>
                <c:ptCount val="31"/>
                <c:pt idx="0">
                  <c:v>12.260491489862012</c:v>
                </c:pt>
                <c:pt idx="1">
                  <c:v>12.237135787783519</c:v>
                </c:pt>
                <c:pt idx="2">
                  <c:v>12.198241883070009</c:v>
                </c:pt>
                <c:pt idx="3">
                  <c:v>12.142952427554496</c:v>
                </c:pt>
                <c:pt idx="4">
                  <c:v>12.07883301454971</c:v>
                </c:pt>
                <c:pt idx="5">
                  <c:v>11.982372818035763</c:v>
                </c:pt>
                <c:pt idx="6">
                  <c:v>11.852925122654209</c:v>
                </c:pt>
                <c:pt idx="7">
                  <c:v>11.693001779164245</c:v>
                </c:pt>
                <c:pt idx="8">
                  <c:v>11.50478969574557</c:v>
                </c:pt>
                <c:pt idx="9">
                  <c:v>11.291234169109108</c:v>
                </c:pt>
                <c:pt idx="10">
                  <c:v>11.052057142711185</c:v>
                </c:pt>
                <c:pt idx="11">
                  <c:v>10.805453900083625</c:v>
                </c:pt>
                <c:pt idx="12">
                  <c:v>10.552752084828624</c:v>
                </c:pt>
                <c:pt idx="13">
                  <c:v>10.294588333966223</c:v>
                </c:pt>
                <c:pt idx="14">
                  <c:v>10.031305721583676</c:v>
                </c:pt>
                <c:pt idx="15">
                  <c:v>9.7618804551550102</c:v>
                </c:pt>
                <c:pt idx="16">
                  <c:v>9.4897700523141175</c:v>
                </c:pt>
                <c:pt idx="17">
                  <c:v>9.2165628198953122</c:v>
                </c:pt>
                <c:pt idx="18">
                  <c:v>8.9443581070861189</c:v>
                </c:pt>
                <c:pt idx="19">
                  <c:v>8.6747824533097777</c:v>
                </c:pt>
                <c:pt idx="20">
                  <c:v>8.4087876931338617</c:v>
                </c:pt>
                <c:pt idx="21">
                  <c:v>8.1481296996903527</c:v>
                </c:pt>
                <c:pt idx="22">
                  <c:v>7.8926599374313859</c:v>
                </c:pt>
                <c:pt idx="23">
                  <c:v>7.6425822238017433</c:v>
                </c:pt>
                <c:pt idx="24">
                  <c:v>7.3990743754605797</c:v>
                </c:pt>
                <c:pt idx="25">
                  <c:v>7.1635813760195344</c:v>
                </c:pt>
                <c:pt idx="26">
                  <c:v>6.9372853252118194</c:v>
                </c:pt>
                <c:pt idx="27">
                  <c:v>6.721232673543696</c:v>
                </c:pt>
                <c:pt idx="28">
                  <c:v>6.516258627808436</c:v>
                </c:pt>
                <c:pt idx="29">
                  <c:v>6.3235937816963377</c:v>
                </c:pt>
                <c:pt idx="30">
                  <c:v>6.1445359973460167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E62-46AD-B848-51BAC957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912216"/>
        <c:axId val="885911888"/>
      </c:scatterChart>
      <c:valAx>
        <c:axId val="885912216"/>
        <c:scaling>
          <c:orientation val="minMax"/>
          <c:max val="2050"/>
          <c:min val="20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crossBetween val="midCat"/>
      </c:valAx>
      <c:valAx>
        <c:axId val="8859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Direct Building GHG Emissions [MMT CO2e]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.0_ ;_ * \-#,##0.0_ ;_ * &quot;&quot;\-&quot;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'Trans Ene Demand by Scenario'!$A$42</c:f>
              <c:strCache>
                <c:ptCount val="1"/>
                <c:pt idx="0">
                  <c:v>Reference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'Trans Ene Demand by Scenario'!$B$39:$AL$39</c:f>
              <c:numCache>
                <c:formatCode>General</c:formatCode>
                <c:ptCount val="3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'Trans Ene Demand by Scenario'!$B$42:$AL$42</c:f>
              <c:numCache>
                <c:formatCode>General</c:formatCode>
                <c:ptCount val="37"/>
                <c:pt idx="0">
                  <c:v>288.7486653667807</c:v>
                </c:pt>
                <c:pt idx="1">
                  <c:v>287.40545879853357</c:v>
                </c:pt>
                <c:pt idx="2">
                  <c:v>285.65549578103997</c:v>
                </c:pt>
                <c:pt idx="3">
                  <c:v>283.65788542856012</c:v>
                </c:pt>
                <c:pt idx="4">
                  <c:v>280.47536660239632</c:v>
                </c:pt>
                <c:pt idx="5">
                  <c:v>276.86947777846825</c:v>
                </c:pt>
                <c:pt idx="6">
                  <c:v>272.79773015475007</c:v>
                </c:pt>
                <c:pt idx="7">
                  <c:v>268.18430048079847</c:v>
                </c:pt>
                <c:pt idx="8">
                  <c:v>263.01349618910194</c:v>
                </c:pt>
                <c:pt idx="9">
                  <c:v>257.47122267681777</c:v>
                </c:pt>
                <c:pt idx="10">
                  <c:v>251.51057491273383</c:v>
                </c:pt>
                <c:pt idx="11">
                  <c:v>245.66242240356468</c:v>
                </c:pt>
                <c:pt idx="12">
                  <c:v>240.04143837104266</c:v>
                </c:pt>
                <c:pt idx="13">
                  <c:v>234.79662018293988</c:v>
                </c:pt>
                <c:pt idx="14">
                  <c:v>230.02236398979136</c:v>
                </c:pt>
                <c:pt idx="15">
                  <c:v>225.69822033212688</c:v>
                </c:pt>
                <c:pt idx="16">
                  <c:v>221.97986076577865</c:v>
                </c:pt>
                <c:pt idx="17">
                  <c:v>218.69523476706109</c:v>
                </c:pt>
                <c:pt idx="18">
                  <c:v>215.70394718596413</c:v>
                </c:pt>
                <c:pt idx="19">
                  <c:v>213.0545922491423</c:v>
                </c:pt>
                <c:pt idx="20">
                  <c:v>210.86507865446691</c:v>
                </c:pt>
                <c:pt idx="21">
                  <c:v>209.23540989888824</c:v>
                </c:pt>
                <c:pt idx="22">
                  <c:v>208.20091669430553</c:v>
                </c:pt>
                <c:pt idx="23">
                  <c:v>207.74845910747962</c:v>
                </c:pt>
                <c:pt idx="24">
                  <c:v>207.84201602655432</c:v>
                </c:pt>
                <c:pt idx="25">
                  <c:v>208.43159694532335</c:v>
                </c:pt>
                <c:pt idx="26">
                  <c:v>209.45378627957678</c:v>
                </c:pt>
                <c:pt idx="27">
                  <c:v>210.83580748783112</c:v>
                </c:pt>
                <c:pt idx="28">
                  <c:v>212.50534422076845</c:v>
                </c:pt>
                <c:pt idx="29">
                  <c:v>214.39942891850865</c:v>
                </c:pt>
                <c:pt idx="30">
                  <c:v>216.46893254940301</c:v>
                </c:pt>
                <c:pt idx="31">
                  <c:v>218.67623958469474</c:v>
                </c:pt>
                <c:pt idx="32">
                  <c:v>220.98914577383854</c:v>
                </c:pt>
                <c:pt idx="33">
                  <c:v>223.37842715013284</c:v>
                </c:pt>
                <c:pt idx="34">
                  <c:v>225.81959569839228</c:v>
                </c:pt>
                <c:pt idx="35">
                  <c:v>228.29425911599662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D6-4AF5-9A45-14DCC6C376BE}"/>
            </c:ext>
          </c:extLst>
        </c:ser>
        <c:ser>
          <c:idx val="1"/>
          <c:order val="1"/>
          <c:tx>
            <c:strRef>
              <c:f>'Trans Ene Demand by Scenario'!$A$40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'Trans Ene Demand by Scenario'!$B$39:$AL$39</c:f>
              <c:numCache>
                <c:formatCode>General</c:formatCode>
                <c:ptCount val="3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'Trans Ene Demand by Scenario'!$B$40:$AL$40</c:f>
              <c:numCache>
                <c:formatCode>General</c:formatCode>
                <c:ptCount val="37"/>
                <c:pt idx="0">
                  <c:v>288.56390709658979</c:v>
                </c:pt>
                <c:pt idx="1">
                  <c:v>286.56464181069384</c:v>
                </c:pt>
                <c:pt idx="2">
                  <c:v>284.13205983309234</c:v>
                </c:pt>
                <c:pt idx="3">
                  <c:v>281.49226923544876</c:v>
                </c:pt>
                <c:pt idx="4">
                  <c:v>277.7940117614408</c:v>
                </c:pt>
                <c:pt idx="5">
                  <c:v>273.84611451074267</c:v>
                </c:pt>
                <c:pt idx="6">
                  <c:v>265.19064465189973</c:v>
                </c:pt>
                <c:pt idx="7">
                  <c:v>255.62311737852849</c:v>
                </c:pt>
                <c:pt idx="8">
                  <c:v>245.38056176664293</c:v>
                </c:pt>
                <c:pt idx="9">
                  <c:v>234.58389861509434</c:v>
                </c:pt>
                <c:pt idx="10">
                  <c:v>223.4088660854477</c:v>
                </c:pt>
                <c:pt idx="11">
                  <c:v>211.93762248280783</c:v>
                </c:pt>
                <c:pt idx="12">
                  <c:v>200.41035240145567</c:v>
                </c:pt>
                <c:pt idx="13">
                  <c:v>189.07294147816231</c:v>
                </c:pt>
                <c:pt idx="14">
                  <c:v>178.07510453689463</c:v>
                </c:pt>
                <c:pt idx="15">
                  <c:v>167.37337106234935</c:v>
                </c:pt>
                <c:pt idx="16">
                  <c:v>160.43060943873922</c:v>
                </c:pt>
                <c:pt idx="17">
                  <c:v>153.5626393268104</c:v>
                </c:pt>
                <c:pt idx="18">
                  <c:v>146.40290184598283</c:v>
                </c:pt>
                <c:pt idx="19">
                  <c:v>138.9964852467254</c:v>
                </c:pt>
                <c:pt idx="20">
                  <c:v>131.5436437465095</c:v>
                </c:pt>
                <c:pt idx="21">
                  <c:v>124.2420838900031</c:v>
                </c:pt>
                <c:pt idx="22">
                  <c:v>117.22315383798559</c:v>
                </c:pt>
                <c:pt idx="23">
                  <c:v>110.56914714883771</c:v>
                </c:pt>
                <c:pt idx="24">
                  <c:v>104.3349236582944</c:v>
                </c:pt>
                <c:pt idx="25">
                  <c:v>98.545966008771046</c:v>
                </c:pt>
                <c:pt idx="26">
                  <c:v>93.403375962513621</c:v>
                </c:pt>
                <c:pt idx="27">
                  <c:v>88.857756023447877</c:v>
                </c:pt>
                <c:pt idx="28">
                  <c:v>84.845927243020867</c:v>
                </c:pt>
                <c:pt idx="29">
                  <c:v>81.286199403893008</c:v>
                </c:pt>
                <c:pt idx="30">
                  <c:v>78.080520306027765</c:v>
                </c:pt>
                <c:pt idx="31">
                  <c:v>75.119650286364504</c:v>
                </c:pt>
                <c:pt idx="32">
                  <c:v>72.294343215897698</c:v>
                </c:pt>
                <c:pt idx="33">
                  <c:v>69.508327084630579</c:v>
                </c:pt>
                <c:pt idx="34">
                  <c:v>66.688677051787764</c:v>
                </c:pt>
                <c:pt idx="35">
                  <c:v>63.780447443235204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1D6-4AF5-9A45-14DCC6C376BE}"/>
            </c:ext>
          </c:extLst>
        </c:ser>
        <c:ser>
          <c:idx val="2"/>
          <c:order val="2"/>
          <c:tx>
            <c:strRef>
              <c:f>'Trans Ene Demand by Scenario'!$A$41</c:f>
              <c:strCache>
                <c:ptCount val="1"/>
                <c:pt idx="0">
                  <c:v>MWG Scenario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'Trans Ene Demand by Scenario'!$B$39:$AL$39</c:f>
              <c:numCache>
                <c:formatCode>General</c:formatCode>
                <c:ptCount val="3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'Trans Ene Demand by Scenario'!$B$41:$AL$41</c:f>
              <c:numCache>
                <c:formatCode>General</c:formatCode>
                <c:ptCount val="37"/>
                <c:pt idx="0">
                  <c:v>288.37820308981975</c:v>
                </c:pt>
                <c:pt idx="1">
                  <c:v>284.72050390327456</c:v>
                </c:pt>
                <c:pt idx="2">
                  <c:v>280.35380033655952</c:v>
                </c:pt>
                <c:pt idx="3">
                  <c:v>275.43982274097243</c:v>
                </c:pt>
                <c:pt idx="4">
                  <c:v>269.26193709926315</c:v>
                </c:pt>
                <c:pt idx="5">
                  <c:v>260.56875987098601</c:v>
                </c:pt>
                <c:pt idx="6">
                  <c:v>251.43962979086606</c:v>
                </c:pt>
                <c:pt idx="7">
                  <c:v>241.7546759280649</c:v>
                </c:pt>
                <c:pt idx="8">
                  <c:v>231.66632806844586</c:v>
                </c:pt>
                <c:pt idx="9">
                  <c:v>221.37844705174328</c:v>
                </c:pt>
                <c:pt idx="10">
                  <c:v>210.19048705578516</c:v>
                </c:pt>
                <c:pt idx="11">
                  <c:v>199.07815067729928</c:v>
                </c:pt>
                <c:pt idx="12">
                  <c:v>188.17808593437374</c:v>
                </c:pt>
                <c:pt idx="13">
                  <c:v>177.42697402995003</c:v>
                </c:pt>
                <c:pt idx="14">
                  <c:v>167.17813841696187</c:v>
                </c:pt>
                <c:pt idx="15">
                  <c:v>157.41674973267538</c:v>
                </c:pt>
                <c:pt idx="16">
                  <c:v>150.65033025281753</c:v>
                </c:pt>
                <c:pt idx="17">
                  <c:v>143.79989036344131</c:v>
                </c:pt>
                <c:pt idx="18">
                  <c:v>136.71371988514221</c:v>
                </c:pt>
                <c:pt idx="19">
                  <c:v>129.45707009247684</c:v>
                </c:pt>
                <c:pt idx="20">
                  <c:v>122.22561098524542</c:v>
                </c:pt>
                <c:pt idx="21">
                  <c:v>115.19162703552482</c:v>
                </c:pt>
                <c:pt idx="22">
                  <c:v>108.44685706586134</c:v>
                </c:pt>
                <c:pt idx="23">
                  <c:v>102.03370991526573</c:v>
                </c:pt>
                <c:pt idx="24">
                  <c:v>95.983446363030097</c:v>
                </c:pt>
                <c:pt idx="25">
                  <c:v>90.324252355539087</c:v>
                </c:pt>
                <c:pt idx="26">
                  <c:v>85.079076355436754</c:v>
                </c:pt>
                <c:pt idx="27">
                  <c:v>80.261825571837676</c:v>
                </c:pt>
                <c:pt idx="28">
                  <c:v>75.876809443396354</c:v>
                </c:pt>
                <c:pt idx="29">
                  <c:v>71.911791656687086</c:v>
                </c:pt>
                <c:pt idx="30">
                  <c:v>68.338508575628879</c:v>
                </c:pt>
                <c:pt idx="31">
                  <c:v>65.113418961009671</c:v>
                </c:pt>
                <c:pt idx="32">
                  <c:v>62.18118641097405</c:v>
                </c:pt>
                <c:pt idx="33">
                  <c:v>59.479291221232195</c:v>
                </c:pt>
                <c:pt idx="34">
                  <c:v>56.943681926927653</c:v>
                </c:pt>
                <c:pt idx="35">
                  <c:v>54.50856809448279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1D6-4AF5-9A45-14DCC6C37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912216"/>
        <c:axId val="885911888"/>
      </c:scatterChart>
      <c:valAx>
        <c:axId val="885912216"/>
        <c:scaling>
          <c:orientation val="minMax"/>
          <c:max val="2050"/>
          <c:min val="20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crossBetween val="midCat"/>
      </c:valAx>
      <c:valAx>
        <c:axId val="885911888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Trillion Btu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'Trans Ene Demand by Scenario'!$A$50</c:f>
              <c:strCache>
                <c:ptCount val="1"/>
                <c:pt idx="0">
                  <c:v>Reference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'Trans Ene Demand by Scenario'!$B$47:$AL$47</c:f>
              <c:numCache>
                <c:formatCode>General</c:formatCode>
                <c:ptCount val="3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'Trans Ene Demand by Scenario'!$B$50:$AL$50</c:f>
              <c:numCache>
                <c:formatCode>General</c:formatCode>
                <c:ptCount val="37"/>
                <c:pt idx="0">
                  <c:v>91.16489958182369</c:v>
                </c:pt>
                <c:pt idx="1">
                  <c:v>92.972105695349569</c:v>
                </c:pt>
                <c:pt idx="2">
                  <c:v>95.486153376682722</c:v>
                </c:pt>
                <c:pt idx="3">
                  <c:v>98.091082501521385</c:v>
                </c:pt>
                <c:pt idx="4">
                  <c:v>100.72743614930528</c:v>
                </c:pt>
                <c:pt idx="5">
                  <c:v>103.39634542197669</c:v>
                </c:pt>
                <c:pt idx="6">
                  <c:v>106.13375459263929</c:v>
                </c:pt>
                <c:pt idx="7">
                  <c:v>108.97575788929794</c:v>
                </c:pt>
                <c:pt idx="8">
                  <c:v>111.93880460872937</c:v>
                </c:pt>
                <c:pt idx="9">
                  <c:v>115.01030770237908</c:v>
                </c:pt>
                <c:pt idx="10">
                  <c:v>118.14657898410417</c:v>
                </c:pt>
                <c:pt idx="11">
                  <c:v>121.28024954745381</c:v>
                </c:pt>
                <c:pt idx="12">
                  <c:v>124.33360217408313</c:v>
                </c:pt>
                <c:pt idx="13">
                  <c:v>127.23075612061864</c:v>
                </c:pt>
                <c:pt idx="14">
                  <c:v>129.90952597176465</c:v>
                </c:pt>
                <c:pt idx="15">
                  <c:v>132.33910916973846</c:v>
                </c:pt>
                <c:pt idx="16">
                  <c:v>134.53694906078806</c:v>
                </c:pt>
                <c:pt idx="17">
                  <c:v>136.56459689378769</c:v>
                </c:pt>
                <c:pt idx="18">
                  <c:v>138.4945952074184</c:v>
                </c:pt>
                <c:pt idx="19">
                  <c:v>140.37565002547834</c:v>
                </c:pt>
                <c:pt idx="20">
                  <c:v>142.23058815144392</c:v>
                </c:pt>
                <c:pt idx="21">
                  <c:v>144.07582667827677</c:v>
                </c:pt>
                <c:pt idx="22">
                  <c:v>145.9275889644226</c:v>
                </c:pt>
                <c:pt idx="23">
                  <c:v>147.79624755034985</c:v>
                </c:pt>
                <c:pt idx="24">
                  <c:v>149.68515435103569</c:v>
                </c:pt>
                <c:pt idx="25">
                  <c:v>151.59273901017454</c:v>
                </c:pt>
                <c:pt idx="26">
                  <c:v>153.51378346196003</c:v>
                </c:pt>
                <c:pt idx="27">
                  <c:v>155.4407975039114</c:v>
                </c:pt>
                <c:pt idx="28">
                  <c:v>157.36632345132131</c:v>
                </c:pt>
                <c:pt idx="29">
                  <c:v>159.28563516225225</c:v>
                </c:pt>
                <c:pt idx="30">
                  <c:v>161.1987488162176</c:v>
                </c:pt>
                <c:pt idx="31">
                  <c:v>163.11119270142871</c:v>
                </c:pt>
                <c:pt idx="32">
                  <c:v>165.0329708620333</c:v>
                </c:pt>
                <c:pt idx="33">
                  <c:v>166.97610109433219</c:v>
                </c:pt>
                <c:pt idx="34">
                  <c:v>168.95128574173165</c:v>
                </c:pt>
                <c:pt idx="35">
                  <c:v>170.96509516612184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DF-4FBA-AA3A-C9063D360B11}"/>
            </c:ext>
          </c:extLst>
        </c:ser>
        <c:ser>
          <c:idx val="1"/>
          <c:order val="1"/>
          <c:tx>
            <c:strRef>
              <c:f>'Trans Ene Demand by Scenario'!$A$48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'Trans Ene Demand by Scenario'!$B$47:$AL$47</c:f>
              <c:numCache>
                <c:formatCode>General</c:formatCode>
                <c:ptCount val="3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'Trans Ene Demand by Scenario'!$B$48:$AL$48</c:f>
              <c:numCache>
                <c:formatCode>General</c:formatCode>
                <c:ptCount val="37"/>
                <c:pt idx="0">
                  <c:v>91.16489958182369</c:v>
                </c:pt>
                <c:pt idx="1">
                  <c:v>92.916322431932372</c:v>
                </c:pt>
                <c:pt idx="2">
                  <c:v>95.371569992630739</c:v>
                </c:pt>
                <c:pt idx="3">
                  <c:v>97.914518553018638</c:v>
                </c:pt>
                <c:pt idx="4">
                  <c:v>100.48569030254697</c:v>
                </c:pt>
                <c:pt idx="5">
                  <c:v>103.08615638571074</c:v>
                </c:pt>
                <c:pt idx="6">
                  <c:v>105.28428655526295</c:v>
                </c:pt>
                <c:pt idx="7">
                  <c:v>107.49252537226566</c:v>
                </c:pt>
                <c:pt idx="8">
                  <c:v>109.7201050440717</c:v>
                </c:pt>
                <c:pt idx="9">
                  <c:v>111.94933161151486</c:v>
                </c:pt>
                <c:pt idx="10">
                  <c:v>114.11270047306941</c:v>
                </c:pt>
                <c:pt idx="11">
                  <c:v>116.11450802921766</c:v>
                </c:pt>
                <c:pt idx="12">
                  <c:v>117.7630065331453</c:v>
                </c:pt>
                <c:pt idx="13">
                  <c:v>118.98007856245607</c:v>
                </c:pt>
                <c:pt idx="14">
                  <c:v>119.73646776523175</c:v>
                </c:pt>
                <c:pt idx="15">
                  <c:v>120.01130247668821</c:v>
                </c:pt>
                <c:pt idx="16">
                  <c:v>120.4788267249679</c:v>
                </c:pt>
                <c:pt idx="17">
                  <c:v>120.57999870926473</c:v>
                </c:pt>
                <c:pt idx="18">
                  <c:v>120.32421980824778</c:v>
                </c:pt>
                <c:pt idx="19">
                  <c:v>119.74428705595088</c:v>
                </c:pt>
                <c:pt idx="20">
                  <c:v>118.89338937466192</c:v>
                </c:pt>
                <c:pt idx="21">
                  <c:v>117.82926851510275</c:v>
                </c:pt>
                <c:pt idx="22">
                  <c:v>116.59643682254395</c:v>
                </c:pt>
                <c:pt idx="23">
                  <c:v>115.22296563242358</c:v>
                </c:pt>
                <c:pt idx="24">
                  <c:v>113.73087571060334</c:v>
                </c:pt>
                <c:pt idx="25">
                  <c:v>112.1475782163852</c:v>
                </c:pt>
                <c:pt idx="26">
                  <c:v>110.51089549582984</c:v>
                </c:pt>
                <c:pt idx="27">
                  <c:v>108.86649738553888</c:v>
                </c:pt>
                <c:pt idx="28">
                  <c:v>107.25885681321468</c:v>
                </c:pt>
                <c:pt idx="29">
                  <c:v>105.71900186809313</c:v>
                </c:pt>
                <c:pt idx="30">
                  <c:v>104.25430539013585</c:v>
                </c:pt>
                <c:pt idx="31">
                  <c:v>102.84559554369979</c:v>
                </c:pt>
                <c:pt idx="32">
                  <c:v>101.45349258378241</c:v>
                </c:pt>
                <c:pt idx="33">
                  <c:v>100.03138802397277</c:v>
                </c:pt>
                <c:pt idx="34">
                  <c:v>98.539165397654216</c:v>
                </c:pt>
                <c:pt idx="35">
                  <c:v>96.952201200044499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5DF-4FBA-AA3A-C9063D360B11}"/>
            </c:ext>
          </c:extLst>
        </c:ser>
        <c:ser>
          <c:idx val="2"/>
          <c:order val="2"/>
          <c:tx>
            <c:strRef>
              <c:f>'Trans Ene Demand by Scenario'!$A$49</c:f>
              <c:strCache>
                <c:ptCount val="1"/>
                <c:pt idx="0">
                  <c:v>MWG Scenario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'Trans Ene Demand by Scenario'!$B$47:$AL$47</c:f>
              <c:numCache>
                <c:formatCode>General</c:formatCode>
                <c:ptCount val="3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'Trans Ene Demand by Scenario'!$B$49:$AL$49</c:f>
              <c:numCache>
                <c:formatCode>General</c:formatCode>
                <c:ptCount val="37"/>
                <c:pt idx="0">
                  <c:v>91.16489958182369</c:v>
                </c:pt>
                <c:pt idx="1">
                  <c:v>92.631207974466619</c:v>
                </c:pt>
                <c:pt idx="2">
                  <c:v>94.785921585253703</c:v>
                </c:pt>
                <c:pt idx="3">
                  <c:v>97.012080594004658</c:v>
                </c:pt>
                <c:pt idx="4">
                  <c:v>99.250100419115469</c:v>
                </c:pt>
                <c:pt idx="5">
                  <c:v>101.30143520060457</c:v>
                </c:pt>
                <c:pt idx="6">
                  <c:v>103.39116574814329</c:v>
                </c:pt>
                <c:pt idx="7">
                  <c:v>105.55322428856002</c:v>
                </c:pt>
                <c:pt idx="8">
                  <c:v>107.80182861186174</c:v>
                </c:pt>
                <c:pt idx="9">
                  <c:v>110.11827242015708</c:v>
                </c:pt>
                <c:pt idx="10">
                  <c:v>112.1167056924543</c:v>
                </c:pt>
                <c:pt idx="11">
                  <c:v>114.06386364024473</c:v>
                </c:pt>
                <c:pt idx="12">
                  <c:v>115.88772295177918</c:v>
                </c:pt>
                <c:pt idx="13">
                  <c:v>117.52056435308067</c:v>
                </c:pt>
                <c:pt idx="14">
                  <c:v>118.90972181749427</c:v>
                </c:pt>
                <c:pt idx="15">
                  <c:v>120.03302774715365</c:v>
                </c:pt>
                <c:pt idx="16">
                  <c:v>121.63325554960012</c:v>
                </c:pt>
                <c:pt idx="17">
                  <c:v>122.70885026775184</c:v>
                </c:pt>
                <c:pt idx="18">
                  <c:v>123.39287792058298</c:v>
                </c:pt>
                <c:pt idx="19">
                  <c:v>123.67206604811631</c:v>
                </c:pt>
                <c:pt idx="20">
                  <c:v>123.52826535786564</c:v>
                </c:pt>
                <c:pt idx="21">
                  <c:v>123.06132858027829</c:v>
                </c:pt>
                <c:pt idx="22">
                  <c:v>122.30952919659694</c:v>
                </c:pt>
                <c:pt idx="23">
                  <c:v>121.30542230481983</c:v>
                </c:pt>
                <c:pt idx="24">
                  <c:v>120.0816962338112</c:v>
                </c:pt>
                <c:pt idx="25">
                  <c:v>118.68060920809937</c:v>
                </c:pt>
                <c:pt idx="26">
                  <c:v>117.11914397665549</c:v>
                </c:pt>
                <c:pt idx="27">
                  <c:v>115.44231548486542</c:v>
                </c:pt>
                <c:pt idx="28">
                  <c:v>113.6993603163028</c:v>
                </c:pt>
                <c:pt idx="29">
                  <c:v>111.93875465135908</c:v>
                </c:pt>
                <c:pt idx="30">
                  <c:v>110.20432384301132</c:v>
                </c:pt>
                <c:pt idx="31">
                  <c:v>108.5336077565365</c:v>
                </c:pt>
                <c:pt idx="32">
                  <c:v>106.9579893507123</c:v>
                </c:pt>
                <c:pt idx="33">
                  <c:v>105.50314768147135</c:v>
                </c:pt>
                <c:pt idx="34">
                  <c:v>104.18864591813364</c:v>
                </c:pt>
                <c:pt idx="35">
                  <c:v>103.02658918224283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5DF-4FBA-AA3A-C9063D360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912216"/>
        <c:axId val="885911888"/>
      </c:scatterChart>
      <c:valAx>
        <c:axId val="885912216"/>
        <c:scaling>
          <c:orientation val="minMax"/>
          <c:max val="2050"/>
          <c:min val="20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crossBetween val="midCat"/>
      </c:valAx>
      <c:valAx>
        <c:axId val="885911888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Trillion Btu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midCat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'Industry Ene Demand by Scenario'!$A$21</c:f>
              <c:strCache>
                <c:ptCount val="1"/>
                <c:pt idx="0">
                  <c:v>Reference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'Industry Ene Demand by Scenario'!$B$18:$AL$18</c15:sqref>
                  </c15:fullRef>
                </c:ext>
              </c:extLst>
              <c:f>'Industry Ene Demand by Scenario'!$H$18:$AL$18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'Industry Ene Demand by Scenario'!$B$21:$AL$21</c15:sqref>
                  </c15:fullRef>
                </c:ext>
              </c:extLst>
              <c:f>'Industry Ene Demand by Scenario'!$H$21:$AL$21</c:f>
              <c:numCache>
                <c:formatCode>General</c:formatCode>
                <c:ptCount val="31"/>
                <c:pt idx="0">
                  <c:v>76.016292739293391</c:v>
                </c:pt>
                <c:pt idx="1">
                  <c:v>75.677966877436361</c:v>
                </c:pt>
                <c:pt idx="2">
                  <c:v>75.34853615751453</c:v>
                </c:pt>
                <c:pt idx="3">
                  <c:v>75.127764664813625</c:v>
                </c:pt>
                <c:pt idx="4">
                  <c:v>75.084270441244684</c:v>
                </c:pt>
                <c:pt idx="5">
                  <c:v>75.050335912652216</c:v>
                </c:pt>
                <c:pt idx="6">
                  <c:v>75.025754422999924</c:v>
                </c:pt>
                <c:pt idx="7">
                  <c:v>75.110326050567878</c:v>
                </c:pt>
                <c:pt idx="8">
                  <c:v>75.103857436960112</c:v>
                </c:pt>
                <c:pt idx="9">
                  <c:v>75.106161621250337</c:v>
                </c:pt>
                <c:pt idx="10">
                  <c:v>75.117057879129689</c:v>
                </c:pt>
                <c:pt idx="11">
                  <c:v>75.236371566922884</c:v>
                </c:pt>
                <c:pt idx="12">
                  <c:v>75.263933970345064</c:v>
                </c:pt>
                <c:pt idx="13">
                  <c:v>75.299582157873232</c:v>
                </c:pt>
                <c:pt idx="14">
                  <c:v>75.443158838611723</c:v>
                </c:pt>
                <c:pt idx="15">
                  <c:v>75.494512224533224</c:v>
                </c:pt>
                <c:pt idx="16">
                  <c:v>75.55349589698136</c:v>
                </c:pt>
                <c:pt idx="17">
                  <c:v>75.619968677323911</c:v>
                </c:pt>
                <c:pt idx="18">
                  <c:v>75.79379450164852</c:v>
                </c:pt>
                <c:pt idx="19">
                  <c:v>75.874842299396704</c:v>
                </c:pt>
                <c:pt idx="20">
                  <c:v>75.962985875834775</c:v>
                </c:pt>
                <c:pt idx="21">
                  <c:v>76.158103798263113</c:v>
                </c:pt>
                <c:pt idx="22">
                  <c:v>76.260079285868372</c:v>
                </c:pt>
                <c:pt idx="23">
                  <c:v>76.468800103126114</c:v>
                </c:pt>
                <c:pt idx="24">
                  <c:v>76.584158456663999</c:v>
                </c:pt>
                <c:pt idx="25">
                  <c:v>76.706050895498691</c:v>
                </c:pt>
                <c:pt idx="26">
                  <c:v>76.934378214561363</c:v>
                </c:pt>
                <c:pt idx="27">
                  <c:v>77.069045361430952</c:v>
                </c:pt>
                <c:pt idx="28">
                  <c:v>77.309961346194953</c:v>
                </c:pt>
                <c:pt idx="29">
                  <c:v>77.457039154361155</c:v>
                </c:pt>
                <c:pt idx="30">
                  <c:v>77.610195662745951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6E8-47EF-91B0-4A357502A174}"/>
            </c:ext>
          </c:extLst>
        </c:ser>
        <c:ser>
          <c:idx val="1"/>
          <c:order val="1"/>
          <c:tx>
            <c:strRef>
              <c:f>'Industry Ene Demand by Scenario'!$A$19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'Industry Ene Demand by Scenario'!$B$18:$AL$18</c15:sqref>
                  </c15:fullRef>
                </c:ext>
              </c:extLst>
              <c:f>'Industry Ene Demand by Scenario'!$H$18:$AL$18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'Industry Ene Demand by Scenario'!$B$19:$AL$19</c15:sqref>
                  </c15:fullRef>
                </c:ext>
              </c:extLst>
              <c:f>'Industry Ene Demand by Scenario'!$H$19:$AL$19</c:f>
              <c:numCache>
                <c:formatCode>General</c:formatCode>
                <c:ptCount val="31"/>
                <c:pt idx="0">
                  <c:v>76.016292739293405</c:v>
                </c:pt>
                <c:pt idx="1">
                  <c:v>75.677966877436361</c:v>
                </c:pt>
                <c:pt idx="2">
                  <c:v>75.34853615751453</c:v>
                </c:pt>
                <c:pt idx="3">
                  <c:v>75.127764664813611</c:v>
                </c:pt>
                <c:pt idx="4">
                  <c:v>74.222899939574944</c:v>
                </c:pt>
                <c:pt idx="5">
                  <c:v>73.328919533244957</c:v>
                </c:pt>
                <c:pt idx="6">
                  <c:v>72.445329637958025</c:v>
                </c:pt>
                <c:pt idx="7">
                  <c:v>71.667208133500623</c:v>
                </c:pt>
                <c:pt idx="8">
                  <c:v>70.801870726631748</c:v>
                </c:pt>
                <c:pt idx="9">
                  <c:v>69.945537106715264</c:v>
                </c:pt>
                <c:pt idx="10">
                  <c:v>69.097774894918018</c:v>
                </c:pt>
                <c:pt idx="11">
                  <c:v>68.349276942020808</c:v>
                </c:pt>
                <c:pt idx="12">
                  <c:v>67.516305307682359</c:v>
                </c:pt>
                <c:pt idx="13">
                  <c:v>66.690690809567172</c:v>
                </c:pt>
                <c:pt idx="14">
                  <c:v>65.959832586317575</c:v>
                </c:pt>
                <c:pt idx="15">
                  <c:v>65.146697673920031</c:v>
                </c:pt>
                <c:pt idx="16">
                  <c:v>64.33982059502911</c:v>
                </c:pt>
                <c:pt idx="17">
                  <c:v>63.538858516381168</c:v>
                </c:pt>
                <c:pt idx="18">
                  <c:v>62.826813084998051</c:v>
                </c:pt>
                <c:pt idx="19">
                  <c:v>62.035585609448432</c:v>
                </c:pt>
                <c:pt idx="20">
                  <c:v>61.249310030225089</c:v>
                </c:pt>
                <c:pt idx="21">
                  <c:v>60.547685901083931</c:v>
                </c:pt>
                <c:pt idx="22">
                  <c:v>59.769311380981449</c:v>
                </c:pt>
                <c:pt idx="23">
                  <c:v>59.072794014034336</c:v>
                </c:pt>
                <c:pt idx="24">
                  <c:v>58.301194852713408</c:v>
                </c:pt>
                <c:pt idx="25">
                  <c:v>57.533139257272637</c:v>
                </c:pt>
                <c:pt idx="26">
                  <c:v>56.842816593311468</c:v>
                </c:pt>
                <c:pt idx="27">
                  <c:v>56.079979938268195</c:v>
                </c:pt>
                <c:pt idx="28">
                  <c:v>55.392168018761055</c:v>
                </c:pt>
                <c:pt idx="29">
                  <c:v>54.633593822926095</c:v>
                </c:pt>
                <c:pt idx="30">
                  <c:v>53.877366554130283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6E8-47EF-91B0-4A357502A174}"/>
            </c:ext>
          </c:extLst>
        </c:ser>
        <c:ser>
          <c:idx val="2"/>
          <c:order val="2"/>
          <c:tx>
            <c:strRef>
              <c:f>'Industry Ene Demand by Scenario'!$A$20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'Industry Ene Demand by Scenario'!$B$18:$AL$18</c15:sqref>
                  </c15:fullRef>
                </c:ext>
              </c:extLst>
              <c:f>'Industry Ene Demand by Scenario'!$H$18:$AL$18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'Industry Ene Demand by Scenario'!$B$20:$AL$20</c15:sqref>
                  </c15:fullRef>
                </c:ext>
              </c:extLst>
              <c:f>'Industry Ene Demand by Scenario'!$H$20:$AL$20</c:f>
              <c:numCache>
                <c:formatCode>General</c:formatCode>
                <c:ptCount val="31"/>
                <c:pt idx="0">
                  <c:v>76.016292739293391</c:v>
                </c:pt>
                <c:pt idx="1">
                  <c:v>75.677966877436361</c:v>
                </c:pt>
                <c:pt idx="2">
                  <c:v>75.34853615751453</c:v>
                </c:pt>
                <c:pt idx="3">
                  <c:v>75.127764664813625</c:v>
                </c:pt>
                <c:pt idx="4">
                  <c:v>74.222899939574916</c:v>
                </c:pt>
                <c:pt idx="5">
                  <c:v>73.328919533244957</c:v>
                </c:pt>
                <c:pt idx="6">
                  <c:v>72.445329637958054</c:v>
                </c:pt>
                <c:pt idx="7">
                  <c:v>71.667208133500623</c:v>
                </c:pt>
                <c:pt idx="8">
                  <c:v>70.801870726631748</c:v>
                </c:pt>
                <c:pt idx="9">
                  <c:v>69.945537106715264</c:v>
                </c:pt>
                <c:pt idx="10">
                  <c:v>69.097774894918032</c:v>
                </c:pt>
                <c:pt idx="11">
                  <c:v>68.349276942020808</c:v>
                </c:pt>
                <c:pt idx="12">
                  <c:v>67.516305307682345</c:v>
                </c:pt>
                <c:pt idx="13">
                  <c:v>66.690690809567158</c:v>
                </c:pt>
                <c:pt idx="14">
                  <c:v>65.959832586317589</c:v>
                </c:pt>
                <c:pt idx="15">
                  <c:v>65.146697673920031</c:v>
                </c:pt>
                <c:pt idx="16">
                  <c:v>64.33982059502911</c:v>
                </c:pt>
                <c:pt idx="17">
                  <c:v>63.538858516381161</c:v>
                </c:pt>
                <c:pt idx="18">
                  <c:v>62.826813084998058</c:v>
                </c:pt>
                <c:pt idx="19">
                  <c:v>62.035585609448432</c:v>
                </c:pt>
                <c:pt idx="20">
                  <c:v>61.249310030225097</c:v>
                </c:pt>
                <c:pt idx="21">
                  <c:v>60.547685901083931</c:v>
                </c:pt>
                <c:pt idx="22">
                  <c:v>59.769311380981456</c:v>
                </c:pt>
                <c:pt idx="23">
                  <c:v>59.072794014034336</c:v>
                </c:pt>
                <c:pt idx="24">
                  <c:v>58.301194852713408</c:v>
                </c:pt>
                <c:pt idx="25">
                  <c:v>57.53313925727263</c:v>
                </c:pt>
                <c:pt idx="26">
                  <c:v>56.842816593311468</c:v>
                </c:pt>
                <c:pt idx="27">
                  <c:v>56.079979938268195</c:v>
                </c:pt>
                <c:pt idx="28">
                  <c:v>55.392168018761062</c:v>
                </c:pt>
                <c:pt idx="29">
                  <c:v>54.633593822926095</c:v>
                </c:pt>
                <c:pt idx="30">
                  <c:v>53.877366554130283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6E8-47EF-91B0-4A357502A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912216"/>
        <c:axId val="885911888"/>
      </c:lineChart>
      <c:catAx>
        <c:axId val="885912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auto val="1"/>
        <c:lblAlgn val="ctr"/>
        <c:lblOffset val="100"/>
        <c:tickLblSkip val="5"/>
        <c:noMultiLvlLbl val="1"/>
      </c:catAx>
      <c:valAx>
        <c:axId val="8859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Trillion Btu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1718090407686"/>
          <c:y val="3.1058963780246907E-2"/>
          <c:w val="0.66186424764538598"/>
          <c:h val="0.89022322346663996"/>
        </c:manualLayout>
      </c:layout>
      <c:areaChart>
        <c:grouping val="stacked"/>
        <c:varyColors val="0"/>
        <c:ser>
          <c:idx val="3"/>
          <c:order val="1"/>
          <c:tx>
            <c:strRef>
              <c:f>'Electricity Emissions - Ref'!$AJ$5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Ref'!$AD$6:$AD$41</c15:sqref>
                  </c15:fullRef>
                </c:ext>
              </c:extLst>
              <c:f>'Electricity Emissions - Ref'!$AD$11:$AD$41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Ref'!$AJ$6:$AJ$41</c15:sqref>
                  </c15:fullRef>
                </c:ext>
              </c:extLst>
              <c:f>'Electricity Emissions - Ref'!$AJ$11:$AJ$41</c:f>
              <c:numCache>
                <c:formatCode>#,##0.00</c:formatCode>
                <c:ptCount val="31"/>
                <c:pt idx="0">
                  <c:v>6.4189184436039151</c:v>
                </c:pt>
                <c:pt idx="1">
                  <c:v>6.4572713667003176</c:v>
                </c:pt>
                <c:pt idx="2">
                  <c:v>6.329961401830035</c:v>
                </c:pt>
                <c:pt idx="3">
                  <c:v>5.9458173581164742</c:v>
                </c:pt>
                <c:pt idx="4">
                  <c:v>5.6814043055852723</c:v>
                </c:pt>
                <c:pt idx="5">
                  <c:v>5.4729643952025846</c:v>
                </c:pt>
                <c:pt idx="6">
                  <c:v>4.916057189913861</c:v>
                </c:pt>
                <c:pt idx="7">
                  <c:v>4.6903937808874279</c:v>
                </c:pt>
                <c:pt idx="8">
                  <c:v>4.2592087734480542</c:v>
                </c:pt>
                <c:pt idx="9">
                  <c:v>4.1824105317315325</c:v>
                </c:pt>
                <c:pt idx="10">
                  <c:v>4.0190017798838449</c:v>
                </c:pt>
                <c:pt idx="11">
                  <c:v>4.0717651933537589</c:v>
                </c:pt>
                <c:pt idx="12">
                  <c:v>4.1329977457913705</c:v>
                </c:pt>
                <c:pt idx="13">
                  <c:v>4.1528100012105087</c:v>
                </c:pt>
                <c:pt idx="14">
                  <c:v>4.2264589375212864</c:v>
                </c:pt>
                <c:pt idx="15">
                  <c:v>4.2823875770824351</c:v>
                </c:pt>
                <c:pt idx="16">
                  <c:v>4.2798496915884048</c:v>
                </c:pt>
                <c:pt idx="17">
                  <c:v>4.3396028219781204</c:v>
                </c:pt>
                <c:pt idx="18">
                  <c:v>4.4117638637380177</c:v>
                </c:pt>
                <c:pt idx="19">
                  <c:v>4.4300093091123047</c:v>
                </c:pt>
                <c:pt idx="20">
                  <c:v>4.5325705403082139</c:v>
                </c:pt>
                <c:pt idx="21">
                  <c:v>4.592377509227962</c:v>
                </c:pt>
                <c:pt idx="22">
                  <c:v>4.6607579204557323</c:v>
                </c:pt>
                <c:pt idx="23">
                  <c:v>4.7295357600911867</c:v>
                </c:pt>
                <c:pt idx="24">
                  <c:v>4.7975681625717863</c:v>
                </c:pt>
                <c:pt idx="25">
                  <c:v>4.8660582862296176</c:v>
                </c:pt>
                <c:pt idx="26">
                  <c:v>4.9991976833599177</c:v>
                </c:pt>
                <c:pt idx="27">
                  <c:v>5.0719283706920235</c:v>
                </c:pt>
                <c:pt idx="28">
                  <c:v>5.1455350595133602</c:v>
                </c:pt>
                <c:pt idx="29">
                  <c:v>5.2133537214288488</c:v>
                </c:pt>
                <c:pt idx="30">
                  <c:v>5.2896905581077114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B-458A-8DF8-50DC6D3C1EDB}"/>
            </c:ext>
          </c:extLst>
        </c:ser>
        <c:ser>
          <c:idx val="2"/>
          <c:order val="3"/>
          <c:tx>
            <c:strRef>
              <c:f>'Electricity Emissions - Ref'!$AE$5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Ref'!$AD$6:$AD$41</c15:sqref>
                  </c15:fullRef>
                </c:ext>
              </c:extLst>
              <c:f>'Electricity Emissions - Ref'!$AD$11:$AD$41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Ref'!$AE$6:$AE$41</c15:sqref>
                  </c15:fullRef>
                </c:ext>
              </c:extLst>
              <c:f>'Electricity Emissions - Ref'!$AE$11:$AE$41</c:f>
              <c:numCache>
                <c:formatCode>#,##0.00</c:formatCode>
                <c:ptCount val="31"/>
                <c:pt idx="0">
                  <c:v>5.3901397489502569</c:v>
                </c:pt>
                <c:pt idx="1">
                  <c:v>4.3186714585962642</c:v>
                </c:pt>
                <c:pt idx="2">
                  <c:v>3.4488855374685916</c:v>
                </c:pt>
                <c:pt idx="3">
                  <c:v>3.1063843279382266</c:v>
                </c:pt>
                <c:pt idx="4">
                  <c:v>3.0305707251452185</c:v>
                </c:pt>
                <c:pt idx="5">
                  <c:v>2.9503585936716772</c:v>
                </c:pt>
                <c:pt idx="6">
                  <c:v>2.781965723873419</c:v>
                </c:pt>
                <c:pt idx="7">
                  <c:v>2.6797318626824733</c:v>
                </c:pt>
                <c:pt idx="8">
                  <c:v>2.541907805904652</c:v>
                </c:pt>
                <c:pt idx="9">
                  <c:v>2.5066314162035717</c:v>
                </c:pt>
                <c:pt idx="10">
                  <c:v>2.4551885177255821</c:v>
                </c:pt>
                <c:pt idx="11">
                  <c:v>2.4922809615275074</c:v>
                </c:pt>
                <c:pt idx="12">
                  <c:v>2.5272010447199849</c:v>
                </c:pt>
                <c:pt idx="13">
                  <c:v>2.5653152160351347</c:v>
                </c:pt>
                <c:pt idx="14">
                  <c:v>2.6075759632357145</c:v>
                </c:pt>
                <c:pt idx="15">
                  <c:v>2.6528008435641217</c:v>
                </c:pt>
                <c:pt idx="16">
                  <c:v>2.700993021184865</c:v>
                </c:pt>
                <c:pt idx="17">
                  <c:v>2.750908052186837</c:v>
                </c:pt>
                <c:pt idx="18">
                  <c:v>2.8023805318841806</c:v>
                </c:pt>
                <c:pt idx="19">
                  <c:v>2.8536143558117422</c:v>
                </c:pt>
                <c:pt idx="20">
                  <c:v>2.9039529404210565</c:v>
                </c:pt>
                <c:pt idx="21">
                  <c:v>2.9542219989736487</c:v>
                </c:pt>
                <c:pt idx="22">
                  <c:v>3.004117293577989</c:v>
                </c:pt>
                <c:pt idx="23">
                  <c:v>3.0526727222132051</c:v>
                </c:pt>
                <c:pt idx="24">
                  <c:v>3.1000824010840615</c:v>
                </c:pt>
                <c:pt idx="25">
                  <c:v>3.146391500587757</c:v>
                </c:pt>
                <c:pt idx="26">
                  <c:v>3.1920039062262959</c:v>
                </c:pt>
                <c:pt idx="27">
                  <c:v>3.2375873830414035</c:v>
                </c:pt>
                <c:pt idx="28">
                  <c:v>3.2830466776730978</c:v>
                </c:pt>
                <c:pt idx="29">
                  <c:v>3.3290249554333049</c:v>
                </c:pt>
                <c:pt idx="30">
                  <c:v>3.3752611112129753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B-458A-8DF8-50DC6D3C1EDB}"/>
            </c:ext>
          </c:extLst>
        </c:ser>
        <c:ser>
          <c:idx val="10"/>
          <c:order val="4"/>
          <c:tx>
            <c:strRef>
              <c:f>'Electricity Emissions - Ref'!$AF$5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Ref'!$AD$6:$AD$41</c15:sqref>
                  </c15:fullRef>
                </c:ext>
              </c:extLst>
              <c:f>'Electricity Emissions - Ref'!$AD$11:$AD$41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Ref'!$AF$6:$AF$41</c15:sqref>
                  </c15:fullRef>
                </c:ext>
              </c:extLst>
              <c:f>'Electricity Emissions - Ref'!$AF$11:$AF$41</c:f>
              <c:numCache>
                <c:formatCode>#,##0.00</c:formatCode>
                <c:ptCount val="31"/>
                <c:pt idx="0">
                  <c:v>7.5755707709640809</c:v>
                </c:pt>
                <c:pt idx="1">
                  <c:v>7.3609749898430792</c:v>
                </c:pt>
                <c:pt idx="2">
                  <c:v>7.1854132737352536</c:v>
                </c:pt>
                <c:pt idx="3">
                  <c:v>6.8802007840594577</c:v>
                </c:pt>
                <c:pt idx="4">
                  <c:v>6.9633901562865006</c:v>
                </c:pt>
                <c:pt idx="5">
                  <c:v>7.0630608963069257</c:v>
                </c:pt>
                <c:pt idx="6">
                  <c:v>6.8736645530704328</c:v>
                </c:pt>
                <c:pt idx="7">
                  <c:v>7.0407274315722681</c:v>
                </c:pt>
                <c:pt idx="8">
                  <c:v>6.822977896700654</c:v>
                </c:pt>
                <c:pt idx="9">
                  <c:v>7.0866695417437064</c:v>
                </c:pt>
                <c:pt idx="10">
                  <c:v>6.8680568348254614</c:v>
                </c:pt>
                <c:pt idx="11">
                  <c:v>6.9552795168701813</c:v>
                </c:pt>
                <c:pt idx="12">
                  <c:v>7.0203877707219942</c:v>
                </c:pt>
                <c:pt idx="13">
                  <c:v>7.0885512117575491</c:v>
                </c:pt>
                <c:pt idx="14">
                  <c:v>7.159170200829502</c:v>
                </c:pt>
                <c:pt idx="15">
                  <c:v>7.229510330501614</c:v>
                </c:pt>
                <c:pt idx="16">
                  <c:v>7.3006130997301044</c:v>
                </c:pt>
                <c:pt idx="17">
                  <c:v>7.3710897457411422</c:v>
                </c:pt>
                <c:pt idx="18">
                  <c:v>7.4399939513272351</c:v>
                </c:pt>
                <c:pt idx="19">
                  <c:v>7.5061844430395359</c:v>
                </c:pt>
                <c:pt idx="20">
                  <c:v>7.5690758874924509</c:v>
                </c:pt>
                <c:pt idx="21">
                  <c:v>7.6287209922624513</c:v>
                </c:pt>
                <c:pt idx="22">
                  <c:v>7.6848534161562485</c:v>
                </c:pt>
                <c:pt idx="23">
                  <c:v>7.7377323796711694</c:v>
                </c:pt>
                <c:pt idx="24">
                  <c:v>7.787200590247715</c:v>
                </c:pt>
                <c:pt idx="25">
                  <c:v>7.8333142295741256</c:v>
                </c:pt>
                <c:pt idx="26">
                  <c:v>7.876542232375054</c:v>
                </c:pt>
                <c:pt idx="27">
                  <c:v>7.9176293685165655</c:v>
                </c:pt>
                <c:pt idx="28">
                  <c:v>7.9571326901966835</c:v>
                </c:pt>
                <c:pt idx="29">
                  <c:v>7.9956821353873542</c:v>
                </c:pt>
                <c:pt idx="30">
                  <c:v>8.0334766970211753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9B-458A-8DF8-50DC6D3C1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7284600"/>
        <c:axId val="1277282632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'Electricity Emissions - Ref'!$AH$5</c15:sqref>
                        </c15:formulaRef>
                      </c:ext>
                    </c:extLst>
                    <c:strCache>
                      <c:ptCount val="1"/>
                      <c:pt idx="0">
                        <c:v>MSW</c:v>
                      </c:pt>
                    </c:strCache>
                  </c:strRef>
                </c:tx>
                <c:spPr>
                  <a:solidFill>
                    <a:srgbClr val="AF7E00"/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ullRef>
                          <c15:sqref>'Electricity Emissions - Ref'!$AD$6:$AD$41</c15:sqref>
                        </c15:fullRef>
                        <c15:formulaRef>
                          <c15:sqref>'Electricity Emissions - Ref'!$AD$11:$AD$41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'Electricity Emissions - Ref'!$AH$6:$AH$41</c15:sqref>
                        </c15:fullRef>
                        <c15:formulaRef>
                          <c15:sqref>'Electricity Emissions - Ref'!$AH$11:$AH$41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F29B-458A-8DF8-50DC6D3C1EDB}"/>
                  </c:ext>
                </c:extLst>
              </c15:ser>
            </c15:filteredAreaSeries>
            <c15:filteredArea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'Electricity Emissions - Ref'!$AG$5</c15:sqref>
                        </c15:formulaRef>
                      </c:ext>
                    </c:extLst>
                    <c:strCache>
                      <c:ptCount val="1"/>
                      <c:pt idx="0">
                        <c:v>Oil</c:v>
                      </c:pt>
                    </c:strCache>
                  </c:strRef>
                </c:tx>
                <c:spPr>
                  <a:solidFill>
                    <a:schemeClr val="bg2">
                      <a:lumMod val="5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Ref'!$AD$6:$AD$41</c15:sqref>
                        </c15:fullRef>
                        <c15:formulaRef>
                          <c15:sqref>'Electricity Emissions - Ref'!$AD$11:$AD$41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Ref'!$AG$6:$AG$41</c15:sqref>
                        </c15:fullRef>
                        <c15:formulaRef>
                          <c15:sqref>'Electricity Emissions - Ref'!$AG$11:$AG$41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29B-458A-8DF8-50DC6D3C1EDB}"/>
                  </c:ext>
                </c:extLst>
              </c15:ser>
            </c15:filteredAreaSeries>
            <c15:filteredAreaSeries>
              <c15:ser>
                <c:idx val="13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'Electricity Emissions - Ref'!$AI$5</c15:sqref>
                        </c15:formulaRef>
                      </c:ext>
                    </c:extLst>
                    <c:strCache>
                      <c:ptCount val="1"/>
                      <c:pt idx="0">
                        <c:v>Landfill Gas</c:v>
                      </c:pt>
                    </c:strCache>
                  </c:strRef>
                </c:tx>
                <c:spPr>
                  <a:solidFill>
                    <a:srgbClr val="C4BD97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Ref'!$AD$6:$AD$41</c15:sqref>
                        </c15:fullRef>
                        <c15:formulaRef>
                          <c15:sqref>'Electricity Emissions - Ref'!$AD$11:$AD$41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Ref'!$AI$6:$AI$41</c15:sqref>
                        </c15:fullRef>
                        <c15:formulaRef>
                          <c15:sqref>'Electricity Emissions - Ref'!$AI$11:$AI$41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9.3988705282553563E-3</c:v>
                      </c:pt>
                      <c:pt idx="1">
                        <c:v>9.3988705282553563E-3</c:v>
                      </c:pt>
                      <c:pt idx="2">
                        <c:v>9.3988705282553563E-3</c:v>
                      </c:pt>
                      <c:pt idx="3">
                        <c:v>9.3988705282553563E-3</c:v>
                      </c:pt>
                      <c:pt idx="4">
                        <c:v>9.3988705282553563E-3</c:v>
                      </c:pt>
                      <c:pt idx="5">
                        <c:v>9.3988705282553563E-3</c:v>
                      </c:pt>
                      <c:pt idx="6">
                        <c:v>9.3988705282553563E-3</c:v>
                      </c:pt>
                      <c:pt idx="7">
                        <c:v>9.3988705282553563E-3</c:v>
                      </c:pt>
                      <c:pt idx="8">
                        <c:v>9.3988705282553563E-3</c:v>
                      </c:pt>
                      <c:pt idx="9">
                        <c:v>9.3988705282553563E-3</c:v>
                      </c:pt>
                      <c:pt idx="10">
                        <c:v>9.3988705282553563E-3</c:v>
                      </c:pt>
                      <c:pt idx="11">
                        <c:v>9.3988705282553563E-3</c:v>
                      </c:pt>
                      <c:pt idx="12">
                        <c:v>9.3988705282553563E-3</c:v>
                      </c:pt>
                      <c:pt idx="13">
                        <c:v>9.3988705282553563E-3</c:v>
                      </c:pt>
                      <c:pt idx="14">
                        <c:v>9.3988705282553563E-3</c:v>
                      </c:pt>
                      <c:pt idx="15">
                        <c:v>9.3988705282553563E-3</c:v>
                      </c:pt>
                      <c:pt idx="16">
                        <c:v>9.3988705282553563E-3</c:v>
                      </c:pt>
                      <c:pt idx="17">
                        <c:v>9.3988705282553563E-3</c:v>
                      </c:pt>
                      <c:pt idx="18">
                        <c:v>9.3988705282553563E-3</c:v>
                      </c:pt>
                      <c:pt idx="19">
                        <c:v>9.3988705282553563E-3</c:v>
                      </c:pt>
                      <c:pt idx="20">
                        <c:v>9.3988705282553563E-3</c:v>
                      </c:pt>
                      <c:pt idx="21">
                        <c:v>9.3988705282553563E-3</c:v>
                      </c:pt>
                      <c:pt idx="22">
                        <c:v>9.3988705282553563E-3</c:v>
                      </c:pt>
                      <c:pt idx="23">
                        <c:v>9.3988705282553563E-3</c:v>
                      </c:pt>
                      <c:pt idx="24">
                        <c:v>9.3988705282553563E-3</c:v>
                      </c:pt>
                      <c:pt idx="25">
                        <c:v>9.3988705282553563E-3</c:v>
                      </c:pt>
                      <c:pt idx="26">
                        <c:v>9.3988705282553563E-3</c:v>
                      </c:pt>
                      <c:pt idx="27">
                        <c:v>9.3988705282553563E-3</c:v>
                      </c:pt>
                      <c:pt idx="28">
                        <c:v>9.3988705282553563E-3</c:v>
                      </c:pt>
                      <c:pt idx="29">
                        <c:v>9.3988705282553563E-3</c:v>
                      </c:pt>
                      <c:pt idx="30">
                        <c:v>9.3988705282553563E-3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29B-458A-8DF8-50DC6D3C1EDB}"/>
                  </c:ext>
                </c:extLst>
              </c15:ser>
            </c15:filteredAreaSeries>
          </c:ext>
        </c:extLst>
      </c:areaChart>
      <c:catAx>
        <c:axId val="1277284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82632"/>
        <c:crosses val="autoZero"/>
        <c:auto val="0"/>
        <c:lblAlgn val="ctr"/>
        <c:lblOffset val="100"/>
        <c:tickLblSkip val="5"/>
        <c:noMultiLvlLbl val="0"/>
      </c:catAx>
      <c:valAx>
        <c:axId val="1277282632"/>
        <c:scaling>
          <c:orientation val="minMax"/>
          <c:max val="2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MMTCO2e</a:t>
                </a:r>
              </a:p>
            </c:rich>
          </c:tx>
          <c:layout>
            <c:manualLayout>
              <c:xMode val="edge"/>
              <c:yMode val="edge"/>
              <c:x val="1.5350432546784825E-2"/>
              <c:y val="0.3979973090332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84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1718090407686"/>
          <c:y val="3.1058963780246907E-2"/>
          <c:w val="0.86344375994451494"/>
          <c:h val="0.89022322346663996"/>
        </c:manualLayout>
      </c:layout>
      <c:areaChart>
        <c:grouping val="stacked"/>
        <c:varyColors val="0"/>
        <c:ser>
          <c:idx val="3"/>
          <c:order val="1"/>
          <c:tx>
            <c:strRef>
              <c:f>'Electricity Emissions - MWG'!$AJ$5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MWG'!$AD$6:$AD$41</c15:sqref>
                  </c15:fullRef>
                </c:ext>
              </c:extLst>
              <c:f>'Electricity Emissions - MWG'!$AD$11:$AD$41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MWG'!$AJ$6:$AJ$41</c15:sqref>
                  </c15:fullRef>
                </c:ext>
              </c:extLst>
              <c:f>'Electricity Emissions - MWG'!$AJ$11:$AJ$41</c:f>
              <c:numCache>
                <c:formatCode>#,##0.00</c:formatCode>
                <c:ptCount val="31"/>
                <c:pt idx="0">
                  <c:v>5.4092285962304363</c:v>
                </c:pt>
                <c:pt idx="1">
                  <c:v>6.5069617383236222</c:v>
                </c:pt>
                <c:pt idx="2">
                  <c:v>6.4186641259321346</c:v>
                </c:pt>
                <c:pt idx="3">
                  <c:v>6.0609285885542787</c:v>
                </c:pt>
                <c:pt idx="4">
                  <c:v>5.7353239112868168</c:v>
                </c:pt>
                <c:pt idx="5">
                  <c:v>5.4576988624542722</c:v>
                </c:pt>
                <c:pt idx="6">
                  <c:v>4.8088377180449333</c:v>
                </c:pt>
                <c:pt idx="7">
                  <c:v>4.5068255500224739</c:v>
                </c:pt>
                <c:pt idx="8">
                  <c:v>3.9980267909322427</c:v>
                </c:pt>
                <c:pt idx="9">
                  <c:v>3.8645586935564844</c:v>
                </c:pt>
                <c:pt idx="10">
                  <c:v>4.4732861094368834</c:v>
                </c:pt>
                <c:pt idx="11">
                  <c:v>3.8772048332282036</c:v>
                </c:pt>
                <c:pt idx="12">
                  <c:v>3.4219153660067096</c:v>
                </c:pt>
                <c:pt idx="13">
                  <c:v>3.0236421465019174</c:v>
                </c:pt>
                <c:pt idx="14">
                  <c:v>2.7250743463582725</c:v>
                </c:pt>
                <c:pt idx="15">
                  <c:v>2.4585468724679571</c:v>
                </c:pt>
                <c:pt idx="16">
                  <c:v>2.1687442970198267</c:v>
                </c:pt>
                <c:pt idx="17">
                  <c:v>1.8807104259717908</c:v>
                </c:pt>
                <c:pt idx="18">
                  <c:v>1.5012438388961964</c:v>
                </c:pt>
                <c:pt idx="19">
                  <c:v>0.90320211926676097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F-439A-AF8C-F3A5D30819E1}"/>
            </c:ext>
          </c:extLst>
        </c:ser>
        <c:ser>
          <c:idx val="2"/>
          <c:order val="3"/>
          <c:tx>
            <c:strRef>
              <c:f>'Electricity Emissions - MWG'!$AE$5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MWG'!$AD$6:$AD$41</c15:sqref>
                  </c15:fullRef>
                </c:ext>
              </c:extLst>
              <c:f>'Electricity Emissions - MWG'!$AD$11:$AD$41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MWG'!$AE$6:$AE$41</c15:sqref>
                  </c15:fullRef>
                </c:ext>
              </c:extLst>
              <c:f>'Electricity Emissions - MWG'!$AE$11:$AE$41</c:f>
              <c:numCache>
                <c:formatCode>#,##0.00</c:formatCode>
                <c:ptCount val="31"/>
                <c:pt idx="0">
                  <c:v>6.3880878721554346</c:v>
                </c:pt>
                <c:pt idx="1">
                  <c:v>4.3209311463647495</c:v>
                </c:pt>
                <c:pt idx="2">
                  <c:v>3.4524789760712409</c:v>
                </c:pt>
                <c:pt idx="3">
                  <c:v>3.122942206783804</c:v>
                </c:pt>
                <c:pt idx="4">
                  <c:v>3.0260743777259167</c:v>
                </c:pt>
                <c:pt idx="5">
                  <c:v>2.9211931296940112</c:v>
                </c:pt>
                <c:pt idx="6">
                  <c:v>2.7501515647693324</c:v>
                </c:pt>
                <c:pt idx="7">
                  <c:v>2.620585643640263</c:v>
                </c:pt>
                <c:pt idx="8">
                  <c:v>2.4732845666959231</c:v>
                </c:pt>
                <c:pt idx="9">
                  <c:v>2.4038582550198329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F-439A-AF8C-F3A5D30819E1}"/>
            </c:ext>
          </c:extLst>
        </c:ser>
        <c:ser>
          <c:idx val="10"/>
          <c:order val="4"/>
          <c:tx>
            <c:strRef>
              <c:f>'Electricity Emissions - MWG'!$AF$5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MWG'!$AD$6:$AD$41</c15:sqref>
                  </c15:fullRef>
                </c:ext>
              </c:extLst>
              <c:f>'Electricity Emissions - MWG'!$AD$11:$AD$41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MWG'!$AF$6:$AF$41</c15:sqref>
                  </c15:fullRef>
                </c:ext>
              </c:extLst>
              <c:f>'Electricity Emissions - MWG'!$AF$11:$AF$41</c:f>
              <c:numCache>
                <c:formatCode>#,##0.00</c:formatCode>
                <c:ptCount val="31"/>
                <c:pt idx="0">
                  <c:v>8.3546640661551415</c:v>
                </c:pt>
                <c:pt idx="1">
                  <c:v>7.1606269613076945</c:v>
                </c:pt>
                <c:pt idx="2">
                  <c:v>6.7961338351455236</c:v>
                </c:pt>
                <c:pt idx="3">
                  <c:v>6.3282751362825413</c:v>
                </c:pt>
                <c:pt idx="4">
                  <c:v>6.1820885940125665</c:v>
                </c:pt>
                <c:pt idx="5">
                  <c:v>6.0545049649211888</c:v>
                </c:pt>
                <c:pt idx="6">
                  <c:v>5.6955538864958895</c:v>
                </c:pt>
                <c:pt idx="7">
                  <c:v>5.6338064729590256</c:v>
                </c:pt>
                <c:pt idx="8">
                  <c:v>5.2658986792173899</c:v>
                </c:pt>
                <c:pt idx="9">
                  <c:v>5.2817003361048522</c:v>
                </c:pt>
                <c:pt idx="10">
                  <c:v>5.1502236773078138</c:v>
                </c:pt>
                <c:pt idx="11">
                  <c:v>5.0239144473802888</c:v>
                </c:pt>
                <c:pt idx="12">
                  <c:v>4.8929923881070767</c:v>
                </c:pt>
                <c:pt idx="13">
                  <c:v>4.777952644766188</c:v>
                </c:pt>
                <c:pt idx="14">
                  <c:v>4.6825575448961665</c:v>
                </c:pt>
                <c:pt idx="15">
                  <c:v>4.601751202154861</c:v>
                </c:pt>
                <c:pt idx="16">
                  <c:v>4.5252915148333877</c:v>
                </c:pt>
                <c:pt idx="17">
                  <c:v>4.4476871991110922</c:v>
                </c:pt>
                <c:pt idx="18">
                  <c:v>4.3588091588061655</c:v>
                </c:pt>
                <c:pt idx="19">
                  <c:v>4.2558093734071898</c:v>
                </c:pt>
                <c:pt idx="20">
                  <c:v>4.1283608844749944</c:v>
                </c:pt>
                <c:pt idx="21">
                  <c:v>4.1742796418022632</c:v>
                </c:pt>
                <c:pt idx="22">
                  <c:v>4.217146064982261</c:v>
                </c:pt>
                <c:pt idx="23">
                  <c:v>4.2570381064796434</c:v>
                </c:pt>
                <c:pt idx="24">
                  <c:v>4.2940838033480748</c:v>
                </c:pt>
                <c:pt idx="25">
                  <c:v>4.3282612912724439</c:v>
                </c:pt>
                <c:pt idx="26">
                  <c:v>4.3603003862304446</c:v>
                </c:pt>
                <c:pt idx="27">
                  <c:v>4.3901945027934239</c:v>
                </c:pt>
                <c:pt idx="28">
                  <c:v>4.4181491964771338</c:v>
                </c:pt>
                <c:pt idx="29">
                  <c:v>4.4445148913635828</c:v>
                </c:pt>
                <c:pt idx="30">
                  <c:v>4.4696308499054345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7F-439A-AF8C-F3A5D3081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7284600"/>
        <c:axId val="1277282632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'Electricity Emissions - MWG'!$AH$5</c15:sqref>
                        </c15:formulaRef>
                      </c:ext>
                    </c:extLst>
                    <c:strCache>
                      <c:ptCount val="1"/>
                      <c:pt idx="0">
                        <c:v>MSW</c:v>
                      </c:pt>
                    </c:strCache>
                  </c:strRef>
                </c:tx>
                <c:spPr>
                  <a:solidFill>
                    <a:srgbClr val="AF7E00"/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ullRef>
                          <c15:sqref>'Electricity Emissions - MWG'!$AD$6:$AD$41</c15:sqref>
                        </c15:fullRef>
                        <c15:formulaRef>
                          <c15:sqref>'Electricity Emissions - MWG'!$AD$11:$AD$41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'Electricity Emissions - MWG'!$AH$6:$AH$41</c15:sqref>
                        </c15:fullRef>
                        <c15:formulaRef>
                          <c15:sqref>'Electricity Emissions - MWG'!$AH$11:$AH$41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E7F-439A-AF8C-F3A5D30819E1}"/>
                  </c:ext>
                </c:extLst>
              </c15:ser>
            </c15:filteredAreaSeries>
            <c15:filteredArea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'Electricity Emissions - MWG'!$AG$5</c15:sqref>
                        </c15:formulaRef>
                      </c:ext>
                    </c:extLst>
                    <c:strCache>
                      <c:ptCount val="1"/>
                      <c:pt idx="0">
                        <c:v>Oil</c:v>
                      </c:pt>
                    </c:strCache>
                  </c:strRef>
                </c:tx>
                <c:spPr>
                  <a:solidFill>
                    <a:schemeClr val="bg2">
                      <a:lumMod val="5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MWG'!$AD$6:$AD$41</c15:sqref>
                        </c15:fullRef>
                        <c15:formulaRef>
                          <c15:sqref>'Electricity Emissions - MWG'!$AD$11:$AD$41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MWG'!$AG$6:$AG$41</c15:sqref>
                        </c15:fullRef>
                        <c15:formulaRef>
                          <c15:sqref>'Electricity Emissions - MWG'!$AG$11:$AG$41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E7F-439A-AF8C-F3A5D30819E1}"/>
                  </c:ext>
                </c:extLst>
              </c15:ser>
            </c15:filteredAreaSeries>
            <c15:filteredAreaSeries>
              <c15:ser>
                <c:idx val="13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'Electricity Emissions - MWG'!$AI$5</c15:sqref>
                        </c15:formulaRef>
                      </c:ext>
                    </c:extLst>
                    <c:strCache>
                      <c:ptCount val="1"/>
                      <c:pt idx="0">
                        <c:v>Landfill Gas</c:v>
                      </c:pt>
                    </c:strCache>
                  </c:strRef>
                </c:tx>
                <c:spPr>
                  <a:solidFill>
                    <a:srgbClr val="C4BD97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MWG'!$AD$6:$AD$41</c15:sqref>
                        </c15:fullRef>
                        <c15:formulaRef>
                          <c15:sqref>'Electricity Emissions - MWG'!$AD$11:$AD$41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MWG'!$AI$6:$AI$41</c15:sqref>
                        </c15:fullRef>
                        <c15:formulaRef>
                          <c15:sqref>'Electricity Emissions - MWG'!$AI$11:$AI$41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9.3988705282553563E-3</c:v>
                      </c:pt>
                      <c:pt idx="1">
                        <c:v>9.3988705282553563E-3</c:v>
                      </c:pt>
                      <c:pt idx="2">
                        <c:v>9.3988705282553563E-3</c:v>
                      </c:pt>
                      <c:pt idx="3">
                        <c:v>9.3988705282553563E-3</c:v>
                      </c:pt>
                      <c:pt idx="4">
                        <c:v>9.3988705282553563E-3</c:v>
                      </c:pt>
                      <c:pt idx="5">
                        <c:v>9.3988705282553563E-3</c:v>
                      </c:pt>
                      <c:pt idx="6">
                        <c:v>9.3988705282553563E-3</c:v>
                      </c:pt>
                      <c:pt idx="7">
                        <c:v>9.3988705282553563E-3</c:v>
                      </c:pt>
                      <c:pt idx="8">
                        <c:v>9.3988705282553563E-3</c:v>
                      </c:pt>
                      <c:pt idx="9">
                        <c:v>9.3988705282553563E-3</c:v>
                      </c:pt>
                      <c:pt idx="10">
                        <c:v>9.3988705282553563E-3</c:v>
                      </c:pt>
                      <c:pt idx="11">
                        <c:v>9.3988705282553563E-3</c:v>
                      </c:pt>
                      <c:pt idx="12">
                        <c:v>9.3988705282553563E-3</c:v>
                      </c:pt>
                      <c:pt idx="13">
                        <c:v>9.3988705282553563E-3</c:v>
                      </c:pt>
                      <c:pt idx="14">
                        <c:v>9.3988705282553563E-3</c:v>
                      </c:pt>
                      <c:pt idx="15">
                        <c:v>9.3988705282553563E-3</c:v>
                      </c:pt>
                      <c:pt idx="16">
                        <c:v>9.3988705282553563E-3</c:v>
                      </c:pt>
                      <c:pt idx="17">
                        <c:v>9.3988705282553563E-3</c:v>
                      </c:pt>
                      <c:pt idx="18">
                        <c:v>9.3988705282553563E-3</c:v>
                      </c:pt>
                      <c:pt idx="19">
                        <c:v>9.3988705282553563E-3</c:v>
                      </c:pt>
                      <c:pt idx="20">
                        <c:v>9.3988705282553563E-3</c:v>
                      </c:pt>
                      <c:pt idx="21">
                        <c:v>9.3988705282553563E-3</c:v>
                      </c:pt>
                      <c:pt idx="22">
                        <c:v>9.3988705282553563E-3</c:v>
                      </c:pt>
                      <c:pt idx="23">
                        <c:v>9.3988705282553563E-3</c:v>
                      </c:pt>
                      <c:pt idx="24">
                        <c:v>9.3988705282553563E-3</c:v>
                      </c:pt>
                      <c:pt idx="25">
                        <c:v>9.3988705282553563E-3</c:v>
                      </c:pt>
                      <c:pt idx="26">
                        <c:v>9.3988705282553563E-3</c:v>
                      </c:pt>
                      <c:pt idx="27">
                        <c:v>9.3988705282553563E-3</c:v>
                      </c:pt>
                      <c:pt idx="28">
                        <c:v>9.3988705282553563E-3</c:v>
                      </c:pt>
                      <c:pt idx="29">
                        <c:v>9.3988705282553563E-3</c:v>
                      </c:pt>
                      <c:pt idx="30">
                        <c:v>9.3988705282553563E-3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E7F-439A-AF8C-F3A5D30819E1}"/>
                  </c:ext>
                </c:extLst>
              </c15:ser>
            </c15:filteredAreaSeries>
          </c:ext>
        </c:extLst>
      </c:areaChart>
      <c:catAx>
        <c:axId val="1277284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82632"/>
        <c:crosses val="autoZero"/>
        <c:auto val="0"/>
        <c:lblAlgn val="ctr"/>
        <c:lblOffset val="100"/>
        <c:tickLblSkip val="5"/>
        <c:noMultiLvlLbl val="0"/>
      </c:catAx>
      <c:valAx>
        <c:axId val="1277282632"/>
        <c:scaling>
          <c:orientation val="minMax"/>
          <c:max val="2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MMTCO2e</a:t>
                </a:r>
              </a:p>
            </c:rich>
          </c:tx>
          <c:layout>
            <c:manualLayout>
              <c:xMode val="edge"/>
              <c:yMode val="edge"/>
              <c:x val="1.5350432546784825E-2"/>
              <c:y val="0.3979973090332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8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1718090407686"/>
          <c:y val="3.1058963780246907E-2"/>
          <c:w val="0.68501410190743728"/>
          <c:h val="0.89022322346663996"/>
        </c:manualLayout>
      </c:layout>
      <c:areaChart>
        <c:grouping val="stacked"/>
        <c:varyColors val="0"/>
        <c:ser>
          <c:idx val="3"/>
          <c:order val="1"/>
          <c:tx>
            <c:strRef>
              <c:f>'Electricity Emissions - GGRA'!$AJ$5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GGRA'!$AD$6:$AD$41</c15:sqref>
                  </c15:fullRef>
                </c:ext>
              </c:extLst>
              <c:f>'Electricity Emissions - GGRA'!$AD$11:$AD$41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GGRA'!$AJ$6:$AJ$41</c15:sqref>
                  </c15:fullRef>
                </c:ext>
              </c:extLst>
              <c:f>'Electricity Emissions - GGRA'!$AJ$11:$AJ$41</c:f>
              <c:numCache>
                <c:formatCode>#,##0.00</c:formatCode>
                <c:ptCount val="31"/>
                <c:pt idx="0">
                  <c:v>5.5086413045879681</c:v>
                </c:pt>
                <c:pt idx="1">
                  <c:v>6.7014444420649637</c:v>
                </c:pt>
                <c:pt idx="2">
                  <c:v>6.5823306290629855</c:v>
                </c:pt>
                <c:pt idx="3">
                  <c:v>6.1772235326354421</c:v>
                </c:pt>
                <c:pt idx="4">
                  <c:v>5.8707642254770924</c:v>
                </c:pt>
                <c:pt idx="5">
                  <c:v>5.6592969166163041</c:v>
                </c:pt>
                <c:pt idx="6">
                  <c:v>5.0028936085825917</c:v>
                </c:pt>
                <c:pt idx="7">
                  <c:v>4.8855526474598863</c:v>
                </c:pt>
                <c:pt idx="8">
                  <c:v>4.3718294876196708</c:v>
                </c:pt>
                <c:pt idx="9">
                  <c:v>4.4482718955551395</c:v>
                </c:pt>
                <c:pt idx="10">
                  <c:v>5.061604636419597</c:v>
                </c:pt>
                <c:pt idx="11">
                  <c:v>4.6599969962220102</c:v>
                </c:pt>
                <c:pt idx="12">
                  <c:v>4.3292720525374984</c:v>
                </c:pt>
                <c:pt idx="13">
                  <c:v>4.0096757274760568</c:v>
                </c:pt>
                <c:pt idx="14">
                  <c:v>3.7721535263730899</c:v>
                </c:pt>
                <c:pt idx="15">
                  <c:v>3.5455360346492872</c:v>
                </c:pt>
                <c:pt idx="16">
                  <c:v>3.248473568094945</c:v>
                </c:pt>
                <c:pt idx="17">
                  <c:v>2.8670383863906723</c:v>
                </c:pt>
                <c:pt idx="18">
                  <c:v>2.2276829993265848</c:v>
                </c:pt>
                <c:pt idx="19">
                  <c:v>1.2449173996004186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7-4291-8679-DD001DE14E28}"/>
            </c:ext>
          </c:extLst>
        </c:ser>
        <c:ser>
          <c:idx val="2"/>
          <c:order val="3"/>
          <c:tx>
            <c:strRef>
              <c:f>'Electricity Emissions - GGRA'!$AE$5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GGRA'!$AD$6:$AD$41</c15:sqref>
                  </c15:fullRef>
                </c:ext>
              </c:extLst>
              <c:f>'Electricity Emissions - GGRA'!$AD$11:$AD$41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GGRA'!$AE$6:$AE$41</c15:sqref>
                  </c15:fullRef>
                </c:ext>
              </c:extLst>
              <c:f>'Electricity Emissions - GGRA'!$AE$11:$AE$41</c:f>
              <c:numCache>
                <c:formatCode>#,##0.00</c:formatCode>
                <c:ptCount val="31"/>
                <c:pt idx="0">
                  <c:v>6.4808449885525921</c:v>
                </c:pt>
                <c:pt idx="1">
                  <c:v>4.4236148922375449</c:v>
                </c:pt>
                <c:pt idx="2">
                  <c:v>3.5083387236738992</c:v>
                </c:pt>
                <c:pt idx="3">
                  <c:v>3.1512253282299238</c:v>
                </c:pt>
                <c:pt idx="4">
                  <c:v>3.0444075171624814</c:v>
                </c:pt>
                <c:pt idx="5">
                  <c:v>2.946169114315687</c:v>
                </c:pt>
                <c:pt idx="6">
                  <c:v>2.7484999952041238</c:v>
                </c:pt>
                <c:pt idx="7">
                  <c:v>2.6738360433636914</c:v>
                </c:pt>
                <c:pt idx="8">
                  <c:v>2.5196775270367744</c:v>
                </c:pt>
                <c:pt idx="9">
                  <c:v>2.5351648958957602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57-4291-8679-DD001DE14E28}"/>
            </c:ext>
          </c:extLst>
        </c:ser>
        <c:ser>
          <c:idx val="10"/>
          <c:order val="4"/>
          <c:tx>
            <c:strRef>
              <c:f>'Electricity Emissions - GGRA'!$AF$5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GGRA'!$AD$6:$AD$41</c15:sqref>
                  </c15:fullRef>
                </c:ext>
              </c:extLst>
              <c:f>'Electricity Emissions - GGRA'!$AD$11:$AD$41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GGRA'!$AF$6:$AF$41</c15:sqref>
                  </c15:fullRef>
                </c:ext>
              </c:extLst>
              <c:f>'Electricity Emissions - GGRA'!$AF$11:$AF$41</c:f>
              <c:numCache>
                <c:formatCode>#,##0.00</c:formatCode>
                <c:ptCount val="31"/>
                <c:pt idx="0">
                  <c:v>8.1658076554488073</c:v>
                </c:pt>
                <c:pt idx="1">
                  <c:v>6.9304597088528954</c:v>
                </c:pt>
                <c:pt idx="2">
                  <c:v>6.4120249774536457</c:v>
                </c:pt>
                <c:pt idx="3">
                  <c:v>5.8311540015295629</c:v>
                </c:pt>
                <c:pt idx="4">
                  <c:v>5.5286623841466609</c:v>
                </c:pt>
                <c:pt idx="5">
                  <c:v>5.2275551149726995</c:v>
                </c:pt>
                <c:pt idx="6">
                  <c:v>4.778509096208305</c:v>
                </c:pt>
                <c:pt idx="7">
                  <c:v>4.4783489348714038</c:v>
                </c:pt>
                <c:pt idx="8">
                  <c:v>4.0754546433360863</c:v>
                </c:pt>
                <c:pt idx="9">
                  <c:v>3.8553423188173461</c:v>
                </c:pt>
                <c:pt idx="10">
                  <c:v>3.7326348429137286</c:v>
                </c:pt>
                <c:pt idx="11">
                  <c:v>3.6588960318990917</c:v>
                </c:pt>
                <c:pt idx="12">
                  <c:v>3.5767952529909182</c:v>
                </c:pt>
                <c:pt idx="13">
                  <c:v>3.4991425397499532</c:v>
                </c:pt>
                <c:pt idx="14">
                  <c:v>3.4201090367271227</c:v>
                </c:pt>
                <c:pt idx="15">
                  <c:v>3.3355011026318087</c:v>
                </c:pt>
                <c:pt idx="16">
                  <c:v>3.2387051232197774</c:v>
                </c:pt>
                <c:pt idx="17">
                  <c:v>3.1279580863385679</c:v>
                </c:pt>
                <c:pt idx="18">
                  <c:v>3.0055203658505776</c:v>
                </c:pt>
                <c:pt idx="19">
                  <c:v>2.8738071354016914</c:v>
                </c:pt>
                <c:pt idx="20">
                  <c:v>2.7338261050918264</c:v>
                </c:pt>
                <c:pt idx="21">
                  <c:v>2.7908360970270021</c:v>
                </c:pt>
                <c:pt idx="22">
                  <c:v>2.8457645986886386</c:v>
                </c:pt>
                <c:pt idx="23">
                  <c:v>2.8984942612009896</c:v>
                </c:pt>
                <c:pt idx="24">
                  <c:v>2.9488708042975138</c:v>
                </c:pt>
                <c:pt idx="25">
                  <c:v>2.9968080586604953</c:v>
                </c:pt>
                <c:pt idx="26">
                  <c:v>3.0427801991928636</c:v>
                </c:pt>
                <c:pt idx="27">
                  <c:v>3.0874695295224939</c:v>
                </c:pt>
                <c:pt idx="28">
                  <c:v>3.1318650389925349</c:v>
                </c:pt>
                <c:pt idx="29">
                  <c:v>3.1764363481212503</c:v>
                </c:pt>
                <c:pt idx="30">
                  <c:v>3.2215134010985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57-4291-8679-DD001DE14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7284600"/>
        <c:axId val="1277282632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'Electricity Emissions - GGRA'!$AH$5</c15:sqref>
                        </c15:formulaRef>
                      </c:ext>
                    </c:extLst>
                    <c:strCache>
                      <c:ptCount val="1"/>
                      <c:pt idx="0">
                        <c:v>MSW</c:v>
                      </c:pt>
                    </c:strCache>
                  </c:strRef>
                </c:tx>
                <c:spPr>
                  <a:solidFill>
                    <a:srgbClr val="AF7E00"/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ullRef>
                          <c15:sqref>'Electricity Emissions - GGRA'!$AD$6:$AD$41</c15:sqref>
                        </c15:fullRef>
                        <c15:formulaRef>
                          <c15:sqref>'Electricity Emissions - GGRA'!$AD$11:$AD$41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'Electricity Emissions - GGRA'!$AH$6:$AH$41</c15:sqref>
                        </c15:fullRef>
                        <c15:formulaRef>
                          <c15:sqref>'Electricity Emissions - GGRA'!$AH$11:$AH$41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257-4291-8679-DD001DE14E28}"/>
                  </c:ext>
                </c:extLst>
              </c15:ser>
            </c15:filteredAreaSeries>
            <c15:filteredArea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'Electricity Emissions - GGRA'!$AG$5</c15:sqref>
                        </c15:formulaRef>
                      </c:ext>
                    </c:extLst>
                    <c:strCache>
                      <c:ptCount val="1"/>
                      <c:pt idx="0">
                        <c:v>Oil</c:v>
                      </c:pt>
                    </c:strCache>
                  </c:strRef>
                </c:tx>
                <c:spPr>
                  <a:solidFill>
                    <a:schemeClr val="bg2">
                      <a:lumMod val="5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GGRA'!$AD$6:$AD$41</c15:sqref>
                        </c15:fullRef>
                        <c15:formulaRef>
                          <c15:sqref>'Electricity Emissions - GGRA'!$AD$11:$AD$41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GGRA'!$AG$6:$AG$41</c15:sqref>
                        </c15:fullRef>
                        <c15:formulaRef>
                          <c15:sqref>'Electricity Emissions - GGRA'!$AG$11:$AG$41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257-4291-8679-DD001DE14E28}"/>
                  </c:ext>
                </c:extLst>
              </c15:ser>
            </c15:filteredAreaSeries>
            <c15:filteredAreaSeries>
              <c15:ser>
                <c:idx val="13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'Electricity Emissions - GGRA'!$AI$5</c15:sqref>
                        </c15:formulaRef>
                      </c:ext>
                    </c:extLst>
                    <c:strCache>
                      <c:ptCount val="1"/>
                      <c:pt idx="0">
                        <c:v>Landfill Gas</c:v>
                      </c:pt>
                    </c:strCache>
                  </c:strRef>
                </c:tx>
                <c:spPr>
                  <a:solidFill>
                    <a:srgbClr val="C4BD97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GGRA'!$AD$6:$AD$41</c15:sqref>
                        </c15:fullRef>
                        <c15:formulaRef>
                          <c15:sqref>'Electricity Emissions - GGRA'!$AD$11:$AD$41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GGRA'!$AI$6:$AI$41</c15:sqref>
                        </c15:fullRef>
                        <c15:formulaRef>
                          <c15:sqref>'Electricity Emissions - GGRA'!$AI$11:$AI$41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9.3988705282553563E-3</c:v>
                      </c:pt>
                      <c:pt idx="1">
                        <c:v>9.3988705282553563E-3</c:v>
                      </c:pt>
                      <c:pt idx="2">
                        <c:v>9.3988705282553563E-3</c:v>
                      </c:pt>
                      <c:pt idx="3">
                        <c:v>9.3988705282553563E-3</c:v>
                      </c:pt>
                      <c:pt idx="4">
                        <c:v>9.3988705282553563E-3</c:v>
                      </c:pt>
                      <c:pt idx="5">
                        <c:v>9.3988705282553563E-3</c:v>
                      </c:pt>
                      <c:pt idx="6">
                        <c:v>9.3988705282553563E-3</c:v>
                      </c:pt>
                      <c:pt idx="7">
                        <c:v>9.3988705282553563E-3</c:v>
                      </c:pt>
                      <c:pt idx="8">
                        <c:v>9.3988705282553563E-3</c:v>
                      </c:pt>
                      <c:pt idx="9">
                        <c:v>9.3988705282553563E-3</c:v>
                      </c:pt>
                      <c:pt idx="10">
                        <c:v>9.3988705282553563E-3</c:v>
                      </c:pt>
                      <c:pt idx="11">
                        <c:v>9.3988705282553563E-3</c:v>
                      </c:pt>
                      <c:pt idx="12">
                        <c:v>9.3988705282553563E-3</c:v>
                      </c:pt>
                      <c:pt idx="13">
                        <c:v>9.3988705282553563E-3</c:v>
                      </c:pt>
                      <c:pt idx="14">
                        <c:v>9.3988705282553563E-3</c:v>
                      </c:pt>
                      <c:pt idx="15">
                        <c:v>9.3988705282553563E-3</c:v>
                      </c:pt>
                      <c:pt idx="16">
                        <c:v>9.3988705282553563E-3</c:v>
                      </c:pt>
                      <c:pt idx="17">
                        <c:v>9.3988705282553563E-3</c:v>
                      </c:pt>
                      <c:pt idx="18">
                        <c:v>9.3988705282553563E-3</c:v>
                      </c:pt>
                      <c:pt idx="19">
                        <c:v>9.3988705282553563E-3</c:v>
                      </c:pt>
                      <c:pt idx="20">
                        <c:v>9.3988705282553563E-3</c:v>
                      </c:pt>
                      <c:pt idx="21">
                        <c:v>9.3988705282553563E-3</c:v>
                      </c:pt>
                      <c:pt idx="22">
                        <c:v>9.3988705282553563E-3</c:v>
                      </c:pt>
                      <c:pt idx="23">
                        <c:v>9.3988705282553563E-3</c:v>
                      </c:pt>
                      <c:pt idx="24">
                        <c:v>9.3988705282553563E-3</c:v>
                      </c:pt>
                      <c:pt idx="25">
                        <c:v>9.3988705282553563E-3</c:v>
                      </c:pt>
                      <c:pt idx="26">
                        <c:v>9.3988705282553563E-3</c:v>
                      </c:pt>
                      <c:pt idx="27">
                        <c:v>9.3988705282553563E-3</c:v>
                      </c:pt>
                      <c:pt idx="28">
                        <c:v>9.3988705282553563E-3</c:v>
                      </c:pt>
                      <c:pt idx="29">
                        <c:v>9.3988705282553563E-3</c:v>
                      </c:pt>
                      <c:pt idx="30">
                        <c:v>9.3988705282553563E-3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257-4291-8679-DD001DE14E28}"/>
                  </c:ext>
                </c:extLst>
              </c15:ser>
            </c15:filteredAreaSeries>
          </c:ext>
        </c:extLst>
      </c:areaChart>
      <c:catAx>
        <c:axId val="1277284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82632"/>
        <c:crosses val="autoZero"/>
        <c:auto val="0"/>
        <c:lblAlgn val="ctr"/>
        <c:lblOffset val="100"/>
        <c:tickLblSkip val="5"/>
        <c:noMultiLvlLbl val="0"/>
      </c:catAx>
      <c:valAx>
        <c:axId val="1277282632"/>
        <c:scaling>
          <c:orientation val="minMax"/>
          <c:max val="2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MMTCO2e</a:t>
                </a:r>
              </a:p>
            </c:rich>
          </c:tx>
          <c:layout>
            <c:manualLayout>
              <c:xMode val="edge"/>
              <c:yMode val="edge"/>
              <c:x val="1.5350432546784825E-2"/>
              <c:y val="0.3979973090332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84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1718090407686"/>
          <c:y val="3.1058963780246907E-2"/>
          <c:w val="0.68501410190743728"/>
          <c:h val="0.89022322346663996"/>
        </c:manualLayout>
      </c:layout>
      <c:areaChart>
        <c:grouping val="stacked"/>
        <c:varyColors val="0"/>
        <c:ser>
          <c:idx val="3"/>
          <c:order val="1"/>
          <c:tx>
            <c:strRef>
              <c:f>'Electricity Emissions - GGRA'!$AJ$5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GGRA'!$AD$6:$AD$41</c15:sqref>
                  </c15:fullRef>
                </c:ext>
              </c:extLst>
              <c:f>'Electricity Emissions - GGRA'!$AD$11:$AD$41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GGRA'!$AJ$6:$AJ$41</c15:sqref>
                  </c15:fullRef>
                </c:ext>
              </c:extLst>
              <c:f>'Electricity Emissions - GGRA'!$AJ$11:$AJ$41</c:f>
              <c:numCache>
                <c:formatCode>#,##0.00</c:formatCode>
                <c:ptCount val="31"/>
                <c:pt idx="0">
                  <c:v>5.5086413045879681</c:v>
                </c:pt>
                <c:pt idx="1">
                  <c:v>6.7014444420649637</c:v>
                </c:pt>
                <c:pt idx="2">
                  <c:v>6.5823306290629855</c:v>
                </c:pt>
                <c:pt idx="3">
                  <c:v>6.1772235326354421</c:v>
                </c:pt>
                <c:pt idx="4">
                  <c:v>5.8707642254770924</c:v>
                </c:pt>
                <c:pt idx="5">
                  <c:v>5.6592969166163041</c:v>
                </c:pt>
                <c:pt idx="6">
                  <c:v>5.0028936085825917</c:v>
                </c:pt>
                <c:pt idx="7">
                  <c:v>4.8855526474598863</c:v>
                </c:pt>
                <c:pt idx="8">
                  <c:v>4.3718294876196708</c:v>
                </c:pt>
                <c:pt idx="9">
                  <c:v>4.4482718955551395</c:v>
                </c:pt>
                <c:pt idx="10">
                  <c:v>5.061604636419597</c:v>
                </c:pt>
                <c:pt idx="11">
                  <c:v>4.6599969962220102</c:v>
                </c:pt>
                <c:pt idx="12">
                  <c:v>4.3292720525374984</c:v>
                </c:pt>
                <c:pt idx="13">
                  <c:v>4.0096757274760568</c:v>
                </c:pt>
                <c:pt idx="14">
                  <c:v>3.7721535263730899</c:v>
                </c:pt>
                <c:pt idx="15">
                  <c:v>3.5455360346492872</c:v>
                </c:pt>
                <c:pt idx="16">
                  <c:v>3.248473568094945</c:v>
                </c:pt>
                <c:pt idx="17">
                  <c:v>2.8670383863906723</c:v>
                </c:pt>
                <c:pt idx="18">
                  <c:v>2.2276829993265848</c:v>
                </c:pt>
                <c:pt idx="19">
                  <c:v>1.2449173996004186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0-4F98-BD92-7204758FCCF4}"/>
            </c:ext>
          </c:extLst>
        </c:ser>
        <c:ser>
          <c:idx val="2"/>
          <c:order val="3"/>
          <c:tx>
            <c:strRef>
              <c:f>'Electricity Emissions - GGRA'!$AE$5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GGRA'!$AD$6:$AD$41</c15:sqref>
                  </c15:fullRef>
                </c:ext>
              </c:extLst>
              <c:f>'Electricity Emissions - GGRA'!$AD$11:$AD$41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GGRA'!$AE$6:$AE$41</c15:sqref>
                  </c15:fullRef>
                </c:ext>
              </c:extLst>
              <c:f>'Electricity Emissions - GGRA'!$AE$11:$AE$41</c:f>
              <c:numCache>
                <c:formatCode>#,##0.00</c:formatCode>
                <c:ptCount val="31"/>
                <c:pt idx="0">
                  <c:v>6.4808449885525921</c:v>
                </c:pt>
                <c:pt idx="1">
                  <c:v>4.4236148922375449</c:v>
                </c:pt>
                <c:pt idx="2">
                  <c:v>3.5083387236738992</c:v>
                </c:pt>
                <c:pt idx="3">
                  <c:v>3.1512253282299238</c:v>
                </c:pt>
                <c:pt idx="4">
                  <c:v>3.0444075171624814</c:v>
                </c:pt>
                <c:pt idx="5">
                  <c:v>2.946169114315687</c:v>
                </c:pt>
                <c:pt idx="6">
                  <c:v>2.7484999952041238</c:v>
                </c:pt>
                <c:pt idx="7">
                  <c:v>2.6738360433636914</c:v>
                </c:pt>
                <c:pt idx="8">
                  <c:v>2.5196775270367744</c:v>
                </c:pt>
                <c:pt idx="9">
                  <c:v>2.5351648958957602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0-4F98-BD92-7204758FCCF4}"/>
            </c:ext>
          </c:extLst>
        </c:ser>
        <c:ser>
          <c:idx val="10"/>
          <c:order val="4"/>
          <c:tx>
            <c:strRef>
              <c:f>'Electricity Emissions - GGRA'!$AF$5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GGRA'!$AD$6:$AD$41</c15:sqref>
                  </c15:fullRef>
                </c:ext>
              </c:extLst>
              <c:f>'Electricity Emissions - GGRA'!$AD$11:$AD$41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GGRA'!$AF$6:$AF$41</c15:sqref>
                  </c15:fullRef>
                </c:ext>
              </c:extLst>
              <c:f>'Electricity Emissions - GGRA'!$AF$11:$AF$41</c:f>
              <c:numCache>
                <c:formatCode>#,##0.00</c:formatCode>
                <c:ptCount val="31"/>
                <c:pt idx="0">
                  <c:v>8.1658076554488073</c:v>
                </c:pt>
                <c:pt idx="1">
                  <c:v>6.9304597088528954</c:v>
                </c:pt>
                <c:pt idx="2">
                  <c:v>6.4120249774536457</c:v>
                </c:pt>
                <c:pt idx="3">
                  <c:v>5.8311540015295629</c:v>
                </c:pt>
                <c:pt idx="4">
                  <c:v>5.5286623841466609</c:v>
                </c:pt>
                <c:pt idx="5">
                  <c:v>5.2275551149726995</c:v>
                </c:pt>
                <c:pt idx="6">
                  <c:v>4.778509096208305</c:v>
                </c:pt>
                <c:pt idx="7">
                  <c:v>4.4783489348714038</c:v>
                </c:pt>
                <c:pt idx="8">
                  <c:v>4.0754546433360863</c:v>
                </c:pt>
                <c:pt idx="9">
                  <c:v>3.8553423188173461</c:v>
                </c:pt>
                <c:pt idx="10">
                  <c:v>3.7326348429137286</c:v>
                </c:pt>
                <c:pt idx="11">
                  <c:v>3.6588960318990917</c:v>
                </c:pt>
                <c:pt idx="12">
                  <c:v>3.5767952529909182</c:v>
                </c:pt>
                <c:pt idx="13">
                  <c:v>3.4991425397499532</c:v>
                </c:pt>
                <c:pt idx="14">
                  <c:v>3.4201090367271227</c:v>
                </c:pt>
                <c:pt idx="15">
                  <c:v>3.3355011026318087</c:v>
                </c:pt>
                <c:pt idx="16">
                  <c:v>3.2387051232197774</c:v>
                </c:pt>
                <c:pt idx="17">
                  <c:v>3.1279580863385679</c:v>
                </c:pt>
                <c:pt idx="18">
                  <c:v>3.0055203658505776</c:v>
                </c:pt>
                <c:pt idx="19">
                  <c:v>2.8738071354016914</c:v>
                </c:pt>
                <c:pt idx="20">
                  <c:v>2.7338261050918264</c:v>
                </c:pt>
                <c:pt idx="21">
                  <c:v>2.7908360970270021</c:v>
                </c:pt>
                <c:pt idx="22">
                  <c:v>2.8457645986886386</c:v>
                </c:pt>
                <c:pt idx="23">
                  <c:v>2.8984942612009896</c:v>
                </c:pt>
                <c:pt idx="24">
                  <c:v>2.9488708042975138</c:v>
                </c:pt>
                <c:pt idx="25">
                  <c:v>2.9968080586604953</c:v>
                </c:pt>
                <c:pt idx="26">
                  <c:v>3.0427801991928636</c:v>
                </c:pt>
                <c:pt idx="27">
                  <c:v>3.0874695295224939</c:v>
                </c:pt>
                <c:pt idx="28">
                  <c:v>3.1318650389925349</c:v>
                </c:pt>
                <c:pt idx="29">
                  <c:v>3.1764363481212503</c:v>
                </c:pt>
                <c:pt idx="30">
                  <c:v>3.2215134010985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50-4F98-BD92-7204758FC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7284600"/>
        <c:axId val="1277282632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'Electricity Emissions - GGRA'!$AH$5</c15:sqref>
                        </c15:formulaRef>
                      </c:ext>
                    </c:extLst>
                    <c:strCache>
                      <c:ptCount val="1"/>
                      <c:pt idx="0">
                        <c:v>MSW</c:v>
                      </c:pt>
                    </c:strCache>
                  </c:strRef>
                </c:tx>
                <c:spPr>
                  <a:solidFill>
                    <a:srgbClr val="AF7E00"/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ullRef>
                          <c15:sqref>'Electricity Emissions - GGRA'!$AD$6:$AD$41</c15:sqref>
                        </c15:fullRef>
                        <c15:formulaRef>
                          <c15:sqref>'Electricity Emissions - GGRA'!$AD$11:$AD$41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'Electricity Emissions - GGRA'!$AH$6:$AH$41</c15:sqref>
                        </c15:fullRef>
                        <c15:formulaRef>
                          <c15:sqref>'Electricity Emissions - GGRA'!$AH$11:$AH$41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250-4F98-BD92-7204758FCCF4}"/>
                  </c:ext>
                </c:extLst>
              </c15:ser>
            </c15:filteredAreaSeries>
            <c15:filteredArea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'Electricity Emissions - GGRA'!$AG$5</c15:sqref>
                        </c15:formulaRef>
                      </c:ext>
                    </c:extLst>
                    <c:strCache>
                      <c:ptCount val="1"/>
                      <c:pt idx="0">
                        <c:v>Oil</c:v>
                      </c:pt>
                    </c:strCache>
                  </c:strRef>
                </c:tx>
                <c:spPr>
                  <a:solidFill>
                    <a:schemeClr val="bg2">
                      <a:lumMod val="5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GGRA'!$AD$6:$AD$41</c15:sqref>
                        </c15:fullRef>
                        <c15:formulaRef>
                          <c15:sqref>'Electricity Emissions - GGRA'!$AD$11:$AD$41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GGRA'!$AG$6:$AG$41</c15:sqref>
                        </c15:fullRef>
                        <c15:formulaRef>
                          <c15:sqref>'Electricity Emissions - GGRA'!$AG$11:$AG$41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250-4F98-BD92-7204758FCCF4}"/>
                  </c:ext>
                </c:extLst>
              </c15:ser>
            </c15:filteredAreaSeries>
            <c15:filteredAreaSeries>
              <c15:ser>
                <c:idx val="13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'Electricity Emissions - GGRA'!$AI$5</c15:sqref>
                        </c15:formulaRef>
                      </c:ext>
                    </c:extLst>
                    <c:strCache>
                      <c:ptCount val="1"/>
                      <c:pt idx="0">
                        <c:v>Landfill Gas</c:v>
                      </c:pt>
                    </c:strCache>
                  </c:strRef>
                </c:tx>
                <c:spPr>
                  <a:solidFill>
                    <a:srgbClr val="C4BD97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GGRA'!$AD$6:$AD$41</c15:sqref>
                        </c15:fullRef>
                        <c15:formulaRef>
                          <c15:sqref>'Electricity Emissions - GGRA'!$AD$11:$AD$41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GGRA'!$AI$6:$AI$41</c15:sqref>
                        </c15:fullRef>
                        <c15:formulaRef>
                          <c15:sqref>'Electricity Emissions - GGRA'!$AI$11:$AI$41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9.3988705282553563E-3</c:v>
                      </c:pt>
                      <c:pt idx="1">
                        <c:v>9.3988705282553563E-3</c:v>
                      </c:pt>
                      <c:pt idx="2">
                        <c:v>9.3988705282553563E-3</c:v>
                      </c:pt>
                      <c:pt idx="3">
                        <c:v>9.3988705282553563E-3</c:v>
                      </c:pt>
                      <c:pt idx="4">
                        <c:v>9.3988705282553563E-3</c:v>
                      </c:pt>
                      <c:pt idx="5">
                        <c:v>9.3988705282553563E-3</c:v>
                      </c:pt>
                      <c:pt idx="6">
                        <c:v>9.3988705282553563E-3</c:v>
                      </c:pt>
                      <c:pt idx="7">
                        <c:v>9.3988705282553563E-3</c:v>
                      </c:pt>
                      <c:pt idx="8">
                        <c:v>9.3988705282553563E-3</c:v>
                      </c:pt>
                      <c:pt idx="9">
                        <c:v>9.3988705282553563E-3</c:v>
                      </c:pt>
                      <c:pt idx="10">
                        <c:v>9.3988705282553563E-3</c:v>
                      </c:pt>
                      <c:pt idx="11">
                        <c:v>9.3988705282553563E-3</c:v>
                      </c:pt>
                      <c:pt idx="12">
                        <c:v>9.3988705282553563E-3</c:v>
                      </c:pt>
                      <c:pt idx="13">
                        <c:v>9.3988705282553563E-3</c:v>
                      </c:pt>
                      <c:pt idx="14">
                        <c:v>9.3988705282553563E-3</c:v>
                      </c:pt>
                      <c:pt idx="15">
                        <c:v>9.3988705282553563E-3</c:v>
                      </c:pt>
                      <c:pt idx="16">
                        <c:v>9.3988705282553563E-3</c:v>
                      </c:pt>
                      <c:pt idx="17">
                        <c:v>9.3988705282553563E-3</c:v>
                      </c:pt>
                      <c:pt idx="18">
                        <c:v>9.3988705282553563E-3</c:v>
                      </c:pt>
                      <c:pt idx="19">
                        <c:v>9.3988705282553563E-3</c:v>
                      </c:pt>
                      <c:pt idx="20">
                        <c:v>9.3988705282553563E-3</c:v>
                      </c:pt>
                      <c:pt idx="21">
                        <c:v>9.3988705282553563E-3</c:v>
                      </c:pt>
                      <c:pt idx="22">
                        <c:v>9.3988705282553563E-3</c:v>
                      </c:pt>
                      <c:pt idx="23">
                        <c:v>9.3988705282553563E-3</c:v>
                      </c:pt>
                      <c:pt idx="24">
                        <c:v>9.3988705282553563E-3</c:v>
                      </c:pt>
                      <c:pt idx="25">
                        <c:v>9.3988705282553563E-3</c:v>
                      </c:pt>
                      <c:pt idx="26">
                        <c:v>9.3988705282553563E-3</c:v>
                      </c:pt>
                      <c:pt idx="27">
                        <c:v>9.3988705282553563E-3</c:v>
                      </c:pt>
                      <c:pt idx="28">
                        <c:v>9.3988705282553563E-3</c:v>
                      </c:pt>
                      <c:pt idx="29">
                        <c:v>9.3988705282553563E-3</c:v>
                      </c:pt>
                      <c:pt idx="30">
                        <c:v>9.3988705282553563E-3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250-4F98-BD92-7204758FCCF4}"/>
                  </c:ext>
                </c:extLst>
              </c15:ser>
            </c15:filteredAreaSeries>
          </c:ext>
        </c:extLst>
      </c:areaChart>
      <c:catAx>
        <c:axId val="1277284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82632"/>
        <c:crosses val="autoZero"/>
        <c:auto val="0"/>
        <c:lblAlgn val="ctr"/>
        <c:lblOffset val="100"/>
        <c:tickLblSkip val="5"/>
        <c:noMultiLvlLbl val="0"/>
      </c:catAx>
      <c:valAx>
        <c:axId val="1277282632"/>
        <c:scaling>
          <c:orientation val="minMax"/>
          <c:max val="2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MMTCO2e</a:t>
                </a:r>
              </a:p>
            </c:rich>
          </c:tx>
          <c:layout>
            <c:manualLayout>
              <c:xMode val="edge"/>
              <c:yMode val="edge"/>
              <c:x val="1.5350432546784825E-2"/>
              <c:y val="0.3979973090332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84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1718090407686"/>
          <c:y val="3.1058963780246907E-2"/>
          <c:w val="0.86344375994451494"/>
          <c:h val="0.89022322346663996"/>
        </c:manualLayout>
      </c:layout>
      <c:areaChart>
        <c:grouping val="stacked"/>
        <c:varyColors val="0"/>
        <c:ser>
          <c:idx val="3"/>
          <c:order val="1"/>
          <c:tx>
            <c:strRef>
              <c:f>'Electricity Emissions - MWG'!$AJ$5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MWG'!$AD$6:$AD$41</c15:sqref>
                  </c15:fullRef>
                </c:ext>
              </c:extLst>
              <c:f>'Electricity Emissions - MWG'!$AD$11:$AD$41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MWG'!$AJ$6:$AJ$41</c15:sqref>
                  </c15:fullRef>
                </c:ext>
              </c:extLst>
              <c:f>'Electricity Emissions - MWG'!$AJ$11:$AJ$41</c:f>
              <c:numCache>
                <c:formatCode>#,##0.00</c:formatCode>
                <c:ptCount val="31"/>
                <c:pt idx="0">
                  <c:v>5.4092285962304363</c:v>
                </c:pt>
                <c:pt idx="1">
                  <c:v>6.5069617383236222</c:v>
                </c:pt>
                <c:pt idx="2">
                  <c:v>6.4186641259321346</c:v>
                </c:pt>
                <c:pt idx="3">
                  <c:v>6.0609285885542787</c:v>
                </c:pt>
                <c:pt idx="4">
                  <c:v>5.7353239112868168</c:v>
                </c:pt>
                <c:pt idx="5">
                  <c:v>5.4576988624542722</c:v>
                </c:pt>
                <c:pt idx="6">
                  <c:v>4.8088377180449333</c:v>
                </c:pt>
                <c:pt idx="7">
                  <c:v>4.5068255500224739</c:v>
                </c:pt>
                <c:pt idx="8">
                  <c:v>3.9980267909322427</c:v>
                </c:pt>
                <c:pt idx="9">
                  <c:v>3.8645586935564844</c:v>
                </c:pt>
                <c:pt idx="10">
                  <c:v>4.4732861094368834</c:v>
                </c:pt>
                <c:pt idx="11">
                  <c:v>3.8772048332282036</c:v>
                </c:pt>
                <c:pt idx="12">
                  <c:v>3.4219153660067096</c:v>
                </c:pt>
                <c:pt idx="13">
                  <c:v>3.0236421465019174</c:v>
                </c:pt>
                <c:pt idx="14">
                  <c:v>2.7250743463582725</c:v>
                </c:pt>
                <c:pt idx="15">
                  <c:v>2.4585468724679571</c:v>
                </c:pt>
                <c:pt idx="16">
                  <c:v>2.1687442970198267</c:v>
                </c:pt>
                <c:pt idx="17">
                  <c:v>1.8807104259717908</c:v>
                </c:pt>
                <c:pt idx="18">
                  <c:v>1.5012438388961964</c:v>
                </c:pt>
                <c:pt idx="19">
                  <c:v>0.90320211926676097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1-425E-950A-92B33434DBC0}"/>
            </c:ext>
          </c:extLst>
        </c:ser>
        <c:ser>
          <c:idx val="2"/>
          <c:order val="3"/>
          <c:tx>
            <c:strRef>
              <c:f>'Electricity Emissions - MWG'!$AE$5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MWG'!$AD$6:$AD$41</c15:sqref>
                  </c15:fullRef>
                </c:ext>
              </c:extLst>
              <c:f>'Electricity Emissions - MWG'!$AD$11:$AD$41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MWG'!$AE$6:$AE$41</c15:sqref>
                  </c15:fullRef>
                </c:ext>
              </c:extLst>
              <c:f>'Electricity Emissions - MWG'!$AE$11:$AE$41</c:f>
              <c:numCache>
                <c:formatCode>#,##0.00</c:formatCode>
                <c:ptCount val="31"/>
                <c:pt idx="0">
                  <c:v>6.3880878721554346</c:v>
                </c:pt>
                <c:pt idx="1">
                  <c:v>4.3209311463647495</c:v>
                </c:pt>
                <c:pt idx="2">
                  <c:v>3.4524789760712409</c:v>
                </c:pt>
                <c:pt idx="3">
                  <c:v>3.122942206783804</c:v>
                </c:pt>
                <c:pt idx="4">
                  <c:v>3.0260743777259167</c:v>
                </c:pt>
                <c:pt idx="5">
                  <c:v>2.9211931296940112</c:v>
                </c:pt>
                <c:pt idx="6">
                  <c:v>2.7501515647693324</c:v>
                </c:pt>
                <c:pt idx="7">
                  <c:v>2.620585643640263</c:v>
                </c:pt>
                <c:pt idx="8">
                  <c:v>2.4732845666959231</c:v>
                </c:pt>
                <c:pt idx="9">
                  <c:v>2.4038582550198329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1-425E-950A-92B33434DBC0}"/>
            </c:ext>
          </c:extLst>
        </c:ser>
        <c:ser>
          <c:idx val="10"/>
          <c:order val="4"/>
          <c:tx>
            <c:strRef>
              <c:f>'Electricity Emissions - MWG'!$AF$5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MWG'!$AD$6:$AD$41</c15:sqref>
                  </c15:fullRef>
                </c:ext>
              </c:extLst>
              <c:f>'Electricity Emissions - MWG'!$AD$11:$AD$41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 Emissions - MWG'!$AF$6:$AF$41</c15:sqref>
                  </c15:fullRef>
                </c:ext>
              </c:extLst>
              <c:f>'Electricity Emissions - MWG'!$AF$11:$AF$41</c:f>
              <c:numCache>
                <c:formatCode>#,##0.00</c:formatCode>
                <c:ptCount val="31"/>
                <c:pt idx="0">
                  <c:v>8.3546640661551415</c:v>
                </c:pt>
                <c:pt idx="1">
                  <c:v>7.1606269613076945</c:v>
                </c:pt>
                <c:pt idx="2">
                  <c:v>6.7961338351455236</c:v>
                </c:pt>
                <c:pt idx="3">
                  <c:v>6.3282751362825413</c:v>
                </c:pt>
                <c:pt idx="4">
                  <c:v>6.1820885940125665</c:v>
                </c:pt>
                <c:pt idx="5">
                  <c:v>6.0545049649211888</c:v>
                </c:pt>
                <c:pt idx="6">
                  <c:v>5.6955538864958895</c:v>
                </c:pt>
                <c:pt idx="7">
                  <c:v>5.6338064729590256</c:v>
                </c:pt>
                <c:pt idx="8">
                  <c:v>5.2658986792173899</c:v>
                </c:pt>
                <c:pt idx="9">
                  <c:v>5.2817003361048522</c:v>
                </c:pt>
                <c:pt idx="10">
                  <c:v>5.1502236773078138</c:v>
                </c:pt>
                <c:pt idx="11">
                  <c:v>5.0239144473802888</c:v>
                </c:pt>
                <c:pt idx="12">
                  <c:v>4.8929923881070767</c:v>
                </c:pt>
                <c:pt idx="13">
                  <c:v>4.777952644766188</c:v>
                </c:pt>
                <c:pt idx="14">
                  <c:v>4.6825575448961665</c:v>
                </c:pt>
                <c:pt idx="15">
                  <c:v>4.601751202154861</c:v>
                </c:pt>
                <c:pt idx="16">
                  <c:v>4.5252915148333877</c:v>
                </c:pt>
                <c:pt idx="17">
                  <c:v>4.4476871991110922</c:v>
                </c:pt>
                <c:pt idx="18">
                  <c:v>4.3588091588061655</c:v>
                </c:pt>
                <c:pt idx="19">
                  <c:v>4.2558093734071898</c:v>
                </c:pt>
                <c:pt idx="20">
                  <c:v>4.1283608844749944</c:v>
                </c:pt>
                <c:pt idx="21">
                  <c:v>4.1742796418022632</c:v>
                </c:pt>
                <c:pt idx="22">
                  <c:v>4.217146064982261</c:v>
                </c:pt>
                <c:pt idx="23">
                  <c:v>4.2570381064796434</c:v>
                </c:pt>
                <c:pt idx="24">
                  <c:v>4.2940838033480748</c:v>
                </c:pt>
                <c:pt idx="25">
                  <c:v>4.3282612912724439</c:v>
                </c:pt>
                <c:pt idx="26">
                  <c:v>4.3603003862304446</c:v>
                </c:pt>
                <c:pt idx="27">
                  <c:v>4.3901945027934239</c:v>
                </c:pt>
                <c:pt idx="28">
                  <c:v>4.4181491964771338</c:v>
                </c:pt>
                <c:pt idx="29">
                  <c:v>4.4445148913635828</c:v>
                </c:pt>
                <c:pt idx="30">
                  <c:v>4.4696308499054345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1-425E-950A-92B33434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7284600"/>
        <c:axId val="1277282632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'Electricity Emissions - MWG'!$AH$5</c15:sqref>
                        </c15:formulaRef>
                      </c:ext>
                    </c:extLst>
                    <c:strCache>
                      <c:ptCount val="1"/>
                      <c:pt idx="0">
                        <c:v>MSW</c:v>
                      </c:pt>
                    </c:strCache>
                  </c:strRef>
                </c:tx>
                <c:spPr>
                  <a:solidFill>
                    <a:srgbClr val="AF7E00"/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ullRef>
                          <c15:sqref>'Electricity Emissions - MWG'!$AD$6:$AD$41</c15:sqref>
                        </c15:fullRef>
                        <c15:formulaRef>
                          <c15:sqref>'Electricity Emissions - MWG'!$AD$11:$AD$41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'Electricity Emissions - MWG'!$AH$6:$AH$41</c15:sqref>
                        </c15:fullRef>
                        <c15:formulaRef>
                          <c15:sqref>'Electricity Emissions - MWG'!$AH$11:$AH$41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1371-425E-950A-92B33434DBC0}"/>
                  </c:ext>
                </c:extLst>
              </c15:ser>
            </c15:filteredAreaSeries>
            <c15:filteredArea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'Electricity Emissions - MWG'!$AG$5</c15:sqref>
                        </c15:formulaRef>
                      </c:ext>
                    </c:extLst>
                    <c:strCache>
                      <c:ptCount val="1"/>
                      <c:pt idx="0">
                        <c:v>Oil</c:v>
                      </c:pt>
                    </c:strCache>
                  </c:strRef>
                </c:tx>
                <c:spPr>
                  <a:solidFill>
                    <a:schemeClr val="bg2">
                      <a:lumMod val="5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MWG'!$AD$6:$AD$41</c15:sqref>
                        </c15:fullRef>
                        <c15:formulaRef>
                          <c15:sqref>'Electricity Emissions - MWG'!$AD$11:$AD$41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MWG'!$AG$6:$AG$41</c15:sqref>
                        </c15:fullRef>
                        <c15:formulaRef>
                          <c15:sqref>'Electricity Emissions - MWG'!$AG$11:$AG$41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371-425E-950A-92B33434DBC0}"/>
                  </c:ext>
                </c:extLst>
              </c15:ser>
            </c15:filteredAreaSeries>
            <c15:filteredAreaSeries>
              <c15:ser>
                <c:idx val="13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'Electricity Emissions - MWG'!$AI$5</c15:sqref>
                        </c15:formulaRef>
                      </c:ext>
                    </c:extLst>
                    <c:strCache>
                      <c:ptCount val="1"/>
                      <c:pt idx="0">
                        <c:v>Landfill Gas</c:v>
                      </c:pt>
                    </c:strCache>
                  </c:strRef>
                </c:tx>
                <c:spPr>
                  <a:solidFill>
                    <a:srgbClr val="C4BD97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MWG'!$AD$6:$AD$41</c15:sqref>
                        </c15:fullRef>
                        <c15:formulaRef>
                          <c15:sqref>'Electricity Emissions - MWG'!$AD$11:$AD$41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'Electricity Emissions - MWG'!$AI$6:$AI$41</c15:sqref>
                        </c15:fullRef>
                        <c15:formulaRef>
                          <c15:sqref>'Electricity Emissions - MWG'!$AI$11:$AI$41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9.3988705282553563E-3</c:v>
                      </c:pt>
                      <c:pt idx="1">
                        <c:v>9.3988705282553563E-3</c:v>
                      </c:pt>
                      <c:pt idx="2">
                        <c:v>9.3988705282553563E-3</c:v>
                      </c:pt>
                      <c:pt idx="3">
                        <c:v>9.3988705282553563E-3</c:v>
                      </c:pt>
                      <c:pt idx="4">
                        <c:v>9.3988705282553563E-3</c:v>
                      </c:pt>
                      <c:pt idx="5">
                        <c:v>9.3988705282553563E-3</c:v>
                      </c:pt>
                      <c:pt idx="6">
                        <c:v>9.3988705282553563E-3</c:v>
                      </c:pt>
                      <c:pt idx="7">
                        <c:v>9.3988705282553563E-3</c:v>
                      </c:pt>
                      <c:pt idx="8">
                        <c:v>9.3988705282553563E-3</c:v>
                      </c:pt>
                      <c:pt idx="9">
                        <c:v>9.3988705282553563E-3</c:v>
                      </c:pt>
                      <c:pt idx="10">
                        <c:v>9.3988705282553563E-3</c:v>
                      </c:pt>
                      <c:pt idx="11">
                        <c:v>9.3988705282553563E-3</c:v>
                      </c:pt>
                      <c:pt idx="12">
                        <c:v>9.3988705282553563E-3</c:v>
                      </c:pt>
                      <c:pt idx="13">
                        <c:v>9.3988705282553563E-3</c:v>
                      </c:pt>
                      <c:pt idx="14">
                        <c:v>9.3988705282553563E-3</c:v>
                      </c:pt>
                      <c:pt idx="15">
                        <c:v>9.3988705282553563E-3</c:v>
                      </c:pt>
                      <c:pt idx="16">
                        <c:v>9.3988705282553563E-3</c:v>
                      </c:pt>
                      <c:pt idx="17">
                        <c:v>9.3988705282553563E-3</c:v>
                      </c:pt>
                      <c:pt idx="18">
                        <c:v>9.3988705282553563E-3</c:v>
                      </c:pt>
                      <c:pt idx="19">
                        <c:v>9.3988705282553563E-3</c:v>
                      </c:pt>
                      <c:pt idx="20">
                        <c:v>9.3988705282553563E-3</c:v>
                      </c:pt>
                      <c:pt idx="21">
                        <c:v>9.3988705282553563E-3</c:v>
                      </c:pt>
                      <c:pt idx="22">
                        <c:v>9.3988705282553563E-3</c:v>
                      </c:pt>
                      <c:pt idx="23">
                        <c:v>9.3988705282553563E-3</c:v>
                      </c:pt>
                      <c:pt idx="24">
                        <c:v>9.3988705282553563E-3</c:v>
                      </c:pt>
                      <c:pt idx="25">
                        <c:v>9.3988705282553563E-3</c:v>
                      </c:pt>
                      <c:pt idx="26">
                        <c:v>9.3988705282553563E-3</c:v>
                      </c:pt>
                      <c:pt idx="27">
                        <c:v>9.3988705282553563E-3</c:v>
                      </c:pt>
                      <c:pt idx="28">
                        <c:v>9.3988705282553563E-3</c:v>
                      </c:pt>
                      <c:pt idx="29">
                        <c:v>9.3988705282553563E-3</c:v>
                      </c:pt>
                      <c:pt idx="30">
                        <c:v>9.3988705282553563E-3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371-425E-950A-92B33434DBC0}"/>
                  </c:ext>
                </c:extLst>
              </c15:ser>
            </c15:filteredAreaSeries>
          </c:ext>
        </c:extLst>
      </c:areaChart>
      <c:catAx>
        <c:axId val="1277284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82632"/>
        <c:crosses val="autoZero"/>
        <c:auto val="0"/>
        <c:lblAlgn val="ctr"/>
        <c:lblOffset val="100"/>
        <c:tickLblSkip val="5"/>
        <c:noMultiLvlLbl val="0"/>
      </c:catAx>
      <c:valAx>
        <c:axId val="1277282632"/>
        <c:scaling>
          <c:orientation val="minMax"/>
          <c:max val="2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MMTCO2e</a:t>
                </a:r>
              </a:p>
            </c:rich>
          </c:tx>
          <c:layout>
            <c:manualLayout>
              <c:xMode val="edge"/>
              <c:yMode val="edge"/>
              <c:x val="1.5350432546784825E-2"/>
              <c:y val="0.3979973090332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8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0"/>
          <c:order val="0"/>
          <c:tx>
            <c:strRef>
              <c:f>'Electric Capacity - Ref'!$B$14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Ref'!$C$14:$AL$14</c15:sqref>
                  </c15:fullRef>
                </c:ext>
              </c:extLst>
              <c:f>'Electric Capacity - Ref'!$H$14:$AL$14</c:f>
              <c:numCache>
                <c:formatCode>#,##0.00</c:formatCode>
                <c:ptCount val="31"/>
                <c:pt idx="0">
                  <c:v>1.841</c:v>
                </c:pt>
                <c:pt idx="1">
                  <c:v>1.841</c:v>
                </c:pt>
                <c:pt idx="2">
                  <c:v>1.841</c:v>
                </c:pt>
                <c:pt idx="3">
                  <c:v>1.841</c:v>
                </c:pt>
                <c:pt idx="4">
                  <c:v>1.841</c:v>
                </c:pt>
                <c:pt idx="5">
                  <c:v>1.841</c:v>
                </c:pt>
                <c:pt idx="6">
                  <c:v>1.841</c:v>
                </c:pt>
                <c:pt idx="7">
                  <c:v>1.841</c:v>
                </c:pt>
                <c:pt idx="8">
                  <c:v>1.841</c:v>
                </c:pt>
                <c:pt idx="9">
                  <c:v>1.841</c:v>
                </c:pt>
                <c:pt idx="10">
                  <c:v>1.841</c:v>
                </c:pt>
                <c:pt idx="11">
                  <c:v>1.841</c:v>
                </c:pt>
                <c:pt idx="12">
                  <c:v>1.841</c:v>
                </c:pt>
                <c:pt idx="13">
                  <c:v>1.841</c:v>
                </c:pt>
                <c:pt idx="14">
                  <c:v>1.841</c:v>
                </c:pt>
                <c:pt idx="15">
                  <c:v>1.841</c:v>
                </c:pt>
                <c:pt idx="16">
                  <c:v>1.841</c:v>
                </c:pt>
                <c:pt idx="17">
                  <c:v>1.841</c:v>
                </c:pt>
                <c:pt idx="18">
                  <c:v>1.841</c:v>
                </c:pt>
                <c:pt idx="19">
                  <c:v>1.841</c:v>
                </c:pt>
                <c:pt idx="20">
                  <c:v>1.841</c:v>
                </c:pt>
                <c:pt idx="21">
                  <c:v>1.841</c:v>
                </c:pt>
                <c:pt idx="22">
                  <c:v>1.841</c:v>
                </c:pt>
                <c:pt idx="23">
                  <c:v>1.841</c:v>
                </c:pt>
                <c:pt idx="24">
                  <c:v>1.841</c:v>
                </c:pt>
                <c:pt idx="25">
                  <c:v>1.841</c:v>
                </c:pt>
                <c:pt idx="26">
                  <c:v>1.841</c:v>
                </c:pt>
                <c:pt idx="27">
                  <c:v>1.841</c:v>
                </c:pt>
                <c:pt idx="28">
                  <c:v>1.841</c:v>
                </c:pt>
                <c:pt idx="29">
                  <c:v>1.841</c:v>
                </c:pt>
                <c:pt idx="30">
                  <c:v>1.841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2-40B8-AD45-35A7856E7A71}"/>
            </c:ext>
          </c:extLst>
        </c:ser>
        <c:ser>
          <c:idx val="9"/>
          <c:order val="1"/>
          <c:tx>
            <c:strRef>
              <c:f>'Electric Capacity - Ref'!$B$13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Ref'!$C$13:$AL$13</c15:sqref>
                  </c15:fullRef>
                </c:ext>
              </c:extLst>
              <c:f>'Electric Capacity - Ref'!$H$13:$AL$13</c:f>
              <c:numCache>
                <c:formatCode>#,##0.00</c:formatCode>
                <c:ptCount val="31"/>
                <c:pt idx="0">
                  <c:v>2.4289900000000006</c:v>
                </c:pt>
                <c:pt idx="1">
                  <c:v>1.9436400000000003</c:v>
                </c:pt>
                <c:pt idx="2">
                  <c:v>1.5699566666666664</c:v>
                </c:pt>
                <c:pt idx="3">
                  <c:v>1.4754400000000001</c:v>
                </c:pt>
                <c:pt idx="4">
                  <c:v>1.4754400000000001</c:v>
                </c:pt>
                <c:pt idx="5">
                  <c:v>1.4754400000000001</c:v>
                </c:pt>
                <c:pt idx="6">
                  <c:v>1.4754400000000001</c:v>
                </c:pt>
                <c:pt idx="7">
                  <c:v>1.4754400000000001</c:v>
                </c:pt>
                <c:pt idx="8">
                  <c:v>1.4754400000000001</c:v>
                </c:pt>
                <c:pt idx="9">
                  <c:v>1.4754400000000001</c:v>
                </c:pt>
                <c:pt idx="10">
                  <c:v>1.4754400000000001</c:v>
                </c:pt>
                <c:pt idx="11">
                  <c:v>1.4754400000000001</c:v>
                </c:pt>
                <c:pt idx="12">
                  <c:v>1.4754400000000001</c:v>
                </c:pt>
                <c:pt idx="13">
                  <c:v>1.4754400000000001</c:v>
                </c:pt>
                <c:pt idx="14">
                  <c:v>1.4754400000000001</c:v>
                </c:pt>
                <c:pt idx="15">
                  <c:v>1.4754400000000001</c:v>
                </c:pt>
                <c:pt idx="16">
                  <c:v>1.4754400000000001</c:v>
                </c:pt>
                <c:pt idx="17">
                  <c:v>1.4754400000000001</c:v>
                </c:pt>
                <c:pt idx="18">
                  <c:v>1.4754400000000001</c:v>
                </c:pt>
                <c:pt idx="19">
                  <c:v>1.4754400000000001</c:v>
                </c:pt>
                <c:pt idx="20">
                  <c:v>1.4754400000000001</c:v>
                </c:pt>
                <c:pt idx="21">
                  <c:v>1.4754400000000001</c:v>
                </c:pt>
                <c:pt idx="22">
                  <c:v>1.4754400000000001</c:v>
                </c:pt>
                <c:pt idx="23">
                  <c:v>1.4754400000000001</c:v>
                </c:pt>
                <c:pt idx="24">
                  <c:v>1.4754400000000001</c:v>
                </c:pt>
                <c:pt idx="25">
                  <c:v>1.4754400000000001</c:v>
                </c:pt>
                <c:pt idx="26">
                  <c:v>1.4754400000000001</c:v>
                </c:pt>
                <c:pt idx="27">
                  <c:v>1.4754400000000001</c:v>
                </c:pt>
                <c:pt idx="28">
                  <c:v>1.4754400000000001</c:v>
                </c:pt>
                <c:pt idx="29">
                  <c:v>1.4754400000000001</c:v>
                </c:pt>
                <c:pt idx="30">
                  <c:v>1.4754400000000001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D2-40B8-AD45-35A7856E7A71}"/>
            </c:ext>
          </c:extLst>
        </c:ser>
        <c:ser>
          <c:idx val="8"/>
          <c:order val="2"/>
          <c:tx>
            <c:strRef>
              <c:f>'Electric Capacity - Ref'!$B$11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Ref'!$C$11:$AL$11</c15:sqref>
                  </c15:fullRef>
                </c:ext>
              </c:extLst>
              <c:f>'Electric Capacity - Ref'!$H$11:$AL$11</c:f>
              <c:numCache>
                <c:formatCode>#,##0.00</c:formatCode>
                <c:ptCount val="31"/>
                <c:pt idx="0">
                  <c:v>8.6646000000000001</c:v>
                </c:pt>
                <c:pt idx="1">
                  <c:v>8.6645999999999983</c:v>
                </c:pt>
                <c:pt idx="2">
                  <c:v>8.6646000000000001</c:v>
                </c:pt>
                <c:pt idx="3">
                  <c:v>8.6646000000000001</c:v>
                </c:pt>
                <c:pt idx="4">
                  <c:v>8.6646000000000001</c:v>
                </c:pt>
                <c:pt idx="5">
                  <c:v>8.6646000000000001</c:v>
                </c:pt>
                <c:pt idx="6">
                  <c:v>8.6646000000000001</c:v>
                </c:pt>
                <c:pt idx="7">
                  <c:v>8.6646000000000001</c:v>
                </c:pt>
                <c:pt idx="8">
                  <c:v>8.6646000000000001</c:v>
                </c:pt>
                <c:pt idx="9">
                  <c:v>8.6646000000000001</c:v>
                </c:pt>
                <c:pt idx="10">
                  <c:v>8.6367999999999991</c:v>
                </c:pt>
                <c:pt idx="11">
                  <c:v>8.609</c:v>
                </c:pt>
                <c:pt idx="12">
                  <c:v>8.609</c:v>
                </c:pt>
                <c:pt idx="13">
                  <c:v>8.609</c:v>
                </c:pt>
                <c:pt idx="14">
                  <c:v>8.609</c:v>
                </c:pt>
                <c:pt idx="15">
                  <c:v>8.609</c:v>
                </c:pt>
                <c:pt idx="16">
                  <c:v>8.609</c:v>
                </c:pt>
                <c:pt idx="17">
                  <c:v>8.609</c:v>
                </c:pt>
                <c:pt idx="18">
                  <c:v>8.609</c:v>
                </c:pt>
                <c:pt idx="19">
                  <c:v>8.609</c:v>
                </c:pt>
                <c:pt idx="20">
                  <c:v>8.609</c:v>
                </c:pt>
                <c:pt idx="21">
                  <c:v>8.609</c:v>
                </c:pt>
                <c:pt idx="22">
                  <c:v>8.609</c:v>
                </c:pt>
                <c:pt idx="23">
                  <c:v>8.609</c:v>
                </c:pt>
                <c:pt idx="24">
                  <c:v>8.609</c:v>
                </c:pt>
                <c:pt idx="25">
                  <c:v>8.609</c:v>
                </c:pt>
                <c:pt idx="26">
                  <c:v>8.609</c:v>
                </c:pt>
                <c:pt idx="27">
                  <c:v>8.609</c:v>
                </c:pt>
                <c:pt idx="28">
                  <c:v>8.609</c:v>
                </c:pt>
                <c:pt idx="29">
                  <c:v>8.609</c:v>
                </c:pt>
                <c:pt idx="30">
                  <c:v>8.609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D2-40B8-AD45-35A7856E7A71}"/>
            </c:ext>
          </c:extLst>
        </c:ser>
        <c:ser>
          <c:idx val="7"/>
          <c:order val="3"/>
          <c:tx>
            <c:strRef>
              <c:f>'Electric Capacity - Ref'!$B$12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Ref'!$C$12:$AL$12</c15:sqref>
                  </c15:fullRef>
                </c:ext>
              </c:extLst>
              <c:f>'Electric Capacity - Ref'!$H$12:$AL$12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2-40B8-AD45-35A7856E7A71}"/>
            </c:ext>
          </c:extLst>
        </c:ser>
        <c:ser>
          <c:idx val="13"/>
          <c:order val="4"/>
          <c:tx>
            <c:strRef>
              <c:f>'Electric Capacity - Ref'!$B$17</c:f>
              <c:strCache>
                <c:ptCount val="1"/>
                <c:pt idx="0">
                  <c:v>Municipal Solid Waste</c:v>
                </c:pt>
              </c:strCache>
            </c:strRef>
          </c:tx>
          <c:spPr>
            <a:solidFill>
              <a:srgbClr val="AF7E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Ref'!$C$17:$AL$17</c15:sqref>
                  </c15:fullRef>
                </c:ext>
              </c:extLst>
              <c:f>'Electric Capacity - Ref'!$H$17:$AL$17</c:f>
              <c:numCache>
                <c:formatCode>#,##0.00</c:formatCode>
                <c:ptCount val="31"/>
                <c:pt idx="0">
                  <c:v>0.20714000000000002</c:v>
                </c:pt>
                <c:pt idx="1">
                  <c:v>0.20714000000000002</c:v>
                </c:pt>
                <c:pt idx="2">
                  <c:v>0.20714000000000002</c:v>
                </c:pt>
                <c:pt idx="3">
                  <c:v>0.20714000000000002</c:v>
                </c:pt>
                <c:pt idx="4">
                  <c:v>0.20714000000000002</c:v>
                </c:pt>
                <c:pt idx="5">
                  <c:v>0.20714000000000002</c:v>
                </c:pt>
                <c:pt idx="6">
                  <c:v>0.20714000000000002</c:v>
                </c:pt>
                <c:pt idx="7">
                  <c:v>0.20714000000000002</c:v>
                </c:pt>
                <c:pt idx="8">
                  <c:v>0.20714000000000002</c:v>
                </c:pt>
                <c:pt idx="9">
                  <c:v>0.20714000000000002</c:v>
                </c:pt>
                <c:pt idx="10">
                  <c:v>0.20714000000000002</c:v>
                </c:pt>
                <c:pt idx="11">
                  <c:v>0.20714000000000002</c:v>
                </c:pt>
                <c:pt idx="12">
                  <c:v>0.20714000000000002</c:v>
                </c:pt>
                <c:pt idx="13">
                  <c:v>0.20714000000000002</c:v>
                </c:pt>
                <c:pt idx="14">
                  <c:v>0.20714000000000002</c:v>
                </c:pt>
                <c:pt idx="15">
                  <c:v>0.20714000000000002</c:v>
                </c:pt>
                <c:pt idx="16">
                  <c:v>0.20714000000000002</c:v>
                </c:pt>
                <c:pt idx="17">
                  <c:v>0.20714000000000002</c:v>
                </c:pt>
                <c:pt idx="18">
                  <c:v>0.20714000000000002</c:v>
                </c:pt>
                <c:pt idx="19">
                  <c:v>0.20714000000000002</c:v>
                </c:pt>
                <c:pt idx="20">
                  <c:v>0.20714000000000002</c:v>
                </c:pt>
                <c:pt idx="21">
                  <c:v>0.20714000000000002</c:v>
                </c:pt>
                <c:pt idx="22">
                  <c:v>0.20714000000000002</c:v>
                </c:pt>
                <c:pt idx="23">
                  <c:v>0.20714000000000002</c:v>
                </c:pt>
                <c:pt idx="24">
                  <c:v>0.20714000000000002</c:v>
                </c:pt>
                <c:pt idx="25">
                  <c:v>0.20714000000000002</c:v>
                </c:pt>
                <c:pt idx="26">
                  <c:v>0.20714000000000002</c:v>
                </c:pt>
                <c:pt idx="27">
                  <c:v>0.20714000000000002</c:v>
                </c:pt>
                <c:pt idx="28">
                  <c:v>0.20714000000000002</c:v>
                </c:pt>
                <c:pt idx="29">
                  <c:v>0.20714000000000002</c:v>
                </c:pt>
                <c:pt idx="30">
                  <c:v>0.20714000000000002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D2-40B8-AD45-35A7856E7A71}"/>
            </c:ext>
          </c:extLst>
        </c:ser>
        <c:ser>
          <c:idx val="11"/>
          <c:order val="5"/>
          <c:tx>
            <c:strRef>
              <c:f>'Electric Capacity - Ref'!$B$15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5D3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Ref'!$C$15:$AL$15</c15:sqref>
                  </c15:fullRef>
                </c:ext>
              </c:extLst>
              <c:f>'Electric Capacity - Ref'!$H$15:$AL$15</c:f>
              <c:numCache>
                <c:formatCode>#,##0.00</c:formatCode>
                <c:ptCount val="31"/>
                <c:pt idx="0">
                  <c:v>6.4309200000000022</c:v>
                </c:pt>
                <c:pt idx="1">
                  <c:v>6.3454100000000002</c:v>
                </c:pt>
                <c:pt idx="2">
                  <c:v>6.3454100000000002</c:v>
                </c:pt>
                <c:pt idx="3">
                  <c:v>6.3454100000000002</c:v>
                </c:pt>
                <c:pt idx="4">
                  <c:v>6.3454100000000002</c:v>
                </c:pt>
                <c:pt idx="5">
                  <c:v>6.3454100000000002</c:v>
                </c:pt>
                <c:pt idx="6">
                  <c:v>6.3454100000000002</c:v>
                </c:pt>
                <c:pt idx="7">
                  <c:v>6.3454100000000002</c:v>
                </c:pt>
                <c:pt idx="8">
                  <c:v>6.3454100000000002</c:v>
                </c:pt>
                <c:pt idx="9">
                  <c:v>6.3454100000000002</c:v>
                </c:pt>
                <c:pt idx="10">
                  <c:v>6.3454100000000002</c:v>
                </c:pt>
                <c:pt idx="11">
                  <c:v>6.3454100000000002</c:v>
                </c:pt>
                <c:pt idx="12">
                  <c:v>6.3454100000000002</c:v>
                </c:pt>
                <c:pt idx="13">
                  <c:v>6.3454100000000002</c:v>
                </c:pt>
                <c:pt idx="14">
                  <c:v>6.3454100000000002</c:v>
                </c:pt>
                <c:pt idx="15">
                  <c:v>6.3454100000000002</c:v>
                </c:pt>
                <c:pt idx="16">
                  <c:v>6.3454100000000002</c:v>
                </c:pt>
                <c:pt idx="17">
                  <c:v>6.3454100000000002</c:v>
                </c:pt>
                <c:pt idx="18">
                  <c:v>6.3454100000000002</c:v>
                </c:pt>
                <c:pt idx="19">
                  <c:v>6.3454100000000002</c:v>
                </c:pt>
                <c:pt idx="20">
                  <c:v>6.3454100000000002</c:v>
                </c:pt>
                <c:pt idx="21">
                  <c:v>6.3454100000000002</c:v>
                </c:pt>
                <c:pt idx="22">
                  <c:v>6.3454100000000002</c:v>
                </c:pt>
                <c:pt idx="23">
                  <c:v>6.3454100000000002</c:v>
                </c:pt>
                <c:pt idx="24">
                  <c:v>6.3454100000000002</c:v>
                </c:pt>
                <c:pt idx="25">
                  <c:v>6.3454100000000002</c:v>
                </c:pt>
                <c:pt idx="26">
                  <c:v>6.3454100000000002</c:v>
                </c:pt>
                <c:pt idx="27">
                  <c:v>6.3454100000000002</c:v>
                </c:pt>
                <c:pt idx="28">
                  <c:v>6.3454100000000002</c:v>
                </c:pt>
                <c:pt idx="29">
                  <c:v>6.3454100000000002</c:v>
                </c:pt>
                <c:pt idx="30">
                  <c:v>6.3454100000000002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D2-40B8-AD45-35A7856E7A71}"/>
            </c:ext>
          </c:extLst>
        </c:ser>
        <c:ser>
          <c:idx val="16"/>
          <c:order val="6"/>
          <c:tx>
            <c:strRef>
              <c:f>'Electric Capacity - Ref'!$B$20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FFE0BC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Ref'!$C$20:$AL$20</c15:sqref>
                  </c15:fullRef>
                </c:ext>
              </c:extLst>
              <c:f>'Electric Capacity - Ref'!$H$20:$AL$20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D2-40B8-AD45-35A7856E7A71}"/>
            </c:ext>
          </c:extLst>
        </c:ser>
        <c:ser>
          <c:idx val="5"/>
          <c:order val="7"/>
          <c:tx>
            <c:strRef>
              <c:f>'Electric Capacity - Ref'!$B$9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Ref'!$C$9:$AL$9</c15:sqref>
                  </c15:fullRef>
                </c:ext>
              </c:extLst>
              <c:f>'Electric Capacity - Ref'!$H$9:$AL$9</c:f>
              <c:numCache>
                <c:formatCode>#,##0.00</c:formatCode>
                <c:ptCount val="31"/>
                <c:pt idx="0">
                  <c:v>0.56599999999999995</c:v>
                </c:pt>
                <c:pt idx="1">
                  <c:v>0.56599999999999995</c:v>
                </c:pt>
                <c:pt idx="2">
                  <c:v>0.56599999999999995</c:v>
                </c:pt>
                <c:pt idx="3">
                  <c:v>0.56599999999999995</c:v>
                </c:pt>
                <c:pt idx="4">
                  <c:v>0.56599999999999995</c:v>
                </c:pt>
                <c:pt idx="5">
                  <c:v>0.56599999999999995</c:v>
                </c:pt>
                <c:pt idx="6">
                  <c:v>0.56599999999999995</c:v>
                </c:pt>
                <c:pt idx="7">
                  <c:v>0.56599999999999995</c:v>
                </c:pt>
                <c:pt idx="8">
                  <c:v>0.56599999999999995</c:v>
                </c:pt>
                <c:pt idx="9">
                  <c:v>0.56599999999999995</c:v>
                </c:pt>
                <c:pt idx="10">
                  <c:v>0.56599999999999995</c:v>
                </c:pt>
                <c:pt idx="11">
                  <c:v>0.56599999999999995</c:v>
                </c:pt>
                <c:pt idx="12">
                  <c:v>0.56599999999999995</c:v>
                </c:pt>
                <c:pt idx="13">
                  <c:v>0.56599999999999995</c:v>
                </c:pt>
                <c:pt idx="14">
                  <c:v>0.56599999999999995</c:v>
                </c:pt>
                <c:pt idx="15">
                  <c:v>0.56599999999999995</c:v>
                </c:pt>
                <c:pt idx="16">
                  <c:v>0.56599999999999995</c:v>
                </c:pt>
                <c:pt idx="17">
                  <c:v>0.56599999999999995</c:v>
                </c:pt>
                <c:pt idx="18">
                  <c:v>0.56599999999999995</c:v>
                </c:pt>
                <c:pt idx="19">
                  <c:v>0.56599999999999995</c:v>
                </c:pt>
                <c:pt idx="20">
                  <c:v>0.56599999999999995</c:v>
                </c:pt>
                <c:pt idx="21">
                  <c:v>0.56599999999999995</c:v>
                </c:pt>
                <c:pt idx="22">
                  <c:v>0.56599999999999995</c:v>
                </c:pt>
                <c:pt idx="23">
                  <c:v>0.56599999999999995</c:v>
                </c:pt>
                <c:pt idx="24">
                  <c:v>0.56599999999999995</c:v>
                </c:pt>
                <c:pt idx="25">
                  <c:v>0.56599999999999995</c:v>
                </c:pt>
                <c:pt idx="26">
                  <c:v>0.56599999999999995</c:v>
                </c:pt>
                <c:pt idx="27">
                  <c:v>0.56599999999999995</c:v>
                </c:pt>
                <c:pt idx="28">
                  <c:v>0.56599999999999995</c:v>
                </c:pt>
                <c:pt idx="29">
                  <c:v>0.56599999999999995</c:v>
                </c:pt>
                <c:pt idx="30">
                  <c:v>0.56599999999999995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D2-40B8-AD45-35A7856E7A71}"/>
            </c:ext>
          </c:extLst>
        </c:ser>
        <c:ser>
          <c:idx val="15"/>
          <c:order val="8"/>
          <c:tx>
            <c:strRef>
              <c:f>'Electric Capacity - Ref'!$B$19</c:f>
              <c:strCache>
                <c:ptCount val="1"/>
                <c:pt idx="0">
                  <c:v>Landfill Gas</c:v>
                </c:pt>
              </c:strCache>
            </c:strRef>
          </c:tx>
          <c:spPr>
            <a:solidFill>
              <a:srgbClr val="C4BD97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Ref'!$C$19:$AL$19</c15:sqref>
                  </c15:fullRef>
                </c:ext>
              </c:extLst>
              <c:f>'Electric Capacity - Ref'!$H$19:$AL$19</c:f>
              <c:numCache>
                <c:formatCode>#,##0.00</c:formatCode>
                <c:ptCount val="31"/>
                <c:pt idx="0">
                  <c:v>2.453E-2</c:v>
                </c:pt>
                <c:pt idx="1">
                  <c:v>2.453E-2</c:v>
                </c:pt>
                <c:pt idx="2">
                  <c:v>2.453E-2</c:v>
                </c:pt>
                <c:pt idx="3">
                  <c:v>2.453E-2</c:v>
                </c:pt>
                <c:pt idx="4">
                  <c:v>2.453E-2</c:v>
                </c:pt>
                <c:pt idx="5">
                  <c:v>2.453E-2</c:v>
                </c:pt>
                <c:pt idx="6">
                  <c:v>2.453E-2</c:v>
                </c:pt>
                <c:pt idx="7">
                  <c:v>2.453E-2</c:v>
                </c:pt>
                <c:pt idx="8">
                  <c:v>2.453E-2</c:v>
                </c:pt>
                <c:pt idx="9">
                  <c:v>2.453E-2</c:v>
                </c:pt>
                <c:pt idx="10">
                  <c:v>2.453E-2</c:v>
                </c:pt>
                <c:pt idx="11">
                  <c:v>2.453E-2</c:v>
                </c:pt>
                <c:pt idx="12">
                  <c:v>2.453E-2</c:v>
                </c:pt>
                <c:pt idx="13">
                  <c:v>2.453E-2</c:v>
                </c:pt>
                <c:pt idx="14">
                  <c:v>2.453E-2</c:v>
                </c:pt>
                <c:pt idx="15">
                  <c:v>2.453E-2</c:v>
                </c:pt>
                <c:pt idx="16">
                  <c:v>2.453E-2</c:v>
                </c:pt>
                <c:pt idx="17">
                  <c:v>2.453E-2</c:v>
                </c:pt>
                <c:pt idx="18">
                  <c:v>2.453E-2</c:v>
                </c:pt>
                <c:pt idx="19">
                  <c:v>2.453E-2</c:v>
                </c:pt>
                <c:pt idx="20">
                  <c:v>2.453E-2</c:v>
                </c:pt>
                <c:pt idx="21">
                  <c:v>2.453E-2</c:v>
                </c:pt>
                <c:pt idx="22">
                  <c:v>2.453E-2</c:v>
                </c:pt>
                <c:pt idx="23">
                  <c:v>2.453E-2</c:v>
                </c:pt>
                <c:pt idx="24">
                  <c:v>2.453E-2</c:v>
                </c:pt>
                <c:pt idx="25">
                  <c:v>2.453E-2</c:v>
                </c:pt>
                <c:pt idx="26">
                  <c:v>2.453E-2</c:v>
                </c:pt>
                <c:pt idx="27">
                  <c:v>2.453E-2</c:v>
                </c:pt>
                <c:pt idx="28">
                  <c:v>2.453E-2</c:v>
                </c:pt>
                <c:pt idx="29">
                  <c:v>2.453E-2</c:v>
                </c:pt>
                <c:pt idx="30">
                  <c:v>2.453E-2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D2-40B8-AD45-35A7856E7A71}"/>
            </c:ext>
          </c:extLst>
        </c:ser>
        <c:ser>
          <c:idx val="14"/>
          <c:order val="9"/>
          <c:tx>
            <c:strRef>
              <c:f>'Electric Capacity - Ref'!$B$18</c:f>
              <c:strCache>
                <c:ptCount val="1"/>
                <c:pt idx="0">
                  <c:v>Black Liquor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Ref'!$C$18:$AL$18</c15:sqref>
                  </c15:fullRef>
                </c:ext>
              </c:extLst>
              <c:f>'Electric Capacity - Ref'!$H$18:$AL$18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D2-40B8-AD45-35A7856E7A71}"/>
            </c:ext>
          </c:extLst>
        </c:ser>
        <c:ser>
          <c:idx val="6"/>
          <c:order val="10"/>
          <c:tx>
            <c:strRef>
              <c:f>'Electric Capacity - Ref'!$B$10</c:f>
              <c:strCache>
                <c:ptCount val="1"/>
                <c:pt idx="0">
                  <c:v>Tier 1 Hydro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Ref'!$C$10:$AL$10</c15:sqref>
                  </c15:fullRef>
                </c:ext>
              </c:extLst>
              <c:f>'Electric Capacity - Ref'!$H$10:$AL$10</c:f>
              <c:numCache>
                <c:formatCode>#,##0.00</c:formatCode>
                <c:ptCount val="31"/>
                <c:pt idx="0">
                  <c:v>0.49435000000000001</c:v>
                </c:pt>
                <c:pt idx="1">
                  <c:v>0.49435000000000001</c:v>
                </c:pt>
                <c:pt idx="2">
                  <c:v>0.49435000000000001</c:v>
                </c:pt>
                <c:pt idx="3">
                  <c:v>0.49435000000000001</c:v>
                </c:pt>
                <c:pt idx="4">
                  <c:v>0.49435000000000001</c:v>
                </c:pt>
                <c:pt idx="5">
                  <c:v>0.49435000000000001</c:v>
                </c:pt>
                <c:pt idx="6">
                  <c:v>0.49435000000000001</c:v>
                </c:pt>
                <c:pt idx="7">
                  <c:v>0.49435000000000001</c:v>
                </c:pt>
                <c:pt idx="8">
                  <c:v>0.49435000000000001</c:v>
                </c:pt>
                <c:pt idx="9">
                  <c:v>0.49435000000000001</c:v>
                </c:pt>
                <c:pt idx="10">
                  <c:v>0.49435000000000001</c:v>
                </c:pt>
                <c:pt idx="11">
                  <c:v>0.49435000000000001</c:v>
                </c:pt>
                <c:pt idx="12">
                  <c:v>0.49435000000000001</c:v>
                </c:pt>
                <c:pt idx="13">
                  <c:v>0.49435000000000001</c:v>
                </c:pt>
                <c:pt idx="14">
                  <c:v>0.49435000000000001</c:v>
                </c:pt>
                <c:pt idx="15">
                  <c:v>0.49435000000000001</c:v>
                </c:pt>
                <c:pt idx="16">
                  <c:v>0.49435000000000001</c:v>
                </c:pt>
                <c:pt idx="17">
                  <c:v>0.49435000000000001</c:v>
                </c:pt>
                <c:pt idx="18">
                  <c:v>0.49435000000000001</c:v>
                </c:pt>
                <c:pt idx="19">
                  <c:v>0.49435000000000001</c:v>
                </c:pt>
                <c:pt idx="20">
                  <c:v>0.49435000000000001</c:v>
                </c:pt>
                <c:pt idx="21">
                  <c:v>0.49435000000000001</c:v>
                </c:pt>
                <c:pt idx="22">
                  <c:v>0.49435000000000001</c:v>
                </c:pt>
                <c:pt idx="23">
                  <c:v>0.49435000000000001</c:v>
                </c:pt>
                <c:pt idx="24">
                  <c:v>0.49435000000000001</c:v>
                </c:pt>
                <c:pt idx="25">
                  <c:v>0.49435000000000001</c:v>
                </c:pt>
                <c:pt idx="26">
                  <c:v>0.49435000000000001</c:v>
                </c:pt>
                <c:pt idx="27">
                  <c:v>0.49435000000000001</c:v>
                </c:pt>
                <c:pt idx="28">
                  <c:v>0.49435000000000001</c:v>
                </c:pt>
                <c:pt idx="29">
                  <c:v>0.49435000000000001</c:v>
                </c:pt>
                <c:pt idx="30">
                  <c:v>0.49435000000000001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D2-40B8-AD45-35A7856E7A71}"/>
            </c:ext>
          </c:extLst>
        </c:ser>
        <c:ser>
          <c:idx val="4"/>
          <c:order val="11"/>
          <c:tx>
            <c:strRef>
              <c:f>'Electric Capacity - Ref'!$B$8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Ref'!$C$8:$AL$8</c15:sqref>
                  </c15:fullRef>
                </c:ext>
              </c:extLst>
              <c:f>'Electric Capacity - Ref'!$H$8:$AL$8</c:f>
              <c:numCache>
                <c:formatCode>#,##0.00</c:formatCode>
                <c:ptCount val="31"/>
                <c:pt idx="0">
                  <c:v>2.1700000000000001E-3</c:v>
                </c:pt>
                <c:pt idx="1">
                  <c:v>2.1700000000000001E-3</c:v>
                </c:pt>
                <c:pt idx="2">
                  <c:v>2.1700000000000001E-3</c:v>
                </c:pt>
                <c:pt idx="3">
                  <c:v>2.1700000000000001E-3</c:v>
                </c:pt>
                <c:pt idx="4">
                  <c:v>2.1700000000000001E-3</c:v>
                </c:pt>
                <c:pt idx="5">
                  <c:v>2.1700000000000001E-3</c:v>
                </c:pt>
                <c:pt idx="6">
                  <c:v>2.1700000000000001E-3</c:v>
                </c:pt>
                <c:pt idx="7">
                  <c:v>2.1700000000000001E-3</c:v>
                </c:pt>
                <c:pt idx="8">
                  <c:v>2.1700000000000001E-3</c:v>
                </c:pt>
                <c:pt idx="9">
                  <c:v>2.1700000000000001E-3</c:v>
                </c:pt>
                <c:pt idx="10">
                  <c:v>2.1700000000000001E-3</c:v>
                </c:pt>
                <c:pt idx="11">
                  <c:v>2.1700000000000001E-3</c:v>
                </c:pt>
                <c:pt idx="12">
                  <c:v>2.1700000000000001E-3</c:v>
                </c:pt>
                <c:pt idx="13">
                  <c:v>2.1700000000000001E-3</c:v>
                </c:pt>
                <c:pt idx="14">
                  <c:v>2.1700000000000001E-3</c:v>
                </c:pt>
                <c:pt idx="15">
                  <c:v>2.1700000000000001E-3</c:v>
                </c:pt>
                <c:pt idx="16">
                  <c:v>2.1700000000000001E-3</c:v>
                </c:pt>
                <c:pt idx="17">
                  <c:v>2.1700000000000001E-3</c:v>
                </c:pt>
                <c:pt idx="18">
                  <c:v>2.1700000000000001E-3</c:v>
                </c:pt>
                <c:pt idx="19">
                  <c:v>2.1700000000000001E-3</c:v>
                </c:pt>
                <c:pt idx="20">
                  <c:v>2.1700000000000001E-3</c:v>
                </c:pt>
                <c:pt idx="21">
                  <c:v>2.1700000000000001E-3</c:v>
                </c:pt>
                <c:pt idx="22">
                  <c:v>2.1700000000000001E-3</c:v>
                </c:pt>
                <c:pt idx="23">
                  <c:v>2.1700000000000001E-3</c:v>
                </c:pt>
                <c:pt idx="24">
                  <c:v>2.1700000000000001E-3</c:v>
                </c:pt>
                <c:pt idx="25">
                  <c:v>2.1700000000000001E-3</c:v>
                </c:pt>
                <c:pt idx="26">
                  <c:v>2.1700000000000001E-3</c:v>
                </c:pt>
                <c:pt idx="27">
                  <c:v>2.1700000000000001E-3</c:v>
                </c:pt>
                <c:pt idx="28">
                  <c:v>2.1700000000000001E-3</c:v>
                </c:pt>
                <c:pt idx="29">
                  <c:v>2.1700000000000001E-3</c:v>
                </c:pt>
                <c:pt idx="30">
                  <c:v>2.1700000000000001E-3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D2-40B8-AD45-35A7856E7A71}"/>
            </c:ext>
          </c:extLst>
        </c:ser>
        <c:ser>
          <c:idx val="3"/>
          <c:order val="12"/>
          <c:tx>
            <c:strRef>
              <c:f>'Electric Capacity - Ref'!$B$7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Ref'!$C$7:$AL$7</c15:sqref>
                  </c15:fullRef>
                </c:ext>
              </c:extLst>
              <c:f>'Electric Capacity - Ref'!$H$7:$AL$7</c:f>
              <c:numCache>
                <c:formatCode>#,##0.00</c:formatCode>
                <c:ptCount val="31"/>
                <c:pt idx="0">
                  <c:v>0.15543999999999999</c:v>
                </c:pt>
                <c:pt idx="1">
                  <c:v>0.15543999999999999</c:v>
                </c:pt>
                <c:pt idx="2">
                  <c:v>0.15543999999999999</c:v>
                </c:pt>
                <c:pt idx="3">
                  <c:v>0.15543999999999999</c:v>
                </c:pt>
                <c:pt idx="4">
                  <c:v>0.15543999999999999</c:v>
                </c:pt>
                <c:pt idx="5">
                  <c:v>0.15543999999999999</c:v>
                </c:pt>
                <c:pt idx="6">
                  <c:v>0.15543999999999999</c:v>
                </c:pt>
                <c:pt idx="7">
                  <c:v>0.15543999999999999</c:v>
                </c:pt>
                <c:pt idx="8">
                  <c:v>0.15543999999999999</c:v>
                </c:pt>
                <c:pt idx="9">
                  <c:v>0.15543999999999999</c:v>
                </c:pt>
                <c:pt idx="10">
                  <c:v>0.15543999999999999</c:v>
                </c:pt>
                <c:pt idx="11">
                  <c:v>0.15543999999999999</c:v>
                </c:pt>
                <c:pt idx="12">
                  <c:v>0.15543999999999999</c:v>
                </c:pt>
                <c:pt idx="13">
                  <c:v>0.15543999999999999</c:v>
                </c:pt>
                <c:pt idx="14">
                  <c:v>0.15543999999999999</c:v>
                </c:pt>
                <c:pt idx="15">
                  <c:v>0.15543999999999999</c:v>
                </c:pt>
                <c:pt idx="16">
                  <c:v>0.15543999999999999</c:v>
                </c:pt>
                <c:pt idx="17">
                  <c:v>0.15543999999999999</c:v>
                </c:pt>
                <c:pt idx="18">
                  <c:v>0.15543999999999999</c:v>
                </c:pt>
                <c:pt idx="19">
                  <c:v>0.15543999999999999</c:v>
                </c:pt>
                <c:pt idx="20">
                  <c:v>0.15543999999999999</c:v>
                </c:pt>
                <c:pt idx="21">
                  <c:v>0.15543999999999999</c:v>
                </c:pt>
                <c:pt idx="22">
                  <c:v>0.15543999999999999</c:v>
                </c:pt>
                <c:pt idx="23">
                  <c:v>0.15543999999999999</c:v>
                </c:pt>
                <c:pt idx="24">
                  <c:v>0.15543999999999999</c:v>
                </c:pt>
                <c:pt idx="25">
                  <c:v>0.15543999999999999</c:v>
                </c:pt>
                <c:pt idx="26">
                  <c:v>0.15543999999999999</c:v>
                </c:pt>
                <c:pt idx="27">
                  <c:v>0.15543999999999999</c:v>
                </c:pt>
                <c:pt idx="28">
                  <c:v>0.15543999999999999</c:v>
                </c:pt>
                <c:pt idx="29">
                  <c:v>0.15543999999999999</c:v>
                </c:pt>
                <c:pt idx="30">
                  <c:v>0.15543999999999999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D2-40B8-AD45-35A7856E7A71}"/>
            </c:ext>
          </c:extLst>
        </c:ser>
        <c:ser>
          <c:idx val="1"/>
          <c:order val="13"/>
          <c:tx>
            <c:strRef>
              <c:f>'Electric Capacity - Ref'!$B$5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Ref'!$C$5:$AL$5</c15:sqref>
                  </c15:fullRef>
                </c:ext>
              </c:extLst>
              <c:f>'Electric Capacity - Ref'!$H$5:$AL$5</c:f>
              <c:numCache>
                <c:formatCode>#,##0.00</c:formatCode>
                <c:ptCount val="31"/>
                <c:pt idx="0">
                  <c:v>0.32</c:v>
                </c:pt>
                <c:pt idx="1">
                  <c:v>0.32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0.32</c:v>
                </c:pt>
                <c:pt idx="10">
                  <c:v>0.32</c:v>
                </c:pt>
                <c:pt idx="11">
                  <c:v>0.32</c:v>
                </c:pt>
                <c:pt idx="12">
                  <c:v>0.32</c:v>
                </c:pt>
                <c:pt idx="13">
                  <c:v>0.32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0.32</c:v>
                </c:pt>
                <c:pt idx="21">
                  <c:v>0.32</c:v>
                </c:pt>
                <c:pt idx="22">
                  <c:v>0.32</c:v>
                </c:pt>
                <c:pt idx="23">
                  <c:v>0.32</c:v>
                </c:pt>
                <c:pt idx="24">
                  <c:v>0.32</c:v>
                </c:pt>
                <c:pt idx="25">
                  <c:v>0.32</c:v>
                </c:pt>
                <c:pt idx="26">
                  <c:v>0.32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4D2-40B8-AD45-35A7856E7A71}"/>
            </c:ext>
          </c:extLst>
        </c:ser>
        <c:ser>
          <c:idx val="2"/>
          <c:order val="14"/>
          <c:tx>
            <c:strRef>
              <c:f>'Electric Capacity - Ref'!$B$6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Ref'!$C$6:$AL$6</c15:sqref>
                  </c15:fullRef>
                </c:ext>
              </c:extLst>
              <c:f>'Electric Capacity - Ref'!$H$6:$AL$6</c:f>
              <c:numCache>
                <c:formatCode>#,##0.00</c:formatCode>
                <c:ptCount val="31"/>
                <c:pt idx="0">
                  <c:v>0.248</c:v>
                </c:pt>
                <c:pt idx="1">
                  <c:v>0.248</c:v>
                </c:pt>
                <c:pt idx="2">
                  <c:v>0.248</c:v>
                </c:pt>
                <c:pt idx="3">
                  <c:v>0.36799999999999999</c:v>
                </c:pt>
                <c:pt idx="4">
                  <c:v>0.36799999999999999</c:v>
                </c:pt>
                <c:pt idx="5">
                  <c:v>0.36799999999999999</c:v>
                </c:pt>
                <c:pt idx="6">
                  <c:v>0.76800000000000002</c:v>
                </c:pt>
                <c:pt idx="7">
                  <c:v>0.76800000000000002</c:v>
                </c:pt>
                <c:pt idx="8">
                  <c:v>1.1679999999999999</c:v>
                </c:pt>
                <c:pt idx="9">
                  <c:v>1.1679999999999999</c:v>
                </c:pt>
                <c:pt idx="10">
                  <c:v>1.5680000000000001</c:v>
                </c:pt>
                <c:pt idx="11">
                  <c:v>1.5680000000000001</c:v>
                </c:pt>
                <c:pt idx="12">
                  <c:v>1.5680000000000001</c:v>
                </c:pt>
                <c:pt idx="13">
                  <c:v>1.5680000000000001</c:v>
                </c:pt>
                <c:pt idx="14">
                  <c:v>1.5680000000000001</c:v>
                </c:pt>
                <c:pt idx="15">
                  <c:v>1.5680000000000001</c:v>
                </c:pt>
                <c:pt idx="16">
                  <c:v>1.5680000000000001</c:v>
                </c:pt>
                <c:pt idx="17">
                  <c:v>1.5680000000000001</c:v>
                </c:pt>
                <c:pt idx="18">
                  <c:v>1.5680000000000001</c:v>
                </c:pt>
                <c:pt idx="19">
                  <c:v>1.5680000000000001</c:v>
                </c:pt>
                <c:pt idx="20">
                  <c:v>1.5680000000000001</c:v>
                </c:pt>
                <c:pt idx="21">
                  <c:v>1.5680000000000001</c:v>
                </c:pt>
                <c:pt idx="22">
                  <c:v>1.5680000000000001</c:v>
                </c:pt>
                <c:pt idx="23">
                  <c:v>1.5680000000000001</c:v>
                </c:pt>
                <c:pt idx="24">
                  <c:v>1.5680000000000001</c:v>
                </c:pt>
                <c:pt idx="25">
                  <c:v>1.5680000000000001</c:v>
                </c:pt>
                <c:pt idx="26">
                  <c:v>1.5680000000000001</c:v>
                </c:pt>
                <c:pt idx="27">
                  <c:v>1.5680000000000001</c:v>
                </c:pt>
                <c:pt idx="28">
                  <c:v>1.5680000000000001</c:v>
                </c:pt>
                <c:pt idx="29">
                  <c:v>1.5680000000000001</c:v>
                </c:pt>
                <c:pt idx="30">
                  <c:v>1.5680000000000001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D2-40B8-AD45-35A7856E7A71}"/>
            </c:ext>
          </c:extLst>
        </c:ser>
        <c:ser>
          <c:idx val="12"/>
          <c:order val="15"/>
          <c:tx>
            <c:strRef>
              <c:f>'Electric Capacity - Ref'!$B$16</c:f>
              <c:strCache>
                <c:ptCount val="1"/>
                <c:pt idx="0">
                  <c:v>Solar Thermal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Ref'!$C$16:$AL$16</c15:sqref>
                  </c15:fullRef>
                </c:ext>
              </c:extLst>
              <c:f>'Electric Capacity - Ref'!$H$16:$AL$16</c:f>
              <c:numCache>
                <c:formatCode>#,##0.00</c:formatCode>
                <c:ptCount val="31"/>
                <c:pt idx="0">
                  <c:v>7.2399999999999999E-3</c:v>
                </c:pt>
                <c:pt idx="1">
                  <c:v>7.2399999999999999E-3</c:v>
                </c:pt>
                <c:pt idx="2">
                  <c:v>7.2399999999999999E-3</c:v>
                </c:pt>
                <c:pt idx="3">
                  <c:v>7.2399999999999999E-3</c:v>
                </c:pt>
                <c:pt idx="4">
                  <c:v>7.2399999999999999E-3</c:v>
                </c:pt>
                <c:pt idx="5">
                  <c:v>7.2399999999999999E-3</c:v>
                </c:pt>
                <c:pt idx="6">
                  <c:v>7.2399999999999999E-3</c:v>
                </c:pt>
                <c:pt idx="7">
                  <c:v>7.2399999999999999E-3</c:v>
                </c:pt>
                <c:pt idx="8">
                  <c:v>7.2399999999999999E-3</c:v>
                </c:pt>
                <c:pt idx="9">
                  <c:v>7.2399999999999999E-3</c:v>
                </c:pt>
                <c:pt idx="10">
                  <c:v>7.2399999999999999E-3</c:v>
                </c:pt>
                <c:pt idx="11">
                  <c:v>7.2399999999999999E-3</c:v>
                </c:pt>
                <c:pt idx="12">
                  <c:v>7.2399999999999999E-3</c:v>
                </c:pt>
                <c:pt idx="13">
                  <c:v>7.2399999999999999E-3</c:v>
                </c:pt>
                <c:pt idx="14">
                  <c:v>7.2399999999999999E-3</c:v>
                </c:pt>
                <c:pt idx="15">
                  <c:v>7.2399999999999999E-3</c:v>
                </c:pt>
                <c:pt idx="16">
                  <c:v>7.2399999999999999E-3</c:v>
                </c:pt>
                <c:pt idx="17">
                  <c:v>7.2399999999999999E-3</c:v>
                </c:pt>
                <c:pt idx="18">
                  <c:v>7.2399999999999999E-3</c:v>
                </c:pt>
                <c:pt idx="19">
                  <c:v>7.2399999999999999E-3</c:v>
                </c:pt>
                <c:pt idx="20">
                  <c:v>7.2399999999999999E-3</c:v>
                </c:pt>
                <c:pt idx="21">
                  <c:v>7.2399999999999999E-3</c:v>
                </c:pt>
                <c:pt idx="22">
                  <c:v>7.2399999999999999E-3</c:v>
                </c:pt>
                <c:pt idx="23">
                  <c:v>7.2399999999999999E-3</c:v>
                </c:pt>
                <c:pt idx="24">
                  <c:v>7.2399999999999999E-3</c:v>
                </c:pt>
                <c:pt idx="25">
                  <c:v>7.2399999999999999E-3</c:v>
                </c:pt>
                <c:pt idx="26">
                  <c:v>7.2399999999999999E-3</c:v>
                </c:pt>
                <c:pt idx="27">
                  <c:v>7.2399999999999999E-3</c:v>
                </c:pt>
                <c:pt idx="28">
                  <c:v>7.2399999999999999E-3</c:v>
                </c:pt>
                <c:pt idx="29">
                  <c:v>7.2399999999999999E-3</c:v>
                </c:pt>
                <c:pt idx="30">
                  <c:v>7.2399999999999999E-3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4D2-40B8-AD45-35A7856E7A71}"/>
            </c:ext>
          </c:extLst>
        </c:ser>
        <c:ser>
          <c:idx val="0"/>
          <c:order val="16"/>
          <c:tx>
            <c:strRef>
              <c:f>'Electric Capacity - Ref'!$B$4</c:f>
              <c:strCache>
                <c:ptCount val="1"/>
                <c:pt idx="0">
                  <c:v>Utility 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Ref'!$C$4:$AL$4</c15:sqref>
                  </c15:fullRef>
                </c:ext>
              </c:extLst>
              <c:f>'Electric Capacity - Ref'!$H$4:$AL$4</c:f>
              <c:numCache>
                <c:formatCode>#,##0.00</c:formatCode>
                <c:ptCount val="31"/>
                <c:pt idx="0">
                  <c:v>1.05</c:v>
                </c:pt>
                <c:pt idx="1">
                  <c:v>1.2302910380000003</c:v>
                </c:pt>
                <c:pt idx="2">
                  <c:v>1.4093273090000003</c:v>
                </c:pt>
                <c:pt idx="3">
                  <c:v>1.5850445660000001</c:v>
                </c:pt>
                <c:pt idx="4">
                  <c:v>1.7900702610000003</c:v>
                </c:pt>
                <c:pt idx="5">
                  <c:v>1.9991137830000001</c:v>
                </c:pt>
                <c:pt idx="6">
                  <c:v>2.2145300200000002</c:v>
                </c:pt>
                <c:pt idx="7">
                  <c:v>2.5018826399999998</c:v>
                </c:pt>
                <c:pt idx="8">
                  <c:v>2.7960014709999998</c:v>
                </c:pt>
                <c:pt idx="9">
                  <c:v>2.8233381209999999</c:v>
                </c:pt>
                <c:pt idx="10">
                  <c:v>2.8520248590000001</c:v>
                </c:pt>
                <c:pt idx="11">
                  <c:v>2.8811675860000001</c:v>
                </c:pt>
                <c:pt idx="12">
                  <c:v>2.9120421409999997</c:v>
                </c:pt>
                <c:pt idx="13">
                  <c:v>2.9448734330000002</c:v>
                </c:pt>
                <c:pt idx="14">
                  <c:v>2.9795201910000002</c:v>
                </c:pt>
                <c:pt idx="15">
                  <c:v>3.0145254880000003</c:v>
                </c:pt>
                <c:pt idx="16">
                  <c:v>3.0504140080000006</c:v>
                </c:pt>
                <c:pt idx="17">
                  <c:v>3.0866928929999999</c:v>
                </c:pt>
                <c:pt idx="18">
                  <c:v>3.1228710940000002</c:v>
                </c:pt>
                <c:pt idx="19">
                  <c:v>3.1584961960000002</c:v>
                </c:pt>
                <c:pt idx="20">
                  <c:v>3.1931557039999996</c:v>
                </c:pt>
                <c:pt idx="21">
                  <c:v>3.226746339</c:v>
                </c:pt>
                <c:pt idx="22">
                  <c:v>3.2590982730000002</c:v>
                </c:pt>
                <c:pt idx="23">
                  <c:v>3.2900832480000002</c:v>
                </c:pt>
                <c:pt idx="24">
                  <c:v>3.3196181510000002</c:v>
                </c:pt>
                <c:pt idx="25">
                  <c:v>3.3477347790000005</c:v>
                </c:pt>
                <c:pt idx="26">
                  <c:v>3.3746757510000003</c:v>
                </c:pt>
                <c:pt idx="27">
                  <c:v>3.4007930110000006</c:v>
                </c:pt>
                <c:pt idx="28">
                  <c:v>3.4264639360000002</c:v>
                </c:pt>
                <c:pt idx="29">
                  <c:v>3.4519648379999999</c:v>
                </c:pt>
                <c:pt idx="30">
                  <c:v>3.4774575949999997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4D2-40B8-AD45-35A7856E7A71}"/>
            </c:ext>
          </c:extLst>
        </c:ser>
        <c:ser>
          <c:idx val="18"/>
          <c:order val="17"/>
          <c:tx>
            <c:strRef>
              <c:f>'Electric Capacity - Ref'!$B$21</c:f>
              <c:strCache>
                <c:ptCount val="1"/>
                <c:pt idx="0">
                  <c:v>Rooftop PV</c:v>
                </c:pt>
              </c:strCache>
            </c:strRef>
          </c:tx>
          <c:spPr>
            <a:solidFill>
              <a:srgbClr val="F281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Ref'!$C$3:$AL$3</c15:sqref>
                  </c15:fullRef>
                </c:ext>
              </c:extLst>
              <c:f>'Electric Capacity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Ref'!$C$21:$AL$21</c15:sqref>
                  </c15:fullRef>
                </c:ext>
              </c:extLst>
              <c:f>'Electric Capacity - Ref'!$H$21:$AL$21</c:f>
              <c:numCache>
                <c:formatCode>#,##0.00</c:formatCode>
                <c:ptCount val="31"/>
                <c:pt idx="0">
                  <c:v>0.95450000000000002</c:v>
                </c:pt>
                <c:pt idx="1">
                  <c:v>1.0454000000000001</c:v>
                </c:pt>
                <c:pt idx="2">
                  <c:v>1.1362999999999999</c:v>
                </c:pt>
                <c:pt idx="3">
                  <c:v>1.2273000000000001</c:v>
                </c:pt>
                <c:pt idx="4">
                  <c:v>1.3182</c:v>
                </c:pt>
                <c:pt idx="5">
                  <c:v>1.4091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1.5</c:v>
                </c:pt>
                <c:pt idx="3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4D2-40B8-AD45-35A7856E7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355423"/>
        <c:axId val="1487905743"/>
        <c:extLst/>
      </c:areaChart>
      <c:catAx>
        <c:axId val="17143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905743"/>
        <c:crosses val="autoZero"/>
        <c:auto val="1"/>
        <c:lblAlgn val="ctr"/>
        <c:lblOffset val="100"/>
        <c:tickLblSkip val="5"/>
        <c:noMultiLvlLbl val="0"/>
      </c:catAx>
      <c:valAx>
        <c:axId val="148790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800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355423"/>
        <c:crosses val="autoZero"/>
        <c:crossBetween val="midCat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0"/>
          <c:order val="0"/>
          <c:tx>
            <c:strRef>
              <c:f>'Electric Capacity - MWG'!$B$14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MWG'!$C$14:$AL$14</c15:sqref>
                  </c15:fullRef>
                </c:ext>
              </c:extLst>
              <c:f>'Electric Capacity - MWG'!$H$14:$AL$14</c:f>
              <c:numCache>
                <c:formatCode>#,##0.00</c:formatCode>
                <c:ptCount val="31"/>
                <c:pt idx="0">
                  <c:v>1.841</c:v>
                </c:pt>
                <c:pt idx="1">
                  <c:v>1.841</c:v>
                </c:pt>
                <c:pt idx="2">
                  <c:v>1.841</c:v>
                </c:pt>
                <c:pt idx="3">
                  <c:v>1.841</c:v>
                </c:pt>
                <c:pt idx="4">
                  <c:v>1.841</c:v>
                </c:pt>
                <c:pt idx="5">
                  <c:v>1.841</c:v>
                </c:pt>
                <c:pt idx="6">
                  <c:v>1.841</c:v>
                </c:pt>
                <c:pt idx="7">
                  <c:v>1.841</c:v>
                </c:pt>
                <c:pt idx="8">
                  <c:v>1.841</c:v>
                </c:pt>
                <c:pt idx="9">
                  <c:v>1.841</c:v>
                </c:pt>
                <c:pt idx="10">
                  <c:v>1.841</c:v>
                </c:pt>
                <c:pt idx="11">
                  <c:v>1.841</c:v>
                </c:pt>
                <c:pt idx="12">
                  <c:v>1.841</c:v>
                </c:pt>
                <c:pt idx="13">
                  <c:v>1.841</c:v>
                </c:pt>
                <c:pt idx="14">
                  <c:v>1.841</c:v>
                </c:pt>
                <c:pt idx="15">
                  <c:v>1.841</c:v>
                </c:pt>
                <c:pt idx="16">
                  <c:v>1.841</c:v>
                </c:pt>
                <c:pt idx="17">
                  <c:v>1.841</c:v>
                </c:pt>
                <c:pt idx="18">
                  <c:v>1.841</c:v>
                </c:pt>
                <c:pt idx="19">
                  <c:v>1.841</c:v>
                </c:pt>
                <c:pt idx="20">
                  <c:v>1.841</c:v>
                </c:pt>
                <c:pt idx="21">
                  <c:v>1.841</c:v>
                </c:pt>
                <c:pt idx="22">
                  <c:v>1.841</c:v>
                </c:pt>
                <c:pt idx="23">
                  <c:v>1.841</c:v>
                </c:pt>
                <c:pt idx="24">
                  <c:v>1.841</c:v>
                </c:pt>
                <c:pt idx="25">
                  <c:v>1.841</c:v>
                </c:pt>
                <c:pt idx="26">
                  <c:v>1.841</c:v>
                </c:pt>
                <c:pt idx="27">
                  <c:v>1.841</c:v>
                </c:pt>
                <c:pt idx="28">
                  <c:v>1.841</c:v>
                </c:pt>
                <c:pt idx="29">
                  <c:v>1.841</c:v>
                </c:pt>
                <c:pt idx="30">
                  <c:v>1.841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9-4B71-B43E-472478720467}"/>
            </c:ext>
          </c:extLst>
        </c:ser>
        <c:ser>
          <c:idx val="9"/>
          <c:order val="1"/>
          <c:tx>
            <c:strRef>
              <c:f>'Electric Capacity - MWG'!$B$13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MWG'!$C$13:$AL$13</c15:sqref>
                  </c15:fullRef>
                </c:ext>
              </c:extLst>
              <c:f>'Electric Capacity - MWG'!$H$13:$AL$13</c:f>
              <c:numCache>
                <c:formatCode>#,##0.00</c:formatCode>
                <c:ptCount val="31"/>
                <c:pt idx="0">
                  <c:v>2.4289900000000006</c:v>
                </c:pt>
                <c:pt idx="1">
                  <c:v>1.9436400000000003</c:v>
                </c:pt>
                <c:pt idx="2">
                  <c:v>1.5699566666666664</c:v>
                </c:pt>
                <c:pt idx="3">
                  <c:v>1.4754400000000001</c:v>
                </c:pt>
                <c:pt idx="4">
                  <c:v>1.4754400000000001</c:v>
                </c:pt>
                <c:pt idx="5">
                  <c:v>1.4754400000000001</c:v>
                </c:pt>
                <c:pt idx="6">
                  <c:v>1.4754400000000001</c:v>
                </c:pt>
                <c:pt idx="7">
                  <c:v>1.4754400000000001</c:v>
                </c:pt>
                <c:pt idx="8">
                  <c:v>1.4754400000000001</c:v>
                </c:pt>
                <c:pt idx="9">
                  <c:v>1.4754400000000001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9-4B71-B43E-472478720467}"/>
            </c:ext>
          </c:extLst>
        </c:ser>
        <c:ser>
          <c:idx val="8"/>
          <c:order val="2"/>
          <c:tx>
            <c:strRef>
              <c:f>'Electric Capacity - MWG'!$B$11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MWG'!$C$11:$AL$11</c15:sqref>
                  </c15:fullRef>
                </c:ext>
              </c:extLst>
              <c:f>'Electric Capacity - MWG'!$H$11:$AL$11</c:f>
              <c:numCache>
                <c:formatCode>#,##0.00</c:formatCode>
                <c:ptCount val="31"/>
                <c:pt idx="0">
                  <c:v>7.22553219</c:v>
                </c:pt>
                <c:pt idx="1">
                  <c:v>8.7173034169999983</c:v>
                </c:pt>
                <c:pt idx="2">
                  <c:v>8.7437635059999987</c:v>
                </c:pt>
                <c:pt idx="3">
                  <c:v>8.7519830779999985</c:v>
                </c:pt>
                <c:pt idx="4">
                  <c:v>8.7858255979999988</c:v>
                </c:pt>
                <c:pt idx="5">
                  <c:v>8.8203875659999991</c:v>
                </c:pt>
                <c:pt idx="6">
                  <c:v>8.8008467330000002</c:v>
                </c:pt>
                <c:pt idx="7">
                  <c:v>8.8546533259999993</c:v>
                </c:pt>
                <c:pt idx="8">
                  <c:v>8.8247361459999993</c:v>
                </c:pt>
                <c:pt idx="9">
                  <c:v>8.8806099749999987</c:v>
                </c:pt>
                <c:pt idx="10">
                  <c:v>8.8394290729999998</c:v>
                </c:pt>
                <c:pt idx="11">
                  <c:v>7.9614165285</c:v>
                </c:pt>
                <c:pt idx="12">
                  <c:v>7.0823997880000009</c:v>
                </c:pt>
                <c:pt idx="13">
                  <c:v>6.2022964940999996</c:v>
                </c:pt>
                <c:pt idx="14">
                  <c:v>5.3209547435999998</c:v>
                </c:pt>
                <c:pt idx="15">
                  <c:v>4.4380866604999998</c:v>
                </c:pt>
                <c:pt idx="16">
                  <c:v>3.5537153803999999</c:v>
                </c:pt>
                <c:pt idx="17">
                  <c:v>2.6677475553000005</c:v>
                </c:pt>
                <c:pt idx="18">
                  <c:v>1.7801344967999999</c:v>
                </c:pt>
                <c:pt idx="19">
                  <c:v>0.89087280489999998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89-4B71-B43E-472478720467}"/>
            </c:ext>
          </c:extLst>
        </c:ser>
        <c:ser>
          <c:idx val="7"/>
          <c:order val="3"/>
          <c:tx>
            <c:strRef>
              <c:f>'Electric Capacity - MWG'!$B$12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MWG'!$C$12:$AL$12</c15:sqref>
                  </c15:fullRef>
                </c:ext>
              </c:extLst>
              <c:f>'Electric Capacity - MWG'!$H$12:$AL$12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89-4B71-B43E-472478720467}"/>
            </c:ext>
          </c:extLst>
        </c:ser>
        <c:ser>
          <c:idx val="13"/>
          <c:order val="4"/>
          <c:tx>
            <c:strRef>
              <c:f>'Electric Capacity - MWG'!$B$17</c:f>
              <c:strCache>
                <c:ptCount val="1"/>
                <c:pt idx="0">
                  <c:v>Municipal Solid Waste</c:v>
                </c:pt>
              </c:strCache>
            </c:strRef>
          </c:tx>
          <c:spPr>
            <a:solidFill>
              <a:srgbClr val="AF7E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MWG'!$C$17:$AL$17</c15:sqref>
                  </c15:fullRef>
                </c:ext>
              </c:extLst>
              <c:f>'Electric Capacity - MWG'!$H$17:$AL$17</c:f>
              <c:numCache>
                <c:formatCode>#,##0.00</c:formatCode>
                <c:ptCount val="31"/>
                <c:pt idx="0">
                  <c:v>0.20714000000000002</c:v>
                </c:pt>
                <c:pt idx="1">
                  <c:v>0.20714000000000002</c:v>
                </c:pt>
                <c:pt idx="2">
                  <c:v>0.20714000000000002</c:v>
                </c:pt>
                <c:pt idx="3">
                  <c:v>0.20714000000000002</c:v>
                </c:pt>
                <c:pt idx="4">
                  <c:v>0.20714000000000002</c:v>
                </c:pt>
                <c:pt idx="5">
                  <c:v>0.20714000000000002</c:v>
                </c:pt>
                <c:pt idx="6">
                  <c:v>0.20714000000000002</c:v>
                </c:pt>
                <c:pt idx="7">
                  <c:v>0.20714000000000002</c:v>
                </c:pt>
                <c:pt idx="8">
                  <c:v>0.20714000000000002</c:v>
                </c:pt>
                <c:pt idx="9">
                  <c:v>0.20714000000000002</c:v>
                </c:pt>
                <c:pt idx="10">
                  <c:v>0.20714000000000002</c:v>
                </c:pt>
                <c:pt idx="11">
                  <c:v>0.20714000000000002</c:v>
                </c:pt>
                <c:pt idx="12">
                  <c:v>0.20714000000000002</c:v>
                </c:pt>
                <c:pt idx="13">
                  <c:v>0.20714000000000002</c:v>
                </c:pt>
                <c:pt idx="14">
                  <c:v>0.20714000000000002</c:v>
                </c:pt>
                <c:pt idx="15">
                  <c:v>0.20714000000000002</c:v>
                </c:pt>
                <c:pt idx="16">
                  <c:v>0.20714000000000002</c:v>
                </c:pt>
                <c:pt idx="17">
                  <c:v>0.20714000000000002</c:v>
                </c:pt>
                <c:pt idx="18">
                  <c:v>0.20714000000000002</c:v>
                </c:pt>
                <c:pt idx="19">
                  <c:v>0.20714000000000002</c:v>
                </c:pt>
                <c:pt idx="20">
                  <c:v>0.20714000000000002</c:v>
                </c:pt>
                <c:pt idx="21">
                  <c:v>0.20714000000000002</c:v>
                </c:pt>
                <c:pt idx="22">
                  <c:v>0.20714000000000002</c:v>
                </c:pt>
                <c:pt idx="23">
                  <c:v>0.20714000000000002</c:v>
                </c:pt>
                <c:pt idx="24">
                  <c:v>0.20714000000000002</c:v>
                </c:pt>
                <c:pt idx="25">
                  <c:v>0.20714000000000002</c:v>
                </c:pt>
                <c:pt idx="26">
                  <c:v>0.20714000000000002</c:v>
                </c:pt>
                <c:pt idx="27">
                  <c:v>0.20714000000000002</c:v>
                </c:pt>
                <c:pt idx="28">
                  <c:v>0.20714000000000002</c:v>
                </c:pt>
                <c:pt idx="29">
                  <c:v>0.20714000000000002</c:v>
                </c:pt>
                <c:pt idx="30">
                  <c:v>0.20714000000000002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89-4B71-B43E-472478720467}"/>
            </c:ext>
          </c:extLst>
        </c:ser>
        <c:ser>
          <c:idx val="11"/>
          <c:order val="5"/>
          <c:tx>
            <c:strRef>
              <c:f>'Electric Capacity - MWG'!$B$15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5D3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MWG'!$C$15:$AL$15</c15:sqref>
                  </c15:fullRef>
                </c:ext>
              </c:extLst>
              <c:f>'Electric Capacity - MWG'!$H$15:$AL$15</c:f>
              <c:numCache>
                <c:formatCode>#,##0.00</c:formatCode>
                <c:ptCount val="31"/>
                <c:pt idx="0">
                  <c:v>6.4309200000000022</c:v>
                </c:pt>
                <c:pt idx="1">
                  <c:v>6.3454100000000002</c:v>
                </c:pt>
                <c:pt idx="2">
                  <c:v>6.3454100000000002</c:v>
                </c:pt>
                <c:pt idx="3">
                  <c:v>6.3454100000000002</c:v>
                </c:pt>
                <c:pt idx="4">
                  <c:v>6.3454100000000002</c:v>
                </c:pt>
                <c:pt idx="5">
                  <c:v>6.3454100000000002</c:v>
                </c:pt>
                <c:pt idx="6">
                  <c:v>6.3454100000000002</c:v>
                </c:pt>
                <c:pt idx="7">
                  <c:v>6.3454100000000002</c:v>
                </c:pt>
                <c:pt idx="8">
                  <c:v>6.3454100000000002</c:v>
                </c:pt>
                <c:pt idx="9">
                  <c:v>6.3454100000000002</c:v>
                </c:pt>
                <c:pt idx="10">
                  <c:v>6.3454100000000002</c:v>
                </c:pt>
                <c:pt idx="11">
                  <c:v>6.4804340336501172</c:v>
                </c:pt>
                <c:pt idx="12">
                  <c:v>6.6039776280603162</c:v>
                </c:pt>
                <c:pt idx="13">
                  <c:v>6.7165711101222367</c:v>
                </c:pt>
                <c:pt idx="14">
                  <c:v>6.8188066170630242</c:v>
                </c:pt>
                <c:pt idx="15">
                  <c:v>6.9112315299224845</c:v>
                </c:pt>
                <c:pt idx="16">
                  <c:v>6.994483913177457</c:v>
                </c:pt>
                <c:pt idx="17">
                  <c:v>7.0691486894397455</c:v>
                </c:pt>
                <c:pt idx="18">
                  <c:v>7.1357587735058878</c:v>
                </c:pt>
                <c:pt idx="19">
                  <c:v>7.2111823468506557</c:v>
                </c:pt>
                <c:pt idx="20">
                  <c:v>7.2783157521199993</c:v>
                </c:pt>
                <c:pt idx="21">
                  <c:v>7.2878927027765767</c:v>
                </c:pt>
                <c:pt idx="22">
                  <c:v>7.2972398681025767</c:v>
                </c:pt>
                <c:pt idx="23">
                  <c:v>7.3063112184654271</c:v>
                </c:pt>
                <c:pt idx="24">
                  <c:v>7.3150688585443202</c:v>
                </c:pt>
                <c:pt idx="25">
                  <c:v>7.3235065348297015</c:v>
                </c:pt>
                <c:pt idx="26">
                  <c:v>7.3316852527129281</c:v>
                </c:pt>
                <c:pt idx="27">
                  <c:v>7.3397088381772209</c:v>
                </c:pt>
                <c:pt idx="28">
                  <c:v>7.3477007593384007</c:v>
                </c:pt>
                <c:pt idx="29">
                  <c:v>7.3557618443442676</c:v>
                </c:pt>
                <c:pt idx="30">
                  <c:v>7.3639615943694006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89-4B71-B43E-472478720467}"/>
            </c:ext>
          </c:extLst>
        </c:ser>
        <c:ser>
          <c:idx val="16"/>
          <c:order val="6"/>
          <c:tx>
            <c:strRef>
              <c:f>'Electric Capacity - MWG'!$B$20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FFE0BC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MWG'!$C$20:$AL$20</c15:sqref>
                  </c15:fullRef>
                </c:ext>
              </c:extLst>
              <c:f>'Electric Capacity - MWG'!$H$20:$AL$20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89-4B71-B43E-472478720467}"/>
            </c:ext>
          </c:extLst>
        </c:ser>
        <c:ser>
          <c:idx val="5"/>
          <c:order val="7"/>
          <c:tx>
            <c:strRef>
              <c:f>'Electric Capacity - MWG'!$B$9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MWG'!$C$9:$AL$9</c15:sqref>
                  </c15:fullRef>
                </c:ext>
              </c:extLst>
              <c:f>'Electric Capacity - MWG'!$H$9:$AL$9</c:f>
              <c:numCache>
                <c:formatCode>#,##0.00</c:formatCode>
                <c:ptCount val="31"/>
                <c:pt idx="0">
                  <c:v>0.56599999999999995</c:v>
                </c:pt>
                <c:pt idx="1">
                  <c:v>0.56599999999999995</c:v>
                </c:pt>
                <c:pt idx="2">
                  <c:v>0.56599999999999995</c:v>
                </c:pt>
                <c:pt idx="3">
                  <c:v>0.56599999999999995</c:v>
                </c:pt>
                <c:pt idx="4">
                  <c:v>0.56599999999999995</c:v>
                </c:pt>
                <c:pt idx="5">
                  <c:v>0.56599999999999995</c:v>
                </c:pt>
                <c:pt idx="6">
                  <c:v>0.56599999999999995</c:v>
                </c:pt>
                <c:pt idx="7">
                  <c:v>0.56599999999999995</c:v>
                </c:pt>
                <c:pt idx="8">
                  <c:v>0.56599999999999995</c:v>
                </c:pt>
                <c:pt idx="9">
                  <c:v>0.56599999999999995</c:v>
                </c:pt>
                <c:pt idx="10">
                  <c:v>0.56599999999999995</c:v>
                </c:pt>
                <c:pt idx="11">
                  <c:v>0.56599999999999995</c:v>
                </c:pt>
                <c:pt idx="12">
                  <c:v>0.56599999999999995</c:v>
                </c:pt>
                <c:pt idx="13">
                  <c:v>0.56599999999999995</c:v>
                </c:pt>
                <c:pt idx="14">
                  <c:v>0.56599999999999995</c:v>
                </c:pt>
                <c:pt idx="15">
                  <c:v>0.56599999999999995</c:v>
                </c:pt>
                <c:pt idx="16">
                  <c:v>0.56599999999999995</c:v>
                </c:pt>
                <c:pt idx="17">
                  <c:v>0.56599999999999995</c:v>
                </c:pt>
                <c:pt idx="18">
                  <c:v>0.56599999999999995</c:v>
                </c:pt>
                <c:pt idx="19">
                  <c:v>0.56599999999999995</c:v>
                </c:pt>
                <c:pt idx="20">
                  <c:v>0.56599999999999995</c:v>
                </c:pt>
                <c:pt idx="21">
                  <c:v>0.56599999999999995</c:v>
                </c:pt>
                <c:pt idx="22">
                  <c:v>0.56599999999999995</c:v>
                </c:pt>
                <c:pt idx="23">
                  <c:v>0.56599999999999995</c:v>
                </c:pt>
                <c:pt idx="24">
                  <c:v>0.56599999999999995</c:v>
                </c:pt>
                <c:pt idx="25">
                  <c:v>0.56599999999999995</c:v>
                </c:pt>
                <c:pt idx="26">
                  <c:v>0.56599999999999995</c:v>
                </c:pt>
                <c:pt idx="27">
                  <c:v>0.56599999999999995</c:v>
                </c:pt>
                <c:pt idx="28">
                  <c:v>0.56599999999999995</c:v>
                </c:pt>
                <c:pt idx="29">
                  <c:v>0.56599999999999995</c:v>
                </c:pt>
                <c:pt idx="30">
                  <c:v>0.56599999999999995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89-4B71-B43E-472478720467}"/>
            </c:ext>
          </c:extLst>
        </c:ser>
        <c:ser>
          <c:idx val="15"/>
          <c:order val="8"/>
          <c:tx>
            <c:strRef>
              <c:f>'Electric Capacity - MWG'!$B$19</c:f>
              <c:strCache>
                <c:ptCount val="1"/>
                <c:pt idx="0">
                  <c:v>Landfill Gas</c:v>
                </c:pt>
              </c:strCache>
            </c:strRef>
          </c:tx>
          <c:spPr>
            <a:solidFill>
              <a:srgbClr val="C4BD97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MWG'!$C$19:$AL$19</c15:sqref>
                  </c15:fullRef>
                </c:ext>
              </c:extLst>
              <c:f>'Electric Capacity - MWG'!$H$19:$AL$19</c:f>
              <c:numCache>
                <c:formatCode>#,##0.00</c:formatCode>
                <c:ptCount val="31"/>
                <c:pt idx="0">
                  <c:v>2.453E-2</c:v>
                </c:pt>
                <c:pt idx="1">
                  <c:v>2.453E-2</c:v>
                </c:pt>
                <c:pt idx="2">
                  <c:v>2.453E-2</c:v>
                </c:pt>
                <c:pt idx="3">
                  <c:v>2.453E-2</c:v>
                </c:pt>
                <c:pt idx="4">
                  <c:v>2.453E-2</c:v>
                </c:pt>
                <c:pt idx="5">
                  <c:v>2.453E-2</c:v>
                </c:pt>
                <c:pt idx="6">
                  <c:v>2.453E-2</c:v>
                </c:pt>
                <c:pt idx="7">
                  <c:v>2.453E-2</c:v>
                </c:pt>
                <c:pt idx="8">
                  <c:v>2.453E-2</c:v>
                </c:pt>
                <c:pt idx="9">
                  <c:v>2.453E-2</c:v>
                </c:pt>
                <c:pt idx="10">
                  <c:v>2.453E-2</c:v>
                </c:pt>
                <c:pt idx="11">
                  <c:v>2.453E-2</c:v>
                </c:pt>
                <c:pt idx="12">
                  <c:v>2.453E-2</c:v>
                </c:pt>
                <c:pt idx="13">
                  <c:v>2.453E-2</c:v>
                </c:pt>
                <c:pt idx="14">
                  <c:v>2.453E-2</c:v>
                </c:pt>
                <c:pt idx="15">
                  <c:v>2.453E-2</c:v>
                </c:pt>
                <c:pt idx="16">
                  <c:v>2.453E-2</c:v>
                </c:pt>
                <c:pt idx="17">
                  <c:v>2.453E-2</c:v>
                </c:pt>
                <c:pt idx="18">
                  <c:v>2.453E-2</c:v>
                </c:pt>
                <c:pt idx="19">
                  <c:v>2.453E-2</c:v>
                </c:pt>
                <c:pt idx="20">
                  <c:v>2.453E-2</c:v>
                </c:pt>
                <c:pt idx="21">
                  <c:v>2.453E-2</c:v>
                </c:pt>
                <c:pt idx="22">
                  <c:v>2.453E-2</c:v>
                </c:pt>
                <c:pt idx="23">
                  <c:v>2.453E-2</c:v>
                </c:pt>
                <c:pt idx="24">
                  <c:v>2.453E-2</c:v>
                </c:pt>
                <c:pt idx="25">
                  <c:v>2.453E-2</c:v>
                </c:pt>
                <c:pt idx="26">
                  <c:v>2.453E-2</c:v>
                </c:pt>
                <c:pt idx="27">
                  <c:v>2.453E-2</c:v>
                </c:pt>
                <c:pt idx="28">
                  <c:v>2.453E-2</c:v>
                </c:pt>
                <c:pt idx="29">
                  <c:v>2.453E-2</c:v>
                </c:pt>
                <c:pt idx="30">
                  <c:v>2.453E-2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89-4B71-B43E-472478720467}"/>
            </c:ext>
          </c:extLst>
        </c:ser>
        <c:ser>
          <c:idx val="14"/>
          <c:order val="9"/>
          <c:tx>
            <c:strRef>
              <c:f>'Electric Capacity - MWG'!$B$18</c:f>
              <c:strCache>
                <c:ptCount val="1"/>
                <c:pt idx="0">
                  <c:v>Black Liquor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MWG'!$C$18:$AL$18</c15:sqref>
                  </c15:fullRef>
                </c:ext>
              </c:extLst>
              <c:f>'Electric Capacity - MWG'!$H$18:$AL$18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389-4B71-B43E-472478720467}"/>
            </c:ext>
          </c:extLst>
        </c:ser>
        <c:ser>
          <c:idx val="6"/>
          <c:order val="10"/>
          <c:tx>
            <c:strRef>
              <c:f>'Electric Capacity - MWG'!$B$10</c:f>
              <c:strCache>
                <c:ptCount val="1"/>
                <c:pt idx="0">
                  <c:v>Tier 1 Hydro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MWG'!$C$10:$AL$10</c15:sqref>
                  </c15:fullRef>
                </c:ext>
              </c:extLst>
              <c:f>'Electric Capacity - MWG'!$H$10:$AL$10</c:f>
              <c:numCache>
                <c:formatCode>#,##0.00</c:formatCode>
                <c:ptCount val="31"/>
                <c:pt idx="0">
                  <c:v>0.49435000000000001</c:v>
                </c:pt>
                <c:pt idx="1">
                  <c:v>0.49435000000000001</c:v>
                </c:pt>
                <c:pt idx="2">
                  <c:v>0.49435000000000001</c:v>
                </c:pt>
                <c:pt idx="3">
                  <c:v>0.49435000000000001</c:v>
                </c:pt>
                <c:pt idx="4">
                  <c:v>0.49435000000000001</c:v>
                </c:pt>
                <c:pt idx="5">
                  <c:v>0.49435000000000001</c:v>
                </c:pt>
                <c:pt idx="6">
                  <c:v>0.49435000000000001</c:v>
                </c:pt>
                <c:pt idx="7">
                  <c:v>0.49435000000000001</c:v>
                </c:pt>
                <c:pt idx="8">
                  <c:v>0.49435000000000001</c:v>
                </c:pt>
                <c:pt idx="9">
                  <c:v>0.49435000000000001</c:v>
                </c:pt>
                <c:pt idx="10">
                  <c:v>0.49435000000000001</c:v>
                </c:pt>
                <c:pt idx="11">
                  <c:v>0.49435000000000001</c:v>
                </c:pt>
                <c:pt idx="12">
                  <c:v>0.49435000000000001</c:v>
                </c:pt>
                <c:pt idx="13">
                  <c:v>0.49435000000000001</c:v>
                </c:pt>
                <c:pt idx="14">
                  <c:v>0.49435000000000001</c:v>
                </c:pt>
                <c:pt idx="15">
                  <c:v>0.49435000000000001</c:v>
                </c:pt>
                <c:pt idx="16">
                  <c:v>0.49435000000000001</c:v>
                </c:pt>
                <c:pt idx="17">
                  <c:v>0.49435000000000001</c:v>
                </c:pt>
                <c:pt idx="18">
                  <c:v>0.49435000000000001</c:v>
                </c:pt>
                <c:pt idx="19">
                  <c:v>0.49435000000000001</c:v>
                </c:pt>
                <c:pt idx="20">
                  <c:v>0.49435000000000001</c:v>
                </c:pt>
                <c:pt idx="21">
                  <c:v>0.49435000000000001</c:v>
                </c:pt>
                <c:pt idx="22">
                  <c:v>0.49435000000000001</c:v>
                </c:pt>
                <c:pt idx="23">
                  <c:v>0.49435000000000001</c:v>
                </c:pt>
                <c:pt idx="24">
                  <c:v>0.49435000000000001</c:v>
                </c:pt>
                <c:pt idx="25">
                  <c:v>0.49435000000000001</c:v>
                </c:pt>
                <c:pt idx="26">
                  <c:v>0.49435000000000001</c:v>
                </c:pt>
                <c:pt idx="27">
                  <c:v>0.49435000000000001</c:v>
                </c:pt>
                <c:pt idx="28">
                  <c:v>0.49435000000000001</c:v>
                </c:pt>
                <c:pt idx="29">
                  <c:v>0.49435000000000001</c:v>
                </c:pt>
                <c:pt idx="30">
                  <c:v>0.49435000000000001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89-4B71-B43E-472478720467}"/>
            </c:ext>
          </c:extLst>
        </c:ser>
        <c:ser>
          <c:idx val="4"/>
          <c:order val="11"/>
          <c:tx>
            <c:strRef>
              <c:f>'Electric Capacity - MWG'!$B$8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MWG'!$C$8:$AL$8</c15:sqref>
                  </c15:fullRef>
                </c:ext>
              </c:extLst>
              <c:f>'Electric Capacity - MWG'!$H$8:$AL$8</c:f>
              <c:numCache>
                <c:formatCode>#,##0.00</c:formatCode>
                <c:ptCount val="31"/>
                <c:pt idx="0">
                  <c:v>2.1700000000000001E-3</c:v>
                </c:pt>
                <c:pt idx="1">
                  <c:v>2.1700000000000001E-3</c:v>
                </c:pt>
                <c:pt idx="2">
                  <c:v>2.1700000000000001E-3</c:v>
                </c:pt>
                <c:pt idx="3">
                  <c:v>2.1700000000000001E-3</c:v>
                </c:pt>
                <c:pt idx="4">
                  <c:v>2.1700000000000001E-3</c:v>
                </c:pt>
                <c:pt idx="5">
                  <c:v>2.1700000000000001E-3</c:v>
                </c:pt>
                <c:pt idx="6">
                  <c:v>2.1700000000000001E-3</c:v>
                </c:pt>
                <c:pt idx="7">
                  <c:v>2.1700000000000001E-3</c:v>
                </c:pt>
                <c:pt idx="8">
                  <c:v>2.1700000000000001E-3</c:v>
                </c:pt>
                <c:pt idx="9">
                  <c:v>2.1700000000000001E-3</c:v>
                </c:pt>
                <c:pt idx="10">
                  <c:v>2.1700000000000001E-3</c:v>
                </c:pt>
                <c:pt idx="11">
                  <c:v>2.1700000000000001E-3</c:v>
                </c:pt>
                <c:pt idx="12">
                  <c:v>2.1700000000000001E-3</c:v>
                </c:pt>
                <c:pt idx="13">
                  <c:v>2.1700000000000001E-3</c:v>
                </c:pt>
                <c:pt idx="14">
                  <c:v>2.1700000000000001E-3</c:v>
                </c:pt>
                <c:pt idx="15">
                  <c:v>2.1700000000000001E-3</c:v>
                </c:pt>
                <c:pt idx="16">
                  <c:v>2.1700000000000001E-3</c:v>
                </c:pt>
                <c:pt idx="17">
                  <c:v>2.1700000000000001E-3</c:v>
                </c:pt>
                <c:pt idx="18">
                  <c:v>2.1700000000000001E-3</c:v>
                </c:pt>
                <c:pt idx="19">
                  <c:v>2.1700000000000001E-3</c:v>
                </c:pt>
                <c:pt idx="20">
                  <c:v>2.1700000000000001E-3</c:v>
                </c:pt>
                <c:pt idx="21">
                  <c:v>2.1700000000000001E-3</c:v>
                </c:pt>
                <c:pt idx="22">
                  <c:v>2.1700000000000001E-3</c:v>
                </c:pt>
                <c:pt idx="23">
                  <c:v>2.1700000000000001E-3</c:v>
                </c:pt>
                <c:pt idx="24">
                  <c:v>2.1700000000000001E-3</c:v>
                </c:pt>
                <c:pt idx="25">
                  <c:v>2.1700000000000001E-3</c:v>
                </c:pt>
                <c:pt idx="26">
                  <c:v>2.1700000000000001E-3</c:v>
                </c:pt>
                <c:pt idx="27">
                  <c:v>2.1700000000000001E-3</c:v>
                </c:pt>
                <c:pt idx="28">
                  <c:v>2.1700000000000001E-3</c:v>
                </c:pt>
                <c:pt idx="29">
                  <c:v>2.1700000000000001E-3</c:v>
                </c:pt>
                <c:pt idx="30">
                  <c:v>2.1700000000000001E-3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389-4B71-B43E-472478720467}"/>
            </c:ext>
          </c:extLst>
        </c:ser>
        <c:ser>
          <c:idx val="3"/>
          <c:order val="12"/>
          <c:tx>
            <c:strRef>
              <c:f>'Electric Capacity - MWG'!$B$7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MWG'!$C$7:$AL$7</c15:sqref>
                  </c15:fullRef>
                </c:ext>
              </c:extLst>
              <c:f>'Electric Capacity - MWG'!$H$7:$AL$7</c:f>
              <c:numCache>
                <c:formatCode>#,##0.00</c:formatCode>
                <c:ptCount val="31"/>
                <c:pt idx="0">
                  <c:v>0.15543999999999999</c:v>
                </c:pt>
                <c:pt idx="1">
                  <c:v>0.15543999999999999</c:v>
                </c:pt>
                <c:pt idx="2">
                  <c:v>0.15543999999999999</c:v>
                </c:pt>
                <c:pt idx="3">
                  <c:v>0.15543999999999999</c:v>
                </c:pt>
                <c:pt idx="4">
                  <c:v>0.15543999999999999</c:v>
                </c:pt>
                <c:pt idx="5">
                  <c:v>0.15543999999999999</c:v>
                </c:pt>
                <c:pt idx="6">
                  <c:v>0.15543999999999999</c:v>
                </c:pt>
                <c:pt idx="7">
                  <c:v>0.15543999999999999</c:v>
                </c:pt>
                <c:pt idx="8">
                  <c:v>0.15543999999999999</c:v>
                </c:pt>
                <c:pt idx="9">
                  <c:v>0.15543999999999999</c:v>
                </c:pt>
                <c:pt idx="10">
                  <c:v>0.15543999999999999</c:v>
                </c:pt>
                <c:pt idx="11">
                  <c:v>0.15543999999999999</c:v>
                </c:pt>
                <c:pt idx="12">
                  <c:v>0.15543999999999999</c:v>
                </c:pt>
                <c:pt idx="13">
                  <c:v>0.15543999999999999</c:v>
                </c:pt>
                <c:pt idx="14">
                  <c:v>0.15543999999999999</c:v>
                </c:pt>
                <c:pt idx="15">
                  <c:v>0.15543999999999999</c:v>
                </c:pt>
                <c:pt idx="16">
                  <c:v>0.15543999999999999</c:v>
                </c:pt>
                <c:pt idx="17">
                  <c:v>0.15543999999999999</c:v>
                </c:pt>
                <c:pt idx="18">
                  <c:v>0.15543999999999999</c:v>
                </c:pt>
                <c:pt idx="19">
                  <c:v>0.15543999999999999</c:v>
                </c:pt>
                <c:pt idx="20">
                  <c:v>0.15543999999999999</c:v>
                </c:pt>
                <c:pt idx="21">
                  <c:v>0.15543999999999999</c:v>
                </c:pt>
                <c:pt idx="22">
                  <c:v>0.15543999999999999</c:v>
                </c:pt>
                <c:pt idx="23">
                  <c:v>0.15543999999999999</c:v>
                </c:pt>
                <c:pt idx="24">
                  <c:v>0.15543999999999999</c:v>
                </c:pt>
                <c:pt idx="25">
                  <c:v>0.15543999999999999</c:v>
                </c:pt>
                <c:pt idx="26">
                  <c:v>0.15543999999999999</c:v>
                </c:pt>
                <c:pt idx="27">
                  <c:v>0.15543999999999999</c:v>
                </c:pt>
                <c:pt idx="28">
                  <c:v>0.15543999999999999</c:v>
                </c:pt>
                <c:pt idx="29">
                  <c:v>0.15543999999999999</c:v>
                </c:pt>
                <c:pt idx="30">
                  <c:v>0.15543999999999999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89-4B71-B43E-472478720467}"/>
            </c:ext>
          </c:extLst>
        </c:ser>
        <c:ser>
          <c:idx val="1"/>
          <c:order val="13"/>
          <c:tx>
            <c:strRef>
              <c:f>'Electric Capacity - MWG'!$B$5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MWG'!$C$5:$AL$5</c15:sqref>
                  </c15:fullRef>
                </c:ext>
              </c:extLst>
              <c:f>'Electric Capacity - MWG'!$H$5:$AL$5</c:f>
              <c:numCache>
                <c:formatCode>#,##0.00</c:formatCode>
                <c:ptCount val="31"/>
                <c:pt idx="0">
                  <c:v>0.32</c:v>
                </c:pt>
                <c:pt idx="1">
                  <c:v>0.32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0.32</c:v>
                </c:pt>
                <c:pt idx="10">
                  <c:v>0.32</c:v>
                </c:pt>
                <c:pt idx="11">
                  <c:v>0.32</c:v>
                </c:pt>
                <c:pt idx="12">
                  <c:v>0.32</c:v>
                </c:pt>
                <c:pt idx="13">
                  <c:v>0.32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0.32</c:v>
                </c:pt>
                <c:pt idx="21">
                  <c:v>0.32</c:v>
                </c:pt>
                <c:pt idx="22">
                  <c:v>0.32</c:v>
                </c:pt>
                <c:pt idx="23">
                  <c:v>0.32</c:v>
                </c:pt>
                <c:pt idx="24">
                  <c:v>0.32</c:v>
                </c:pt>
                <c:pt idx="25">
                  <c:v>0.32</c:v>
                </c:pt>
                <c:pt idx="26">
                  <c:v>0.32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389-4B71-B43E-472478720467}"/>
            </c:ext>
          </c:extLst>
        </c:ser>
        <c:ser>
          <c:idx val="2"/>
          <c:order val="14"/>
          <c:tx>
            <c:strRef>
              <c:f>'Electric Capacity - MWG'!$B$6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MWG'!$C$6:$AL$6</c15:sqref>
                  </c15:fullRef>
                </c:ext>
              </c:extLst>
              <c:f>'Electric Capacity - MWG'!$H$6:$AL$6</c:f>
              <c:numCache>
                <c:formatCode>#,##0.00</c:formatCode>
                <c:ptCount val="31"/>
                <c:pt idx="0">
                  <c:v>0.248</c:v>
                </c:pt>
                <c:pt idx="1">
                  <c:v>0.248</c:v>
                </c:pt>
                <c:pt idx="2">
                  <c:v>0.248</c:v>
                </c:pt>
                <c:pt idx="3">
                  <c:v>0.36799999999999999</c:v>
                </c:pt>
                <c:pt idx="4">
                  <c:v>0.36799999999999999</c:v>
                </c:pt>
                <c:pt idx="5">
                  <c:v>0.36799999999999999</c:v>
                </c:pt>
                <c:pt idx="6">
                  <c:v>0.76800000000000002</c:v>
                </c:pt>
                <c:pt idx="7">
                  <c:v>0.76800000000000002</c:v>
                </c:pt>
                <c:pt idx="8">
                  <c:v>1.1679999999999999</c:v>
                </c:pt>
                <c:pt idx="9">
                  <c:v>1.1679999999999999</c:v>
                </c:pt>
                <c:pt idx="10">
                  <c:v>1.5680000000000001</c:v>
                </c:pt>
                <c:pt idx="11">
                  <c:v>1.5680000000000001</c:v>
                </c:pt>
                <c:pt idx="12">
                  <c:v>1.5680000000000001</c:v>
                </c:pt>
                <c:pt idx="13">
                  <c:v>1.5680000000000001</c:v>
                </c:pt>
                <c:pt idx="14">
                  <c:v>1.5680000000000001</c:v>
                </c:pt>
                <c:pt idx="15">
                  <c:v>1.5680000000000001</c:v>
                </c:pt>
                <c:pt idx="16">
                  <c:v>1.5680000000000001</c:v>
                </c:pt>
                <c:pt idx="17">
                  <c:v>1.5680000000000001</c:v>
                </c:pt>
                <c:pt idx="18">
                  <c:v>1.5680000000000001</c:v>
                </c:pt>
                <c:pt idx="19">
                  <c:v>1.5680000000000001</c:v>
                </c:pt>
                <c:pt idx="20">
                  <c:v>1.5680000000000001</c:v>
                </c:pt>
                <c:pt idx="21">
                  <c:v>1.5680000000000001</c:v>
                </c:pt>
                <c:pt idx="22">
                  <c:v>1.5680000000000001</c:v>
                </c:pt>
                <c:pt idx="23">
                  <c:v>1.5680000000000001</c:v>
                </c:pt>
                <c:pt idx="24">
                  <c:v>1.5680000000000001</c:v>
                </c:pt>
                <c:pt idx="25">
                  <c:v>1.5680000000000001</c:v>
                </c:pt>
                <c:pt idx="26">
                  <c:v>1.5680000000000001</c:v>
                </c:pt>
                <c:pt idx="27">
                  <c:v>1.5680000000000001</c:v>
                </c:pt>
                <c:pt idx="28">
                  <c:v>1.5680000000000001</c:v>
                </c:pt>
                <c:pt idx="29">
                  <c:v>1.5680000000000001</c:v>
                </c:pt>
                <c:pt idx="30">
                  <c:v>1.5680000000000001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89-4B71-B43E-472478720467}"/>
            </c:ext>
          </c:extLst>
        </c:ser>
        <c:ser>
          <c:idx val="12"/>
          <c:order val="15"/>
          <c:tx>
            <c:strRef>
              <c:f>'Electric Capacity - MWG'!$B$16</c:f>
              <c:strCache>
                <c:ptCount val="1"/>
                <c:pt idx="0">
                  <c:v>Solar Thermal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MWG'!$C$16:$AL$16</c15:sqref>
                  </c15:fullRef>
                </c:ext>
              </c:extLst>
              <c:f>'Electric Capacity - MWG'!$H$16:$AL$16</c:f>
              <c:numCache>
                <c:formatCode>#,##0.00</c:formatCode>
                <c:ptCount val="31"/>
                <c:pt idx="0">
                  <c:v>7.2399999999999999E-3</c:v>
                </c:pt>
                <c:pt idx="1">
                  <c:v>7.2399999999999999E-3</c:v>
                </c:pt>
                <c:pt idx="2">
                  <c:v>7.2399999999999999E-3</c:v>
                </c:pt>
                <c:pt idx="3">
                  <c:v>7.2399999999999999E-3</c:v>
                </c:pt>
                <c:pt idx="4">
                  <c:v>7.2399999999999999E-3</c:v>
                </c:pt>
                <c:pt idx="5">
                  <c:v>7.2399999999999999E-3</c:v>
                </c:pt>
                <c:pt idx="6">
                  <c:v>7.2399999999999999E-3</c:v>
                </c:pt>
                <c:pt idx="7">
                  <c:v>7.2399999999999999E-3</c:v>
                </c:pt>
                <c:pt idx="8">
                  <c:v>7.2399999999999999E-3</c:v>
                </c:pt>
                <c:pt idx="9">
                  <c:v>7.2399999999999999E-3</c:v>
                </c:pt>
                <c:pt idx="10">
                  <c:v>7.2399999999999999E-3</c:v>
                </c:pt>
                <c:pt idx="11">
                  <c:v>7.2399999999999999E-3</c:v>
                </c:pt>
                <c:pt idx="12">
                  <c:v>7.2399999999999999E-3</c:v>
                </c:pt>
                <c:pt idx="13">
                  <c:v>7.2399999999999999E-3</c:v>
                </c:pt>
                <c:pt idx="14">
                  <c:v>7.2399999999999999E-3</c:v>
                </c:pt>
                <c:pt idx="15">
                  <c:v>7.2399999999999999E-3</c:v>
                </c:pt>
                <c:pt idx="16">
                  <c:v>7.2399999999999999E-3</c:v>
                </c:pt>
                <c:pt idx="17">
                  <c:v>7.2399999999999999E-3</c:v>
                </c:pt>
                <c:pt idx="18">
                  <c:v>7.2399999999999999E-3</c:v>
                </c:pt>
                <c:pt idx="19">
                  <c:v>7.2399999999999999E-3</c:v>
                </c:pt>
                <c:pt idx="20">
                  <c:v>7.2399999999999999E-3</c:v>
                </c:pt>
                <c:pt idx="21">
                  <c:v>7.2399999999999999E-3</c:v>
                </c:pt>
                <c:pt idx="22">
                  <c:v>7.2399999999999999E-3</c:v>
                </c:pt>
                <c:pt idx="23">
                  <c:v>7.2399999999999999E-3</c:v>
                </c:pt>
                <c:pt idx="24">
                  <c:v>7.2399999999999999E-3</c:v>
                </c:pt>
                <c:pt idx="25">
                  <c:v>7.2399999999999999E-3</c:v>
                </c:pt>
                <c:pt idx="26">
                  <c:v>7.2399999999999999E-3</c:v>
                </c:pt>
                <c:pt idx="27">
                  <c:v>7.2399999999999999E-3</c:v>
                </c:pt>
                <c:pt idx="28">
                  <c:v>7.2399999999999999E-3</c:v>
                </c:pt>
                <c:pt idx="29">
                  <c:v>7.2399999999999999E-3</c:v>
                </c:pt>
                <c:pt idx="30">
                  <c:v>7.2399999999999999E-3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389-4B71-B43E-472478720467}"/>
            </c:ext>
          </c:extLst>
        </c:ser>
        <c:ser>
          <c:idx val="0"/>
          <c:order val="16"/>
          <c:tx>
            <c:strRef>
              <c:f>'Electric Capacity - MWG'!$B$4</c:f>
              <c:strCache>
                <c:ptCount val="1"/>
                <c:pt idx="0">
                  <c:v>Utility 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MWG'!$C$4:$AL$4</c15:sqref>
                  </c15:fullRef>
                </c:ext>
              </c:extLst>
              <c:f>'Electric Capacity - MWG'!$H$4:$AL$4</c:f>
              <c:numCache>
                <c:formatCode>#,##0.00</c:formatCode>
                <c:ptCount val="31"/>
                <c:pt idx="0">
                  <c:v>0.86060999999999999</c:v>
                </c:pt>
                <c:pt idx="1">
                  <c:v>0.94620000000000004</c:v>
                </c:pt>
                <c:pt idx="2">
                  <c:v>1.03054</c:v>
                </c:pt>
                <c:pt idx="3">
                  <c:v>1.1115699999999999</c:v>
                </c:pt>
                <c:pt idx="4">
                  <c:v>1.2219</c:v>
                </c:pt>
                <c:pt idx="5">
                  <c:v>1.3362400000000001</c:v>
                </c:pt>
                <c:pt idx="6">
                  <c:v>1.45696</c:v>
                </c:pt>
                <c:pt idx="7">
                  <c:v>1.55871</c:v>
                </c:pt>
                <c:pt idx="8">
                  <c:v>1.6672199999999999</c:v>
                </c:pt>
                <c:pt idx="9">
                  <c:v>1.50895</c:v>
                </c:pt>
                <c:pt idx="10">
                  <c:v>1.35202</c:v>
                </c:pt>
                <c:pt idx="11">
                  <c:v>2.1859380800000001</c:v>
                </c:pt>
                <c:pt idx="12">
                  <c:v>3.0198561599999998</c:v>
                </c:pt>
                <c:pt idx="13">
                  <c:v>3.8537742399999995</c:v>
                </c:pt>
                <c:pt idx="14">
                  <c:v>4.68769232</c:v>
                </c:pt>
                <c:pt idx="15">
                  <c:v>5.5216103999999993</c:v>
                </c:pt>
                <c:pt idx="16">
                  <c:v>6.3555284799999994</c:v>
                </c:pt>
                <c:pt idx="17">
                  <c:v>7.1894465599999986</c:v>
                </c:pt>
                <c:pt idx="18">
                  <c:v>8.0233646400000005</c:v>
                </c:pt>
                <c:pt idx="19">
                  <c:v>8.8572827199999988</c:v>
                </c:pt>
                <c:pt idx="20">
                  <c:v>9.6912007999999989</c:v>
                </c:pt>
                <c:pt idx="21">
                  <c:v>9.6912007999999989</c:v>
                </c:pt>
                <c:pt idx="22">
                  <c:v>9.6912007999999989</c:v>
                </c:pt>
                <c:pt idx="23">
                  <c:v>9.6912007999999989</c:v>
                </c:pt>
                <c:pt idx="24">
                  <c:v>9.6912007999999989</c:v>
                </c:pt>
                <c:pt idx="25">
                  <c:v>9.6912007999999989</c:v>
                </c:pt>
                <c:pt idx="26">
                  <c:v>9.6912007999999989</c:v>
                </c:pt>
                <c:pt idx="27">
                  <c:v>9.6912007999999989</c:v>
                </c:pt>
                <c:pt idx="28">
                  <c:v>9.6912007999999989</c:v>
                </c:pt>
                <c:pt idx="29">
                  <c:v>9.6912007999999989</c:v>
                </c:pt>
                <c:pt idx="30">
                  <c:v>9.6912007999999989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389-4B71-B43E-472478720467}"/>
            </c:ext>
          </c:extLst>
        </c:ser>
        <c:ser>
          <c:idx val="18"/>
          <c:order val="17"/>
          <c:tx>
            <c:strRef>
              <c:f>'Electric Capacity - MWG'!$B$21</c:f>
              <c:strCache>
                <c:ptCount val="1"/>
                <c:pt idx="0">
                  <c:v>Rooftop PV</c:v>
                </c:pt>
              </c:strCache>
            </c:strRef>
          </c:tx>
          <c:spPr>
            <a:solidFill>
              <a:srgbClr val="F281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MWG'!$C$3:$AL$3</c15:sqref>
                  </c15:fullRef>
                </c:ext>
              </c:extLst>
              <c:f>'Electric Capacity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MWG'!$C$21:$AL$21</c15:sqref>
                  </c15:fullRef>
                </c:ext>
              </c:extLst>
              <c:f>'Electric Capacity - MWG'!$H$21:$AL$21</c:f>
              <c:numCache>
                <c:formatCode>#,##0.00</c:formatCode>
                <c:ptCount val="31"/>
                <c:pt idx="0">
                  <c:v>1.1439158333333332</c:v>
                </c:pt>
                <c:pt idx="1">
                  <c:v>1.32952425</c:v>
                </c:pt>
                <c:pt idx="2">
                  <c:v>1.5151326666666667</c:v>
                </c:pt>
                <c:pt idx="3">
                  <c:v>1.7007410833333334</c:v>
                </c:pt>
                <c:pt idx="4">
                  <c:v>1.8863494999999999</c:v>
                </c:pt>
                <c:pt idx="5">
                  <c:v>2.0719579166666668</c:v>
                </c:pt>
                <c:pt idx="6">
                  <c:v>2.2575663333333331</c:v>
                </c:pt>
                <c:pt idx="7">
                  <c:v>2.4431747500000003</c:v>
                </c:pt>
                <c:pt idx="8">
                  <c:v>2.6287831666666666</c:v>
                </c:pt>
                <c:pt idx="9">
                  <c:v>2.8143915833333333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389-4B71-B43E-472478720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355423"/>
        <c:axId val="1487905743"/>
        <c:extLst/>
      </c:areaChart>
      <c:catAx>
        <c:axId val="17143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905743"/>
        <c:crosses val="autoZero"/>
        <c:auto val="1"/>
        <c:lblAlgn val="ctr"/>
        <c:lblOffset val="100"/>
        <c:tickLblSkip val="5"/>
        <c:noMultiLvlLbl val="0"/>
      </c:catAx>
      <c:valAx>
        <c:axId val="148790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800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355423"/>
        <c:crosses val="autoZero"/>
        <c:crossBetween val="midCat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'Emissions by Sector and Scenari'!$A$45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'Emissions by Sector and Scenari'!$B$30:$AF$30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'Emissions by Sector and Scenari'!$B$45:$AF$45</c:f>
              <c:numCache>
                <c:formatCode>_ * #,##0.0_ ;_ * \-#,##0.0_ ;_ * ""\-""??_ ;_ @_ </c:formatCode>
                <c:ptCount val="31"/>
                <c:pt idx="0">
                  <c:v>4.1547813820501727</c:v>
                </c:pt>
                <c:pt idx="1">
                  <c:v>4.130979776650209</c:v>
                </c:pt>
                <c:pt idx="2">
                  <c:v>4.1081392231606211</c:v>
                </c:pt>
                <c:pt idx="3">
                  <c:v>4.0921347511751138</c:v>
                </c:pt>
                <c:pt idx="4">
                  <c:v>4.0770462463066943</c:v>
                </c:pt>
                <c:pt idx="5">
                  <c:v>4.0628522100768718</c:v>
                </c:pt>
                <c:pt idx="6">
                  <c:v>4.0495318157448867</c:v>
                </c:pt>
                <c:pt idx="7">
                  <c:v>4.0429628169699834</c:v>
                </c:pt>
                <c:pt idx="8">
                  <c:v>4.0313298262333754</c:v>
                </c:pt>
                <c:pt idx="9">
                  <c:v>4.0205118552752994</c:v>
                </c:pt>
                <c:pt idx="10">
                  <c:v>4.0104905945079272</c:v>
                </c:pt>
                <c:pt idx="11">
                  <c:v>4.0071462498115888</c:v>
                </c:pt>
                <c:pt idx="12">
                  <c:v>3.998665822886148</c:v>
                </c:pt>
                <c:pt idx="13">
                  <c:v>3.990930653565731</c:v>
                </c:pt>
                <c:pt idx="14">
                  <c:v>3.9898226272103585</c:v>
                </c:pt>
                <c:pt idx="15">
                  <c:v>3.9835303825244006</c:v>
                </c:pt>
                <c:pt idx="16">
                  <c:v>3.977936855152103</c:v>
                </c:pt>
                <c:pt idx="17">
                  <c:v>3.9730275601647609</c:v>
                </c:pt>
                <c:pt idx="18">
                  <c:v>3.974686431849435</c:v>
                </c:pt>
                <c:pt idx="19">
                  <c:v>3.9711041069734359</c:v>
                </c:pt>
                <c:pt idx="20">
                  <c:v>3.9681654699350815</c:v>
                </c:pt>
                <c:pt idx="21">
                  <c:v>3.9717558629165417</c:v>
                </c:pt>
                <c:pt idx="22">
                  <c:v>3.970067296390877</c:v>
                </c:pt>
                <c:pt idx="23">
                  <c:v>3.9748839214869309</c:v>
                </c:pt>
                <c:pt idx="24">
                  <c:v>3.9743986104210096</c:v>
                </c:pt>
                <c:pt idx="25">
                  <c:v>3.9744984295252856</c:v>
                </c:pt>
                <c:pt idx="26">
                  <c:v>3.9810708510823614</c:v>
                </c:pt>
                <c:pt idx="27">
                  <c:v>3.9823099654707201</c:v>
                </c:pt>
                <c:pt idx="28">
                  <c:v>3.9900019551260288</c:v>
                </c:pt>
                <c:pt idx="29">
                  <c:v>3.9923416765284663</c:v>
                </c:pt>
                <c:pt idx="30">
                  <c:v>3.9952181347472386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BF9-43FB-AE45-A3CC0F952DF4}"/>
            </c:ext>
          </c:extLst>
        </c:ser>
        <c:ser>
          <c:idx val="0"/>
          <c:order val="1"/>
          <c:tx>
            <c:strRef>
              <c:f>'Emissions by Sector and Scenari'!$A$43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'Emissions by Sector and Scenari'!$B$30:$AF$30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'Emissions by Sector and Scenari'!$B$43:$AF$43</c:f>
              <c:numCache>
                <c:formatCode>_ * #,##0.0_ ;_ * \-#,##0.0_ ;_ * ""\-""??_ ;_ @_ </c:formatCode>
                <c:ptCount val="31"/>
                <c:pt idx="0">
                  <c:v>4.1547813820501727</c:v>
                </c:pt>
                <c:pt idx="1">
                  <c:v>4.130979776650209</c:v>
                </c:pt>
                <c:pt idx="2">
                  <c:v>4.1081392231606211</c:v>
                </c:pt>
                <c:pt idx="3">
                  <c:v>4.0921347511751138</c:v>
                </c:pt>
                <c:pt idx="4">
                  <c:v>4.026981151998287</c:v>
                </c:pt>
                <c:pt idx="5">
                  <c:v>3.9630597148859432</c:v>
                </c:pt>
                <c:pt idx="6">
                  <c:v>3.9003222507945416</c:v>
                </c:pt>
                <c:pt idx="7">
                  <c:v>3.844357956195025</c:v>
                </c:pt>
                <c:pt idx="8">
                  <c:v>3.7837846444137142</c:v>
                </c:pt>
                <c:pt idx="9">
                  <c:v>3.724260069634755</c:v>
                </c:pt>
                <c:pt idx="10">
                  <c:v>3.6657420963824601</c:v>
                </c:pt>
                <c:pt idx="11">
                  <c:v>3.6135636471123043</c:v>
                </c:pt>
                <c:pt idx="12">
                  <c:v>3.5568724598911197</c:v>
                </c:pt>
                <c:pt idx="13">
                  <c:v>3.5010696380306952</c:v>
                </c:pt>
                <c:pt idx="14">
                  <c:v>3.4512954140330008</c:v>
                </c:pt>
                <c:pt idx="15">
                  <c:v>3.397094500088881</c:v>
                </c:pt>
                <c:pt idx="16">
                  <c:v>3.3436750564523505</c:v>
                </c:pt>
                <c:pt idx="17">
                  <c:v>3.2910037808713808</c:v>
                </c:pt>
                <c:pt idx="18">
                  <c:v>3.2439634102808848</c:v>
                </c:pt>
                <c:pt idx="19">
                  <c:v>3.1926273978222364</c:v>
                </c:pt>
                <c:pt idx="20">
                  <c:v>3.1419461056299047</c:v>
                </c:pt>
                <c:pt idx="21">
                  <c:v>3.096608759953464</c:v>
                </c:pt>
                <c:pt idx="22">
                  <c:v>3.0470849925593995</c:v>
                </c:pt>
                <c:pt idx="23">
                  <c:v>3.0027187273326175</c:v>
                </c:pt>
                <c:pt idx="24">
                  <c:v>2.9542435515823176</c:v>
                </c:pt>
                <c:pt idx="25">
                  <c:v>2.9062868119587217</c:v>
                </c:pt>
                <c:pt idx="26">
                  <c:v>2.8632145621791727</c:v>
                </c:pt>
                <c:pt idx="27">
                  <c:v>2.8161560968711838</c:v>
                </c:pt>
                <c:pt idx="28">
                  <c:v>2.7738042048175355</c:v>
                </c:pt>
                <c:pt idx="29">
                  <c:v>2.7275518452118077</c:v>
                </c:pt>
                <c:pt idx="30">
                  <c:v>2.6817026099164809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BF9-43FB-AE45-A3CC0F952DF4}"/>
            </c:ext>
          </c:extLst>
        </c:ser>
        <c:ser>
          <c:idx val="1"/>
          <c:order val="2"/>
          <c:tx>
            <c:strRef>
              <c:f>'Emissions by Sector and Scenari'!$A$44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'Emissions by Sector and Scenari'!$B$30:$AF$30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'Emissions by Sector and Scenari'!$B$44:$AF$44</c:f>
              <c:numCache>
                <c:formatCode>_ * #,##0.0_ ;_ * \-#,##0.0_ ;_ * ""\-""??_ ;_ @_ </c:formatCode>
                <c:ptCount val="31"/>
                <c:pt idx="0">
                  <c:v>4.1547813820501727</c:v>
                </c:pt>
                <c:pt idx="1">
                  <c:v>4.130979776650209</c:v>
                </c:pt>
                <c:pt idx="2">
                  <c:v>4.1081392231606211</c:v>
                </c:pt>
                <c:pt idx="3">
                  <c:v>4.0921347511751138</c:v>
                </c:pt>
                <c:pt idx="4">
                  <c:v>4.026981151998287</c:v>
                </c:pt>
                <c:pt idx="5">
                  <c:v>3.9630597148859432</c:v>
                </c:pt>
                <c:pt idx="6">
                  <c:v>3.9003222507945416</c:v>
                </c:pt>
                <c:pt idx="7">
                  <c:v>3.844357956195025</c:v>
                </c:pt>
                <c:pt idx="8">
                  <c:v>3.7837846444137142</c:v>
                </c:pt>
                <c:pt idx="9">
                  <c:v>3.724260069634755</c:v>
                </c:pt>
                <c:pt idx="10">
                  <c:v>3.6657420963824601</c:v>
                </c:pt>
                <c:pt idx="11">
                  <c:v>3.6135636471123043</c:v>
                </c:pt>
                <c:pt idx="12">
                  <c:v>3.5568724598911197</c:v>
                </c:pt>
                <c:pt idx="13">
                  <c:v>3.5010696380306952</c:v>
                </c:pt>
                <c:pt idx="14">
                  <c:v>3.4512954140330008</c:v>
                </c:pt>
                <c:pt idx="15">
                  <c:v>3.397094500088881</c:v>
                </c:pt>
                <c:pt idx="16">
                  <c:v>3.3436750564523505</c:v>
                </c:pt>
                <c:pt idx="17">
                  <c:v>3.2910037808713808</c:v>
                </c:pt>
                <c:pt idx="18">
                  <c:v>3.2439634102808848</c:v>
                </c:pt>
                <c:pt idx="19">
                  <c:v>3.1926273978222364</c:v>
                </c:pt>
                <c:pt idx="20">
                  <c:v>3.1419461056299047</c:v>
                </c:pt>
                <c:pt idx="21">
                  <c:v>3.096608759953464</c:v>
                </c:pt>
                <c:pt idx="22">
                  <c:v>3.0470849925593995</c:v>
                </c:pt>
                <c:pt idx="23">
                  <c:v>3.0027187273326175</c:v>
                </c:pt>
                <c:pt idx="24">
                  <c:v>2.9542435515823176</c:v>
                </c:pt>
                <c:pt idx="25">
                  <c:v>2.9062868119587217</c:v>
                </c:pt>
                <c:pt idx="26">
                  <c:v>2.8632145621791727</c:v>
                </c:pt>
                <c:pt idx="27">
                  <c:v>2.8161560968711838</c:v>
                </c:pt>
                <c:pt idx="28">
                  <c:v>2.7738042048175355</c:v>
                </c:pt>
                <c:pt idx="29">
                  <c:v>2.7275518452118077</c:v>
                </c:pt>
                <c:pt idx="30">
                  <c:v>2.6817026099164809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BF9-43FB-AE45-A3CC0F952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912216"/>
        <c:axId val="885911888"/>
      </c:scatterChart>
      <c:valAx>
        <c:axId val="885912216"/>
        <c:scaling>
          <c:orientation val="minMax"/>
          <c:max val="2050"/>
          <c:min val="20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crossBetween val="midCat"/>
      </c:valAx>
      <c:valAx>
        <c:axId val="8859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Direct Industry GHG Emissions [MMT CO2e]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 * #,##0.0_ ;_ * \-#,##0.0_ ;_ * &quot;&quot;\-&quot;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midCat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0"/>
          <c:order val="0"/>
          <c:tx>
            <c:strRef>
              <c:f>'Electric Capacity - GGRA'!$B$14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GGRA'!$C$14:$AL$14</c15:sqref>
                  </c15:fullRef>
                </c:ext>
              </c:extLst>
              <c:f>'Electric Capacity - GGRA'!$H$14:$AL$14</c:f>
              <c:numCache>
                <c:formatCode>#,##0.00</c:formatCode>
                <c:ptCount val="31"/>
                <c:pt idx="0">
                  <c:v>1.841</c:v>
                </c:pt>
                <c:pt idx="1">
                  <c:v>1.841</c:v>
                </c:pt>
                <c:pt idx="2">
                  <c:v>1.841</c:v>
                </c:pt>
                <c:pt idx="3">
                  <c:v>1.841</c:v>
                </c:pt>
                <c:pt idx="4">
                  <c:v>1.841</c:v>
                </c:pt>
                <c:pt idx="5">
                  <c:v>1.841</c:v>
                </c:pt>
                <c:pt idx="6">
                  <c:v>1.841</c:v>
                </c:pt>
                <c:pt idx="7">
                  <c:v>1.841</c:v>
                </c:pt>
                <c:pt idx="8">
                  <c:v>1.841</c:v>
                </c:pt>
                <c:pt idx="9">
                  <c:v>1.841</c:v>
                </c:pt>
                <c:pt idx="10">
                  <c:v>1.841</c:v>
                </c:pt>
                <c:pt idx="11">
                  <c:v>1.841</c:v>
                </c:pt>
                <c:pt idx="12">
                  <c:v>1.841</c:v>
                </c:pt>
                <c:pt idx="13">
                  <c:v>1.841</c:v>
                </c:pt>
                <c:pt idx="14">
                  <c:v>1.841</c:v>
                </c:pt>
                <c:pt idx="15">
                  <c:v>1.841</c:v>
                </c:pt>
                <c:pt idx="16">
                  <c:v>1.841</c:v>
                </c:pt>
                <c:pt idx="17">
                  <c:v>1.841</c:v>
                </c:pt>
                <c:pt idx="18">
                  <c:v>1.841</c:v>
                </c:pt>
                <c:pt idx="19">
                  <c:v>1.841</c:v>
                </c:pt>
                <c:pt idx="20">
                  <c:v>1.841</c:v>
                </c:pt>
                <c:pt idx="21">
                  <c:v>1.841</c:v>
                </c:pt>
                <c:pt idx="22">
                  <c:v>1.841</c:v>
                </c:pt>
                <c:pt idx="23">
                  <c:v>1.841</c:v>
                </c:pt>
                <c:pt idx="24">
                  <c:v>1.841</c:v>
                </c:pt>
                <c:pt idx="25">
                  <c:v>1.841</c:v>
                </c:pt>
                <c:pt idx="26">
                  <c:v>1.841</c:v>
                </c:pt>
                <c:pt idx="27">
                  <c:v>1.841</c:v>
                </c:pt>
                <c:pt idx="28">
                  <c:v>1.841</c:v>
                </c:pt>
                <c:pt idx="29">
                  <c:v>1.841</c:v>
                </c:pt>
                <c:pt idx="30">
                  <c:v>1.841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B-4AE4-A668-2C46E8D760BE}"/>
            </c:ext>
          </c:extLst>
        </c:ser>
        <c:ser>
          <c:idx val="9"/>
          <c:order val="1"/>
          <c:tx>
            <c:strRef>
              <c:f>'Electric Capacity - GGRA'!$B$13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GGRA'!$C$13:$AL$13</c15:sqref>
                  </c15:fullRef>
                </c:ext>
              </c:extLst>
              <c:f>'Electric Capacity - GGRA'!$H$13:$AL$13</c:f>
              <c:numCache>
                <c:formatCode>#,##0.00</c:formatCode>
                <c:ptCount val="31"/>
                <c:pt idx="0">
                  <c:v>2.4289900000000006</c:v>
                </c:pt>
                <c:pt idx="1">
                  <c:v>1.9436400000000003</c:v>
                </c:pt>
                <c:pt idx="2">
                  <c:v>1.5699566666666664</c:v>
                </c:pt>
                <c:pt idx="3">
                  <c:v>1.4754400000000001</c:v>
                </c:pt>
                <c:pt idx="4">
                  <c:v>1.4754400000000001</c:v>
                </c:pt>
                <c:pt idx="5">
                  <c:v>1.4754400000000001</c:v>
                </c:pt>
                <c:pt idx="6">
                  <c:v>1.4754400000000001</c:v>
                </c:pt>
                <c:pt idx="7">
                  <c:v>1.4754400000000001</c:v>
                </c:pt>
                <c:pt idx="8">
                  <c:v>1.4754400000000001</c:v>
                </c:pt>
                <c:pt idx="9">
                  <c:v>1.4754400000000001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B-4AE4-A668-2C46E8D760BE}"/>
            </c:ext>
          </c:extLst>
        </c:ser>
        <c:ser>
          <c:idx val="8"/>
          <c:order val="2"/>
          <c:tx>
            <c:strRef>
              <c:f>'Electric Capacity - GGRA'!$B$11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GGRA'!$C$11:$AL$11</c15:sqref>
                  </c15:fullRef>
                </c:ext>
              </c:extLst>
              <c:f>'Electric Capacity - GGRA'!$H$11:$AL$11</c:f>
              <c:numCache>
                <c:formatCode>#,##0.00</c:formatCode>
                <c:ptCount val="31"/>
                <c:pt idx="0">
                  <c:v>7.22553219</c:v>
                </c:pt>
                <c:pt idx="1">
                  <c:v>8.7173034169999983</c:v>
                </c:pt>
                <c:pt idx="2">
                  <c:v>8.7437635059999987</c:v>
                </c:pt>
                <c:pt idx="3">
                  <c:v>8.7519830779999985</c:v>
                </c:pt>
                <c:pt idx="4">
                  <c:v>8.7858255979999988</c:v>
                </c:pt>
                <c:pt idx="5">
                  <c:v>8.8203875659999991</c:v>
                </c:pt>
                <c:pt idx="6">
                  <c:v>8.8008467330000002</c:v>
                </c:pt>
                <c:pt idx="7">
                  <c:v>8.8546533259999993</c:v>
                </c:pt>
                <c:pt idx="8">
                  <c:v>8.8247361459999993</c:v>
                </c:pt>
                <c:pt idx="9">
                  <c:v>8.8806099749999987</c:v>
                </c:pt>
                <c:pt idx="10">
                  <c:v>8.8394290729999998</c:v>
                </c:pt>
                <c:pt idx="11">
                  <c:v>7.9614165285</c:v>
                </c:pt>
                <c:pt idx="12">
                  <c:v>7.0823997880000009</c:v>
                </c:pt>
                <c:pt idx="13">
                  <c:v>6.2022964940999996</c:v>
                </c:pt>
                <c:pt idx="14">
                  <c:v>5.3209547435999998</c:v>
                </c:pt>
                <c:pt idx="15">
                  <c:v>4.4380866604999998</c:v>
                </c:pt>
                <c:pt idx="16">
                  <c:v>3.5537153803999999</c:v>
                </c:pt>
                <c:pt idx="17">
                  <c:v>2.6677475553000005</c:v>
                </c:pt>
                <c:pt idx="18">
                  <c:v>1.7801344967999999</c:v>
                </c:pt>
                <c:pt idx="19">
                  <c:v>0.89087280489999998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B-4AE4-A668-2C46E8D760BE}"/>
            </c:ext>
          </c:extLst>
        </c:ser>
        <c:ser>
          <c:idx val="7"/>
          <c:order val="3"/>
          <c:tx>
            <c:strRef>
              <c:f>'Electric Capacity - GGRA'!$B$12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GGRA'!$C$12:$AL$12</c15:sqref>
                  </c15:fullRef>
                </c:ext>
              </c:extLst>
              <c:f>'Electric Capacity - GGRA'!$H$12:$AL$12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2B-4AE4-A668-2C46E8D760BE}"/>
            </c:ext>
          </c:extLst>
        </c:ser>
        <c:ser>
          <c:idx val="13"/>
          <c:order val="4"/>
          <c:tx>
            <c:strRef>
              <c:f>'Electric Capacity - GGRA'!$B$17</c:f>
              <c:strCache>
                <c:ptCount val="1"/>
                <c:pt idx="0">
                  <c:v>Municipal Solid Waste</c:v>
                </c:pt>
              </c:strCache>
            </c:strRef>
          </c:tx>
          <c:spPr>
            <a:solidFill>
              <a:srgbClr val="AF7E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GGRA'!$C$17:$AL$17</c15:sqref>
                  </c15:fullRef>
                </c:ext>
              </c:extLst>
              <c:f>'Electric Capacity - GGRA'!$H$17:$AL$17</c:f>
              <c:numCache>
                <c:formatCode>#,##0.00</c:formatCode>
                <c:ptCount val="31"/>
                <c:pt idx="0">
                  <c:v>0.20714000000000002</c:v>
                </c:pt>
                <c:pt idx="1">
                  <c:v>0.20714000000000002</c:v>
                </c:pt>
                <c:pt idx="2">
                  <c:v>0.20714000000000002</c:v>
                </c:pt>
                <c:pt idx="3">
                  <c:v>0.20714000000000002</c:v>
                </c:pt>
                <c:pt idx="4">
                  <c:v>0.20714000000000002</c:v>
                </c:pt>
                <c:pt idx="5">
                  <c:v>0.20714000000000002</c:v>
                </c:pt>
                <c:pt idx="6">
                  <c:v>0.20714000000000002</c:v>
                </c:pt>
                <c:pt idx="7">
                  <c:v>0.20714000000000002</c:v>
                </c:pt>
                <c:pt idx="8">
                  <c:v>0.20714000000000002</c:v>
                </c:pt>
                <c:pt idx="9">
                  <c:v>0.20714000000000002</c:v>
                </c:pt>
                <c:pt idx="10">
                  <c:v>0.20714000000000002</c:v>
                </c:pt>
                <c:pt idx="11">
                  <c:v>0.20714000000000002</c:v>
                </c:pt>
                <c:pt idx="12">
                  <c:v>0.20714000000000002</c:v>
                </c:pt>
                <c:pt idx="13">
                  <c:v>0.20714000000000002</c:v>
                </c:pt>
                <c:pt idx="14">
                  <c:v>0.20714000000000002</c:v>
                </c:pt>
                <c:pt idx="15">
                  <c:v>0.20714000000000002</c:v>
                </c:pt>
                <c:pt idx="16">
                  <c:v>0.20714000000000002</c:v>
                </c:pt>
                <c:pt idx="17">
                  <c:v>0.20714000000000002</c:v>
                </c:pt>
                <c:pt idx="18">
                  <c:v>0.20714000000000002</c:v>
                </c:pt>
                <c:pt idx="19">
                  <c:v>0.20714000000000002</c:v>
                </c:pt>
                <c:pt idx="20">
                  <c:v>0.20714000000000002</c:v>
                </c:pt>
                <c:pt idx="21">
                  <c:v>0.20714000000000002</c:v>
                </c:pt>
                <c:pt idx="22">
                  <c:v>0.20714000000000002</c:v>
                </c:pt>
                <c:pt idx="23">
                  <c:v>0.20714000000000002</c:v>
                </c:pt>
                <c:pt idx="24">
                  <c:v>0.20714000000000002</c:v>
                </c:pt>
                <c:pt idx="25">
                  <c:v>0.20714000000000002</c:v>
                </c:pt>
                <c:pt idx="26">
                  <c:v>0.20714000000000002</c:v>
                </c:pt>
                <c:pt idx="27">
                  <c:v>0.20714000000000002</c:v>
                </c:pt>
                <c:pt idx="28">
                  <c:v>0.20714000000000002</c:v>
                </c:pt>
                <c:pt idx="29">
                  <c:v>0.20714000000000002</c:v>
                </c:pt>
                <c:pt idx="30">
                  <c:v>0.20714000000000002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2B-4AE4-A668-2C46E8D760BE}"/>
            </c:ext>
          </c:extLst>
        </c:ser>
        <c:ser>
          <c:idx val="11"/>
          <c:order val="5"/>
          <c:tx>
            <c:strRef>
              <c:f>'Electric Capacity - GGRA'!$B$15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5D3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GGRA'!$C$15:$AL$15</c15:sqref>
                  </c15:fullRef>
                </c:ext>
              </c:extLst>
              <c:f>'Electric Capacity - GGRA'!$H$15:$AL$15</c:f>
              <c:numCache>
                <c:formatCode>#,##0.00</c:formatCode>
                <c:ptCount val="31"/>
                <c:pt idx="0">
                  <c:v>6.26217151025</c:v>
                </c:pt>
                <c:pt idx="1">
                  <c:v>6.0949341956000005</c:v>
                </c:pt>
                <c:pt idx="2">
                  <c:v>5.9893001360142222</c:v>
                </c:pt>
                <c:pt idx="3">
                  <c:v>5.8955885448202681</c:v>
                </c:pt>
                <c:pt idx="4">
                  <c:v>5.7539944606480002</c:v>
                </c:pt>
                <c:pt idx="5">
                  <c:v>5.5928826233720006</c:v>
                </c:pt>
                <c:pt idx="6">
                  <c:v>5.5340435743946674</c:v>
                </c:pt>
                <c:pt idx="7">
                  <c:v>5.3023215570440003</c:v>
                </c:pt>
                <c:pt idx="8">
                  <c:v>5.2734824449089777</c:v>
                </c:pt>
                <c:pt idx="9">
                  <c:v>5.0003131855672454</c:v>
                </c:pt>
                <c:pt idx="10">
                  <c:v>5.0177266003168004</c:v>
                </c:pt>
                <c:pt idx="11">
                  <c:v>5.0759809931477085</c:v>
                </c:pt>
                <c:pt idx="12">
                  <c:v>5.1190985826837965</c:v>
                </c:pt>
                <c:pt idx="13">
                  <c:v>5.1499433989630852</c:v>
                </c:pt>
                <c:pt idx="14">
                  <c:v>5.1717974145219232</c:v>
                </c:pt>
                <c:pt idx="15">
                  <c:v>5.1875993357895336</c:v>
                </c:pt>
                <c:pt idx="16">
                  <c:v>5.2001304448795382</c:v>
                </c:pt>
                <c:pt idx="17">
                  <c:v>5.2119150164218171</c:v>
                </c:pt>
                <c:pt idx="18">
                  <c:v>5.2249577238888198</c:v>
                </c:pt>
                <c:pt idx="19">
                  <c:v>5.2430934678184258</c:v>
                </c:pt>
                <c:pt idx="20">
                  <c:v>5.2599783251390999</c:v>
                </c:pt>
                <c:pt idx="21">
                  <c:v>5.335340836530901</c:v>
                </c:pt>
                <c:pt idx="22">
                  <c:v>5.4084973615425369</c:v>
                </c:pt>
                <c:pt idx="23">
                  <c:v>5.4791765286209868</c:v>
                </c:pt>
                <c:pt idx="24">
                  <c:v>5.5471954214732797</c:v>
                </c:pt>
                <c:pt idx="25">
                  <c:v>5.6126006059882023</c:v>
                </c:pt>
                <c:pt idx="26">
                  <c:v>5.6758634327643671</c:v>
                </c:pt>
                <c:pt idx="27">
                  <c:v>5.7376795591423164</c:v>
                </c:pt>
                <c:pt idx="28">
                  <c:v>5.7988016355525538</c:v>
                </c:pt>
                <c:pt idx="29">
                  <c:v>5.8597837104583013</c:v>
                </c:pt>
                <c:pt idx="30">
                  <c:v>5.9209521146156749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2B-4AE4-A668-2C46E8D760BE}"/>
            </c:ext>
          </c:extLst>
        </c:ser>
        <c:ser>
          <c:idx val="16"/>
          <c:order val="6"/>
          <c:tx>
            <c:strRef>
              <c:f>'Electric Capacity - GGRA'!$B$20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FFE0BC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GGRA'!$C$20:$AL$20</c15:sqref>
                  </c15:fullRef>
                </c:ext>
              </c:extLst>
              <c:f>'Electric Capacity - GGRA'!$H$20:$AL$20</c:f>
              <c:numCache>
                <c:formatCode>#,##0.00</c:formatCode>
                <c:ptCount val="31"/>
                <c:pt idx="0">
                  <c:v>0</c:v>
                </c:pt>
                <c:pt idx="1">
                  <c:v>1.2E-2</c:v>
                </c:pt>
                <c:pt idx="2">
                  <c:v>2.4E-2</c:v>
                </c:pt>
                <c:pt idx="3">
                  <c:v>3.5999999999999997E-2</c:v>
                </c:pt>
                <c:pt idx="4">
                  <c:v>4.8000000000000001E-2</c:v>
                </c:pt>
                <c:pt idx="5">
                  <c:v>0.06</c:v>
                </c:pt>
                <c:pt idx="6">
                  <c:v>7.1999999999999995E-2</c:v>
                </c:pt>
                <c:pt idx="7">
                  <c:v>8.4000000000000005E-2</c:v>
                </c:pt>
                <c:pt idx="8">
                  <c:v>9.6000000000000002E-2</c:v>
                </c:pt>
                <c:pt idx="9">
                  <c:v>0.108</c:v>
                </c:pt>
                <c:pt idx="10">
                  <c:v>0.12</c:v>
                </c:pt>
                <c:pt idx="11">
                  <c:v>0.153</c:v>
                </c:pt>
                <c:pt idx="12">
                  <c:v>0.186</c:v>
                </c:pt>
                <c:pt idx="13">
                  <c:v>0.219</c:v>
                </c:pt>
                <c:pt idx="14">
                  <c:v>0.252</c:v>
                </c:pt>
                <c:pt idx="15">
                  <c:v>0.28499999999999998</c:v>
                </c:pt>
                <c:pt idx="16">
                  <c:v>0.318</c:v>
                </c:pt>
                <c:pt idx="17">
                  <c:v>0.35099999999999998</c:v>
                </c:pt>
                <c:pt idx="18">
                  <c:v>0.38400000000000001</c:v>
                </c:pt>
                <c:pt idx="19">
                  <c:v>0.41699999999999998</c:v>
                </c:pt>
                <c:pt idx="20">
                  <c:v>0.45</c:v>
                </c:pt>
                <c:pt idx="21">
                  <c:v>0.45090000000000002</c:v>
                </c:pt>
                <c:pt idx="22">
                  <c:v>0.45180000000000003</c:v>
                </c:pt>
                <c:pt idx="23">
                  <c:v>0.45269999999999999</c:v>
                </c:pt>
                <c:pt idx="24">
                  <c:v>0.4536</c:v>
                </c:pt>
                <c:pt idx="25">
                  <c:v>0.45450000000000002</c:v>
                </c:pt>
                <c:pt idx="26">
                  <c:v>0.45540000000000003</c:v>
                </c:pt>
                <c:pt idx="27">
                  <c:v>0.45630000000000004</c:v>
                </c:pt>
                <c:pt idx="28">
                  <c:v>0.4572</c:v>
                </c:pt>
                <c:pt idx="29">
                  <c:v>0.45810000000000001</c:v>
                </c:pt>
                <c:pt idx="30">
                  <c:v>0.45900000000000002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2B-4AE4-A668-2C46E8D760BE}"/>
            </c:ext>
          </c:extLst>
        </c:ser>
        <c:ser>
          <c:idx val="5"/>
          <c:order val="7"/>
          <c:tx>
            <c:strRef>
              <c:f>'Electric Capacity - GGRA'!$B$9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GGRA'!$C$9:$AL$9</c15:sqref>
                  </c15:fullRef>
                </c:ext>
              </c:extLst>
              <c:f>'Electric Capacity - GGRA'!$H$9:$AL$9</c:f>
              <c:numCache>
                <c:formatCode>#,##0.00</c:formatCode>
                <c:ptCount val="31"/>
                <c:pt idx="0">
                  <c:v>0.56599999999999995</c:v>
                </c:pt>
                <c:pt idx="1">
                  <c:v>0.56599999999999995</c:v>
                </c:pt>
                <c:pt idx="2">
                  <c:v>0.56599999999999995</c:v>
                </c:pt>
                <c:pt idx="3">
                  <c:v>0.56599999999999995</c:v>
                </c:pt>
                <c:pt idx="4">
                  <c:v>0.56599999999999995</c:v>
                </c:pt>
                <c:pt idx="5">
                  <c:v>0.56599999999999995</c:v>
                </c:pt>
                <c:pt idx="6">
                  <c:v>0.56599999999999995</c:v>
                </c:pt>
                <c:pt idx="7">
                  <c:v>0.56599999999999995</c:v>
                </c:pt>
                <c:pt idx="8">
                  <c:v>0.56599999999999995</c:v>
                </c:pt>
                <c:pt idx="9">
                  <c:v>0.56599999999999995</c:v>
                </c:pt>
                <c:pt idx="10">
                  <c:v>0.56599999999999995</c:v>
                </c:pt>
                <c:pt idx="11">
                  <c:v>0.56599999999999995</c:v>
                </c:pt>
                <c:pt idx="12">
                  <c:v>0.56599999999999995</c:v>
                </c:pt>
                <c:pt idx="13">
                  <c:v>0.56599999999999995</c:v>
                </c:pt>
                <c:pt idx="14">
                  <c:v>0.56599999999999995</c:v>
                </c:pt>
                <c:pt idx="15">
                  <c:v>0.56599999999999995</c:v>
                </c:pt>
                <c:pt idx="16">
                  <c:v>0.56599999999999995</c:v>
                </c:pt>
                <c:pt idx="17">
                  <c:v>0.56599999999999995</c:v>
                </c:pt>
                <c:pt idx="18">
                  <c:v>0.56599999999999995</c:v>
                </c:pt>
                <c:pt idx="19">
                  <c:v>0.56599999999999995</c:v>
                </c:pt>
                <c:pt idx="20">
                  <c:v>0.56599999999999995</c:v>
                </c:pt>
                <c:pt idx="21">
                  <c:v>0.56599999999999995</c:v>
                </c:pt>
                <c:pt idx="22">
                  <c:v>0.56599999999999995</c:v>
                </c:pt>
                <c:pt idx="23">
                  <c:v>0.56599999999999995</c:v>
                </c:pt>
                <c:pt idx="24">
                  <c:v>0.56599999999999995</c:v>
                </c:pt>
                <c:pt idx="25">
                  <c:v>0.56599999999999995</c:v>
                </c:pt>
                <c:pt idx="26">
                  <c:v>0.56599999999999995</c:v>
                </c:pt>
                <c:pt idx="27">
                  <c:v>0.56599999999999995</c:v>
                </c:pt>
                <c:pt idx="28">
                  <c:v>0.56599999999999995</c:v>
                </c:pt>
                <c:pt idx="29">
                  <c:v>0.56599999999999995</c:v>
                </c:pt>
                <c:pt idx="30">
                  <c:v>0.56599999999999995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2B-4AE4-A668-2C46E8D760BE}"/>
            </c:ext>
          </c:extLst>
        </c:ser>
        <c:ser>
          <c:idx val="15"/>
          <c:order val="8"/>
          <c:tx>
            <c:strRef>
              <c:f>'Electric Capacity - GGRA'!$B$19</c:f>
              <c:strCache>
                <c:ptCount val="1"/>
                <c:pt idx="0">
                  <c:v>Landfill Gas</c:v>
                </c:pt>
              </c:strCache>
            </c:strRef>
          </c:tx>
          <c:spPr>
            <a:solidFill>
              <a:srgbClr val="C4BD97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GGRA'!$C$19:$AL$19</c15:sqref>
                  </c15:fullRef>
                </c:ext>
              </c:extLst>
              <c:f>'Electric Capacity - GGRA'!$H$19:$AL$19</c:f>
              <c:numCache>
                <c:formatCode>#,##0.00</c:formatCode>
                <c:ptCount val="31"/>
                <c:pt idx="0">
                  <c:v>2.453E-2</c:v>
                </c:pt>
                <c:pt idx="1">
                  <c:v>2.453E-2</c:v>
                </c:pt>
                <c:pt idx="2">
                  <c:v>2.453E-2</c:v>
                </c:pt>
                <c:pt idx="3">
                  <c:v>2.453E-2</c:v>
                </c:pt>
                <c:pt idx="4">
                  <c:v>2.453E-2</c:v>
                </c:pt>
                <c:pt idx="5">
                  <c:v>2.453E-2</c:v>
                </c:pt>
                <c:pt idx="6">
                  <c:v>2.453E-2</c:v>
                </c:pt>
                <c:pt idx="7">
                  <c:v>2.453E-2</c:v>
                </c:pt>
                <c:pt idx="8">
                  <c:v>2.453E-2</c:v>
                </c:pt>
                <c:pt idx="9">
                  <c:v>2.453E-2</c:v>
                </c:pt>
                <c:pt idx="10">
                  <c:v>2.453E-2</c:v>
                </c:pt>
                <c:pt idx="11">
                  <c:v>2.453E-2</c:v>
                </c:pt>
                <c:pt idx="12">
                  <c:v>2.453E-2</c:v>
                </c:pt>
                <c:pt idx="13">
                  <c:v>2.453E-2</c:v>
                </c:pt>
                <c:pt idx="14">
                  <c:v>2.453E-2</c:v>
                </c:pt>
                <c:pt idx="15">
                  <c:v>2.453E-2</c:v>
                </c:pt>
                <c:pt idx="16">
                  <c:v>2.453E-2</c:v>
                </c:pt>
                <c:pt idx="17">
                  <c:v>2.453E-2</c:v>
                </c:pt>
                <c:pt idx="18">
                  <c:v>2.453E-2</c:v>
                </c:pt>
                <c:pt idx="19">
                  <c:v>2.453E-2</c:v>
                </c:pt>
                <c:pt idx="20">
                  <c:v>2.453E-2</c:v>
                </c:pt>
                <c:pt idx="21">
                  <c:v>2.453E-2</c:v>
                </c:pt>
                <c:pt idx="22">
                  <c:v>2.453E-2</c:v>
                </c:pt>
                <c:pt idx="23">
                  <c:v>2.453E-2</c:v>
                </c:pt>
                <c:pt idx="24">
                  <c:v>2.453E-2</c:v>
                </c:pt>
                <c:pt idx="25">
                  <c:v>2.453E-2</c:v>
                </c:pt>
                <c:pt idx="26">
                  <c:v>2.453E-2</c:v>
                </c:pt>
                <c:pt idx="27">
                  <c:v>2.453E-2</c:v>
                </c:pt>
                <c:pt idx="28">
                  <c:v>2.453E-2</c:v>
                </c:pt>
                <c:pt idx="29">
                  <c:v>2.453E-2</c:v>
                </c:pt>
                <c:pt idx="30">
                  <c:v>2.453E-2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2B-4AE4-A668-2C46E8D760BE}"/>
            </c:ext>
          </c:extLst>
        </c:ser>
        <c:ser>
          <c:idx val="14"/>
          <c:order val="9"/>
          <c:tx>
            <c:strRef>
              <c:f>'Electric Capacity - GGRA'!$B$18</c:f>
              <c:strCache>
                <c:ptCount val="1"/>
                <c:pt idx="0">
                  <c:v>Black Liquor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GGRA'!$C$18:$AL$18</c15:sqref>
                  </c15:fullRef>
                </c:ext>
              </c:extLst>
              <c:f>'Electric Capacity - GGRA'!$H$18:$AL$18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2B-4AE4-A668-2C46E8D760BE}"/>
            </c:ext>
          </c:extLst>
        </c:ser>
        <c:ser>
          <c:idx val="6"/>
          <c:order val="10"/>
          <c:tx>
            <c:strRef>
              <c:f>'Electric Capacity - GGRA'!$B$10</c:f>
              <c:strCache>
                <c:ptCount val="1"/>
                <c:pt idx="0">
                  <c:v>Tier 1 Hydro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GGRA'!$C$10:$AL$10</c15:sqref>
                  </c15:fullRef>
                </c:ext>
              </c:extLst>
              <c:f>'Electric Capacity - GGRA'!$H$10:$AL$10</c:f>
              <c:numCache>
                <c:formatCode>#,##0.00</c:formatCode>
                <c:ptCount val="31"/>
                <c:pt idx="0">
                  <c:v>0.49435000000000001</c:v>
                </c:pt>
                <c:pt idx="1">
                  <c:v>0.49435000000000001</c:v>
                </c:pt>
                <c:pt idx="2">
                  <c:v>0.49435000000000001</c:v>
                </c:pt>
                <c:pt idx="3">
                  <c:v>0.49435000000000001</c:v>
                </c:pt>
                <c:pt idx="4">
                  <c:v>0.49435000000000001</c:v>
                </c:pt>
                <c:pt idx="5">
                  <c:v>0.49435000000000001</c:v>
                </c:pt>
                <c:pt idx="6">
                  <c:v>0.49435000000000001</c:v>
                </c:pt>
                <c:pt idx="7">
                  <c:v>0.49435000000000001</c:v>
                </c:pt>
                <c:pt idx="8">
                  <c:v>0.49435000000000001</c:v>
                </c:pt>
                <c:pt idx="9">
                  <c:v>0.49435000000000001</c:v>
                </c:pt>
                <c:pt idx="10">
                  <c:v>0.49435000000000001</c:v>
                </c:pt>
                <c:pt idx="11">
                  <c:v>0.49435000000000001</c:v>
                </c:pt>
                <c:pt idx="12">
                  <c:v>0.49435000000000001</c:v>
                </c:pt>
                <c:pt idx="13">
                  <c:v>0.49435000000000001</c:v>
                </c:pt>
                <c:pt idx="14">
                  <c:v>0.49435000000000001</c:v>
                </c:pt>
                <c:pt idx="15">
                  <c:v>0.49435000000000001</c:v>
                </c:pt>
                <c:pt idx="16">
                  <c:v>0.49435000000000001</c:v>
                </c:pt>
                <c:pt idx="17">
                  <c:v>0.49435000000000001</c:v>
                </c:pt>
                <c:pt idx="18">
                  <c:v>0.49435000000000001</c:v>
                </c:pt>
                <c:pt idx="19">
                  <c:v>0.49435000000000001</c:v>
                </c:pt>
                <c:pt idx="20">
                  <c:v>0.49435000000000001</c:v>
                </c:pt>
                <c:pt idx="21">
                  <c:v>0.49435000000000001</c:v>
                </c:pt>
                <c:pt idx="22">
                  <c:v>0.49435000000000001</c:v>
                </c:pt>
                <c:pt idx="23">
                  <c:v>0.49435000000000001</c:v>
                </c:pt>
                <c:pt idx="24">
                  <c:v>0.49435000000000001</c:v>
                </c:pt>
                <c:pt idx="25">
                  <c:v>0.49435000000000001</c:v>
                </c:pt>
                <c:pt idx="26">
                  <c:v>0.49435000000000001</c:v>
                </c:pt>
                <c:pt idx="27">
                  <c:v>0.49435000000000001</c:v>
                </c:pt>
                <c:pt idx="28">
                  <c:v>0.49435000000000001</c:v>
                </c:pt>
                <c:pt idx="29">
                  <c:v>0.49435000000000001</c:v>
                </c:pt>
                <c:pt idx="30">
                  <c:v>0.49435000000000001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2B-4AE4-A668-2C46E8D760BE}"/>
            </c:ext>
          </c:extLst>
        </c:ser>
        <c:ser>
          <c:idx val="4"/>
          <c:order val="11"/>
          <c:tx>
            <c:strRef>
              <c:f>'Electric Capacity - GGRA'!$B$8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GGRA'!$C$8:$AL$8</c15:sqref>
                  </c15:fullRef>
                </c:ext>
              </c:extLst>
              <c:f>'Electric Capacity - GGRA'!$H$8:$AL$8</c:f>
              <c:numCache>
                <c:formatCode>#,##0.00</c:formatCode>
                <c:ptCount val="31"/>
                <c:pt idx="0">
                  <c:v>2.1700000000000001E-3</c:v>
                </c:pt>
                <c:pt idx="1">
                  <c:v>2.1700000000000001E-3</c:v>
                </c:pt>
                <c:pt idx="2">
                  <c:v>2.1700000000000001E-3</c:v>
                </c:pt>
                <c:pt idx="3">
                  <c:v>2.1700000000000001E-3</c:v>
                </c:pt>
                <c:pt idx="4">
                  <c:v>2.1700000000000001E-3</c:v>
                </c:pt>
                <c:pt idx="5">
                  <c:v>2.1700000000000001E-3</c:v>
                </c:pt>
                <c:pt idx="6">
                  <c:v>2.1700000000000001E-3</c:v>
                </c:pt>
                <c:pt idx="7">
                  <c:v>2.1700000000000001E-3</c:v>
                </c:pt>
                <c:pt idx="8">
                  <c:v>2.1700000000000001E-3</c:v>
                </c:pt>
                <c:pt idx="9">
                  <c:v>2.1700000000000001E-3</c:v>
                </c:pt>
                <c:pt idx="10">
                  <c:v>2.1700000000000001E-3</c:v>
                </c:pt>
                <c:pt idx="11">
                  <c:v>2.1700000000000001E-3</c:v>
                </c:pt>
                <c:pt idx="12">
                  <c:v>2.1700000000000001E-3</c:v>
                </c:pt>
                <c:pt idx="13">
                  <c:v>2.1700000000000001E-3</c:v>
                </c:pt>
                <c:pt idx="14">
                  <c:v>2.1700000000000001E-3</c:v>
                </c:pt>
                <c:pt idx="15">
                  <c:v>2.1700000000000001E-3</c:v>
                </c:pt>
                <c:pt idx="16">
                  <c:v>2.1700000000000001E-3</c:v>
                </c:pt>
                <c:pt idx="17">
                  <c:v>2.1700000000000001E-3</c:v>
                </c:pt>
                <c:pt idx="18">
                  <c:v>2.1700000000000001E-3</c:v>
                </c:pt>
                <c:pt idx="19">
                  <c:v>2.1700000000000001E-3</c:v>
                </c:pt>
                <c:pt idx="20">
                  <c:v>2.1700000000000001E-3</c:v>
                </c:pt>
                <c:pt idx="21">
                  <c:v>2.1700000000000001E-3</c:v>
                </c:pt>
                <c:pt idx="22">
                  <c:v>2.1700000000000001E-3</c:v>
                </c:pt>
                <c:pt idx="23">
                  <c:v>2.1700000000000001E-3</c:v>
                </c:pt>
                <c:pt idx="24">
                  <c:v>2.1700000000000001E-3</c:v>
                </c:pt>
                <c:pt idx="25">
                  <c:v>2.1700000000000001E-3</c:v>
                </c:pt>
                <c:pt idx="26">
                  <c:v>2.1700000000000001E-3</c:v>
                </c:pt>
                <c:pt idx="27">
                  <c:v>2.1700000000000001E-3</c:v>
                </c:pt>
                <c:pt idx="28">
                  <c:v>2.1700000000000001E-3</c:v>
                </c:pt>
                <c:pt idx="29">
                  <c:v>2.1700000000000001E-3</c:v>
                </c:pt>
                <c:pt idx="30">
                  <c:v>2.1700000000000001E-3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D2B-4AE4-A668-2C46E8D760BE}"/>
            </c:ext>
          </c:extLst>
        </c:ser>
        <c:ser>
          <c:idx val="3"/>
          <c:order val="12"/>
          <c:tx>
            <c:strRef>
              <c:f>'Electric Capacity - GGRA'!$B$7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GGRA'!$C$7:$AL$7</c15:sqref>
                  </c15:fullRef>
                </c:ext>
              </c:extLst>
              <c:f>'Electric Capacity - GGRA'!$H$7:$AL$7</c:f>
              <c:numCache>
                <c:formatCode>#,##0.00</c:formatCode>
                <c:ptCount val="31"/>
                <c:pt idx="0">
                  <c:v>0.15543999999999999</c:v>
                </c:pt>
                <c:pt idx="1">
                  <c:v>0.15543999999999999</c:v>
                </c:pt>
                <c:pt idx="2">
                  <c:v>0.15543999999999999</c:v>
                </c:pt>
                <c:pt idx="3">
                  <c:v>0.15543999999999999</c:v>
                </c:pt>
                <c:pt idx="4">
                  <c:v>0.15543999999999999</c:v>
                </c:pt>
                <c:pt idx="5">
                  <c:v>0.15543999999999999</c:v>
                </c:pt>
                <c:pt idx="6">
                  <c:v>0.15543999999999999</c:v>
                </c:pt>
                <c:pt idx="7">
                  <c:v>0.15543999999999999</c:v>
                </c:pt>
                <c:pt idx="8">
                  <c:v>0.15543999999999999</c:v>
                </c:pt>
                <c:pt idx="9">
                  <c:v>0.15543999999999999</c:v>
                </c:pt>
                <c:pt idx="10">
                  <c:v>0.15543999999999999</c:v>
                </c:pt>
                <c:pt idx="11">
                  <c:v>0.15543999999999999</c:v>
                </c:pt>
                <c:pt idx="12">
                  <c:v>0.15543999999999999</c:v>
                </c:pt>
                <c:pt idx="13">
                  <c:v>0.15543999999999999</c:v>
                </c:pt>
                <c:pt idx="14">
                  <c:v>0.15543999999999999</c:v>
                </c:pt>
                <c:pt idx="15">
                  <c:v>0.15543999999999999</c:v>
                </c:pt>
                <c:pt idx="16">
                  <c:v>0.15543999999999999</c:v>
                </c:pt>
                <c:pt idx="17">
                  <c:v>0.15543999999999999</c:v>
                </c:pt>
                <c:pt idx="18">
                  <c:v>0.15543999999999999</c:v>
                </c:pt>
                <c:pt idx="19">
                  <c:v>0.15543999999999999</c:v>
                </c:pt>
                <c:pt idx="20">
                  <c:v>0.15543999999999999</c:v>
                </c:pt>
                <c:pt idx="21">
                  <c:v>0.15543999999999999</c:v>
                </c:pt>
                <c:pt idx="22">
                  <c:v>0.15543999999999999</c:v>
                </c:pt>
                <c:pt idx="23">
                  <c:v>0.15543999999999999</c:v>
                </c:pt>
                <c:pt idx="24">
                  <c:v>0.15543999999999999</c:v>
                </c:pt>
                <c:pt idx="25">
                  <c:v>0.15543999999999999</c:v>
                </c:pt>
                <c:pt idx="26">
                  <c:v>0.15543999999999999</c:v>
                </c:pt>
                <c:pt idx="27">
                  <c:v>0.15543999999999999</c:v>
                </c:pt>
                <c:pt idx="28">
                  <c:v>0.15543999999999999</c:v>
                </c:pt>
                <c:pt idx="29">
                  <c:v>0.15543999999999999</c:v>
                </c:pt>
                <c:pt idx="30">
                  <c:v>0.15543999999999999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2B-4AE4-A668-2C46E8D760BE}"/>
            </c:ext>
          </c:extLst>
        </c:ser>
        <c:ser>
          <c:idx val="1"/>
          <c:order val="13"/>
          <c:tx>
            <c:strRef>
              <c:f>'Electric Capacity - GGRA'!$B$5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GGRA'!$C$5:$AL$5</c15:sqref>
                  </c15:fullRef>
                </c:ext>
              </c:extLst>
              <c:f>'Electric Capacity - GGRA'!$H$5:$AL$5</c:f>
              <c:numCache>
                <c:formatCode>#,##0.00</c:formatCode>
                <c:ptCount val="31"/>
                <c:pt idx="0">
                  <c:v>0.32</c:v>
                </c:pt>
                <c:pt idx="1">
                  <c:v>0.32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0.32</c:v>
                </c:pt>
                <c:pt idx="10">
                  <c:v>0.32</c:v>
                </c:pt>
                <c:pt idx="11">
                  <c:v>0.32</c:v>
                </c:pt>
                <c:pt idx="12">
                  <c:v>0.32</c:v>
                </c:pt>
                <c:pt idx="13">
                  <c:v>0.32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0.32</c:v>
                </c:pt>
                <c:pt idx="21">
                  <c:v>0.32</c:v>
                </c:pt>
                <c:pt idx="22">
                  <c:v>0.32</c:v>
                </c:pt>
                <c:pt idx="23">
                  <c:v>0.32</c:v>
                </c:pt>
                <c:pt idx="24">
                  <c:v>0.32</c:v>
                </c:pt>
                <c:pt idx="25">
                  <c:v>0.32</c:v>
                </c:pt>
                <c:pt idx="26">
                  <c:v>0.32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D2B-4AE4-A668-2C46E8D760BE}"/>
            </c:ext>
          </c:extLst>
        </c:ser>
        <c:ser>
          <c:idx val="2"/>
          <c:order val="14"/>
          <c:tx>
            <c:strRef>
              <c:f>'Electric Capacity - GGRA'!$B$6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GGRA'!$C$6:$AL$6</c15:sqref>
                  </c15:fullRef>
                </c:ext>
              </c:extLst>
              <c:f>'Electric Capacity - GGRA'!$H$6:$AL$6</c:f>
              <c:numCache>
                <c:formatCode>#,##0.00</c:formatCode>
                <c:ptCount val="31"/>
                <c:pt idx="0">
                  <c:v>0.248</c:v>
                </c:pt>
                <c:pt idx="1">
                  <c:v>0.248</c:v>
                </c:pt>
                <c:pt idx="2">
                  <c:v>0.248</c:v>
                </c:pt>
                <c:pt idx="3">
                  <c:v>0.36799999999999999</c:v>
                </c:pt>
                <c:pt idx="4">
                  <c:v>0.36799999999999999</c:v>
                </c:pt>
                <c:pt idx="5">
                  <c:v>0.36799999999999999</c:v>
                </c:pt>
                <c:pt idx="6">
                  <c:v>0.76800000000000002</c:v>
                </c:pt>
                <c:pt idx="7">
                  <c:v>0.76800000000000002</c:v>
                </c:pt>
                <c:pt idx="8">
                  <c:v>1.1679999999999999</c:v>
                </c:pt>
                <c:pt idx="9">
                  <c:v>1.1679999999999999</c:v>
                </c:pt>
                <c:pt idx="10">
                  <c:v>1.5680000000000001</c:v>
                </c:pt>
                <c:pt idx="11">
                  <c:v>1.5680000000000001</c:v>
                </c:pt>
                <c:pt idx="12">
                  <c:v>1.5680000000000001</c:v>
                </c:pt>
                <c:pt idx="13">
                  <c:v>1.5680000000000001</c:v>
                </c:pt>
                <c:pt idx="14">
                  <c:v>1.5680000000000001</c:v>
                </c:pt>
                <c:pt idx="15">
                  <c:v>1.5680000000000001</c:v>
                </c:pt>
                <c:pt idx="16">
                  <c:v>1.5680000000000001</c:v>
                </c:pt>
                <c:pt idx="17">
                  <c:v>1.5680000000000001</c:v>
                </c:pt>
                <c:pt idx="18">
                  <c:v>1.5680000000000001</c:v>
                </c:pt>
                <c:pt idx="19">
                  <c:v>1.5680000000000001</c:v>
                </c:pt>
                <c:pt idx="20">
                  <c:v>1.5680000000000001</c:v>
                </c:pt>
                <c:pt idx="21">
                  <c:v>1.5680000000000001</c:v>
                </c:pt>
                <c:pt idx="22">
                  <c:v>1.5680000000000001</c:v>
                </c:pt>
                <c:pt idx="23">
                  <c:v>1.5680000000000001</c:v>
                </c:pt>
                <c:pt idx="24">
                  <c:v>1.5680000000000001</c:v>
                </c:pt>
                <c:pt idx="25">
                  <c:v>1.5680000000000001</c:v>
                </c:pt>
                <c:pt idx="26">
                  <c:v>1.5680000000000001</c:v>
                </c:pt>
                <c:pt idx="27">
                  <c:v>1.5680000000000001</c:v>
                </c:pt>
                <c:pt idx="28">
                  <c:v>1.5680000000000001</c:v>
                </c:pt>
                <c:pt idx="29">
                  <c:v>1.5680000000000001</c:v>
                </c:pt>
                <c:pt idx="30">
                  <c:v>1.5680000000000001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D2B-4AE4-A668-2C46E8D760BE}"/>
            </c:ext>
          </c:extLst>
        </c:ser>
        <c:ser>
          <c:idx val="12"/>
          <c:order val="15"/>
          <c:tx>
            <c:strRef>
              <c:f>'Electric Capacity - GGRA'!$B$16</c:f>
              <c:strCache>
                <c:ptCount val="1"/>
                <c:pt idx="0">
                  <c:v>Solar Thermal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GGRA'!$C$16:$AL$16</c15:sqref>
                  </c15:fullRef>
                </c:ext>
              </c:extLst>
              <c:f>'Electric Capacity - GGRA'!$H$16:$AL$16</c:f>
              <c:numCache>
                <c:formatCode>#,##0.00</c:formatCode>
                <c:ptCount val="31"/>
                <c:pt idx="0">
                  <c:v>7.2399999999999999E-3</c:v>
                </c:pt>
                <c:pt idx="1">
                  <c:v>7.2399999999999999E-3</c:v>
                </c:pt>
                <c:pt idx="2">
                  <c:v>7.2399999999999999E-3</c:v>
                </c:pt>
                <c:pt idx="3">
                  <c:v>7.2399999999999999E-3</c:v>
                </c:pt>
                <c:pt idx="4">
                  <c:v>7.2399999999999999E-3</c:v>
                </c:pt>
                <c:pt idx="5">
                  <c:v>7.2399999999999999E-3</c:v>
                </c:pt>
                <c:pt idx="6">
                  <c:v>7.2399999999999999E-3</c:v>
                </c:pt>
                <c:pt idx="7">
                  <c:v>7.2399999999999999E-3</c:v>
                </c:pt>
                <c:pt idx="8">
                  <c:v>7.2399999999999999E-3</c:v>
                </c:pt>
                <c:pt idx="9">
                  <c:v>7.2399999999999999E-3</c:v>
                </c:pt>
                <c:pt idx="10">
                  <c:v>7.2399999999999999E-3</c:v>
                </c:pt>
                <c:pt idx="11">
                  <c:v>7.2399999999999999E-3</c:v>
                </c:pt>
                <c:pt idx="12">
                  <c:v>7.2399999999999999E-3</c:v>
                </c:pt>
                <c:pt idx="13">
                  <c:v>7.2399999999999999E-3</c:v>
                </c:pt>
                <c:pt idx="14">
                  <c:v>7.2399999999999999E-3</c:v>
                </c:pt>
                <c:pt idx="15">
                  <c:v>7.2399999999999999E-3</c:v>
                </c:pt>
                <c:pt idx="16">
                  <c:v>7.2399999999999999E-3</c:v>
                </c:pt>
                <c:pt idx="17">
                  <c:v>7.2399999999999999E-3</c:v>
                </c:pt>
                <c:pt idx="18">
                  <c:v>7.2399999999999999E-3</c:v>
                </c:pt>
                <c:pt idx="19">
                  <c:v>7.2399999999999999E-3</c:v>
                </c:pt>
                <c:pt idx="20">
                  <c:v>7.2399999999999999E-3</c:v>
                </c:pt>
                <c:pt idx="21">
                  <c:v>7.2399999999999999E-3</c:v>
                </c:pt>
                <c:pt idx="22">
                  <c:v>7.2399999999999999E-3</c:v>
                </c:pt>
                <c:pt idx="23">
                  <c:v>7.2399999999999999E-3</c:v>
                </c:pt>
                <c:pt idx="24">
                  <c:v>7.2399999999999999E-3</c:v>
                </c:pt>
                <c:pt idx="25">
                  <c:v>7.2399999999999999E-3</c:v>
                </c:pt>
                <c:pt idx="26">
                  <c:v>7.2399999999999999E-3</c:v>
                </c:pt>
                <c:pt idx="27">
                  <c:v>7.2399999999999999E-3</c:v>
                </c:pt>
                <c:pt idx="28">
                  <c:v>7.2399999999999999E-3</c:v>
                </c:pt>
                <c:pt idx="29">
                  <c:v>7.2399999999999999E-3</c:v>
                </c:pt>
                <c:pt idx="30">
                  <c:v>7.2399999999999999E-3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D2B-4AE4-A668-2C46E8D760BE}"/>
            </c:ext>
          </c:extLst>
        </c:ser>
        <c:ser>
          <c:idx val="0"/>
          <c:order val="16"/>
          <c:tx>
            <c:strRef>
              <c:f>'Electric Capacity - GGRA'!$B$4</c:f>
              <c:strCache>
                <c:ptCount val="1"/>
                <c:pt idx="0">
                  <c:v>Utility 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GGRA'!$C$4:$AL$4</c15:sqref>
                  </c15:fullRef>
                </c:ext>
              </c:extLst>
              <c:f>'Electric Capacity - GGRA'!$H$4:$AL$4</c:f>
              <c:numCache>
                <c:formatCode>#,##0.00</c:formatCode>
                <c:ptCount val="31"/>
                <c:pt idx="0">
                  <c:v>0.92924714285714283</c:v>
                </c:pt>
                <c:pt idx="1">
                  <c:v>0.94620000000000004</c:v>
                </c:pt>
                <c:pt idx="2">
                  <c:v>1.2622066666666667</c:v>
                </c:pt>
                <c:pt idx="3">
                  <c:v>1.5749033333333331</c:v>
                </c:pt>
                <c:pt idx="4">
                  <c:v>1.9169</c:v>
                </c:pt>
                <c:pt idx="5">
                  <c:v>2.2629066666666673</c:v>
                </c:pt>
                <c:pt idx="6">
                  <c:v>2.6152933333333337</c:v>
                </c:pt>
                <c:pt idx="7">
                  <c:v>2.9487100000000002</c:v>
                </c:pt>
                <c:pt idx="8">
                  <c:v>3.2888866666666674</c:v>
                </c:pt>
                <c:pt idx="9">
                  <c:v>3.362283333333334</c:v>
                </c:pt>
                <c:pt idx="10">
                  <c:v>3.43702</c:v>
                </c:pt>
                <c:pt idx="11">
                  <c:v>4.0978370409984004</c:v>
                </c:pt>
                <c:pt idx="12">
                  <c:v>4.7361371047935998</c:v>
                </c:pt>
                <c:pt idx="13">
                  <c:v>5.3519201913855996</c:v>
                </c:pt>
                <c:pt idx="14">
                  <c:v>5.9451863007744006</c:v>
                </c:pt>
                <c:pt idx="15">
                  <c:v>6.5159354329600001</c:v>
                </c:pt>
                <c:pt idx="16">
                  <c:v>7.0641675879423991</c:v>
                </c:pt>
                <c:pt idx="17">
                  <c:v>7.5898827657215993</c:v>
                </c:pt>
                <c:pt idx="18">
                  <c:v>8.0930809662976007</c:v>
                </c:pt>
                <c:pt idx="19">
                  <c:v>9.0812847750000003</c:v>
                </c:pt>
                <c:pt idx="20">
                  <c:v>10.857938130000001</c:v>
                </c:pt>
                <c:pt idx="21">
                  <c:v>11.320048180000001</c:v>
                </c:pt>
                <c:pt idx="22">
                  <c:v>11.776508289999999</c:v>
                </c:pt>
                <c:pt idx="23">
                  <c:v>12.222257030000002</c:v>
                </c:pt>
                <c:pt idx="24">
                  <c:v>12.6539506</c:v>
                </c:pt>
                <c:pt idx="25">
                  <c:v>13.071963499999999</c:v>
                </c:pt>
                <c:pt idx="26">
                  <c:v>13.479708309999999</c:v>
                </c:pt>
                <c:pt idx="27">
                  <c:v>13.882286539999999</c:v>
                </c:pt>
                <c:pt idx="28">
                  <c:v>14.28499592</c:v>
                </c:pt>
                <c:pt idx="29">
                  <c:v>14.693505579999998</c:v>
                </c:pt>
                <c:pt idx="30">
                  <c:v>15.111618099999999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2B-4AE4-A668-2C46E8D760BE}"/>
            </c:ext>
          </c:extLst>
        </c:ser>
        <c:ser>
          <c:idx val="18"/>
          <c:order val="17"/>
          <c:tx>
            <c:strRef>
              <c:f>'Electric Capacity - GGRA'!$B$21</c:f>
              <c:strCache>
                <c:ptCount val="1"/>
                <c:pt idx="0">
                  <c:v>Rooftop PV</c:v>
                </c:pt>
              </c:strCache>
            </c:strRef>
          </c:tx>
          <c:spPr>
            <a:solidFill>
              <a:srgbClr val="F281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Capacity - GGRA'!$C$3:$AL$3</c15:sqref>
                  </c15:fullRef>
                </c:ext>
              </c:extLst>
              <c:f>'Electric Capacity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Capacity - GGRA'!$C$21:$AL$21</c15:sqref>
                  </c15:fullRef>
                </c:ext>
              </c:extLst>
              <c:f>'Electric Capacity - GGRA'!$H$21:$AL$21</c:f>
              <c:numCache>
                <c:formatCode>#,##0.00</c:formatCode>
                <c:ptCount val="31"/>
                <c:pt idx="0">
                  <c:v>1.1439158333333332</c:v>
                </c:pt>
                <c:pt idx="1">
                  <c:v>1.32952425</c:v>
                </c:pt>
                <c:pt idx="2">
                  <c:v>1.5151326666666667</c:v>
                </c:pt>
                <c:pt idx="3">
                  <c:v>1.7007410833333334</c:v>
                </c:pt>
                <c:pt idx="4">
                  <c:v>1.8863494999999999</c:v>
                </c:pt>
                <c:pt idx="5">
                  <c:v>2.0719579166666668</c:v>
                </c:pt>
                <c:pt idx="6">
                  <c:v>2.2575663333333331</c:v>
                </c:pt>
                <c:pt idx="7">
                  <c:v>2.4431747500000003</c:v>
                </c:pt>
                <c:pt idx="8">
                  <c:v>2.6287831666666666</c:v>
                </c:pt>
                <c:pt idx="9">
                  <c:v>2.8143915833333333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D2B-4AE4-A668-2C46E8D76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355423"/>
        <c:axId val="1487905743"/>
        <c:extLst/>
      </c:areaChart>
      <c:catAx>
        <c:axId val="17143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905743"/>
        <c:crosses val="autoZero"/>
        <c:auto val="1"/>
        <c:lblAlgn val="ctr"/>
        <c:lblOffset val="100"/>
        <c:tickLblSkip val="5"/>
        <c:noMultiLvlLbl val="0"/>
      </c:catAx>
      <c:valAx>
        <c:axId val="1487905743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800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355423"/>
        <c:crosses val="autoZero"/>
        <c:crossBetween val="midCat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0"/>
          <c:order val="0"/>
          <c:tx>
            <c:strRef>
              <c:f>'Electric Generation - Ref'!$B$14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Ref'!$C$14:$AL$14</c15:sqref>
                  </c15:fullRef>
                </c:ext>
              </c:extLst>
              <c:f>'Electric Generation - Ref'!$H$14:$AL$14</c:f>
              <c:numCache>
                <c:formatCode>#,##0.00</c:formatCode>
                <c:ptCount val="31"/>
                <c:pt idx="0">
                  <c:v>15.320801999999764</c:v>
                </c:pt>
                <c:pt idx="1">
                  <c:v>15.320801999999764</c:v>
                </c:pt>
                <c:pt idx="2">
                  <c:v>15.320801999999764</c:v>
                </c:pt>
                <c:pt idx="3">
                  <c:v>15.316763654550195</c:v>
                </c:pt>
                <c:pt idx="4">
                  <c:v>15.302905636315735</c:v>
                </c:pt>
                <c:pt idx="5">
                  <c:v>15.273715972652015</c:v>
                </c:pt>
                <c:pt idx="6">
                  <c:v>15.20320730544217</c:v>
                </c:pt>
                <c:pt idx="7">
                  <c:v>15.051898389912621</c:v>
                </c:pt>
                <c:pt idx="8">
                  <c:v>14.860890599614029</c:v>
                </c:pt>
                <c:pt idx="9">
                  <c:v>14.745629615440532</c:v>
                </c:pt>
                <c:pt idx="10">
                  <c:v>14.692076324121162</c:v>
                </c:pt>
                <c:pt idx="11">
                  <c:v>14.697876422613264</c:v>
                </c:pt>
                <c:pt idx="12">
                  <c:v>14.704080774906387</c:v>
                </c:pt>
                <c:pt idx="13">
                  <c:v>14.710581966024526</c:v>
                </c:pt>
                <c:pt idx="14">
                  <c:v>14.717216972426355</c:v>
                </c:pt>
                <c:pt idx="15">
                  <c:v>14.7235820756473</c:v>
                </c:pt>
                <c:pt idx="16">
                  <c:v>14.729934770090614</c:v>
                </c:pt>
                <c:pt idx="17">
                  <c:v>14.736087100186181</c:v>
                </c:pt>
                <c:pt idx="18">
                  <c:v>14.742046377086119</c:v>
                </c:pt>
                <c:pt idx="19">
                  <c:v>14.74769366766178</c:v>
                </c:pt>
                <c:pt idx="20">
                  <c:v>14.752977998174845</c:v>
                </c:pt>
                <c:pt idx="21">
                  <c:v>14.757980292178043</c:v>
                </c:pt>
                <c:pt idx="22">
                  <c:v>14.762639621298511</c:v>
                </c:pt>
                <c:pt idx="23">
                  <c:v>14.766909965508848</c:v>
                </c:pt>
                <c:pt idx="24">
                  <c:v>14.770905738007611</c:v>
                </c:pt>
                <c:pt idx="25">
                  <c:v>14.774615116370628</c:v>
                </c:pt>
                <c:pt idx="26">
                  <c:v>14.778130616942734</c:v>
                </c:pt>
                <c:pt idx="27">
                  <c:v>14.781562664055413</c:v>
                </c:pt>
                <c:pt idx="28">
                  <c:v>14.784949595144013</c:v>
                </c:pt>
                <c:pt idx="29">
                  <c:v>14.788366313722429</c:v>
                </c:pt>
                <c:pt idx="30">
                  <c:v>14.79179036787551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4-4469-9BAD-541231A4B8AF}"/>
            </c:ext>
          </c:extLst>
        </c:ser>
        <c:ser>
          <c:idx val="9"/>
          <c:order val="1"/>
          <c:tx>
            <c:strRef>
              <c:f>'Electric Generation - Ref'!$B$13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Ref'!$C$13:$AL$13</c15:sqref>
                  </c15:fullRef>
                </c:ext>
              </c:extLst>
              <c:f>'Electric Generation - Ref'!$H$13:$AL$13</c:f>
              <c:numCache>
                <c:formatCode>#,##0.00</c:formatCode>
                <c:ptCount val="31"/>
                <c:pt idx="0">
                  <c:v>4.7124672074516916</c:v>
                </c:pt>
                <c:pt idx="1">
                  <c:v>3.7757087155961</c:v>
                </c:pt>
                <c:pt idx="2">
                  <c:v>3.0152761810564197</c:v>
                </c:pt>
                <c:pt idx="3">
                  <c:v>2.7158357595462497</c:v>
                </c:pt>
                <c:pt idx="4">
                  <c:v>2.649553782884996</c:v>
                </c:pt>
                <c:pt idx="5">
                  <c:v>2.5794262802942729</c:v>
                </c:pt>
                <c:pt idx="6">
                  <c:v>2.4322045172504638</c:v>
                </c:pt>
                <c:pt idx="7">
                  <c:v>2.3428239555595858</c:v>
                </c:pt>
                <c:pt idx="8">
                  <c:v>2.2223277572764277</c:v>
                </c:pt>
                <c:pt idx="9">
                  <c:v>2.1914864734867074</c:v>
                </c:pt>
                <c:pt idx="10">
                  <c:v>2.1465112069027561</c:v>
                </c:pt>
                <c:pt idx="11">
                  <c:v>2.1789402223276082</c:v>
                </c:pt>
                <c:pt idx="12">
                  <c:v>2.2094699960608555</c:v>
                </c:pt>
                <c:pt idx="13">
                  <c:v>2.242792282833999</c:v>
                </c:pt>
                <c:pt idx="14">
                  <c:v>2.2797398193767986</c:v>
                </c:pt>
                <c:pt idx="15">
                  <c:v>2.3192788249378422</c:v>
                </c:pt>
                <c:pt idx="16">
                  <c:v>2.361412065868687</c:v>
                </c:pt>
                <c:pt idx="17">
                  <c:v>2.4050515553274781</c:v>
                </c:pt>
                <c:pt idx="18">
                  <c:v>2.4500526840472285</c:v>
                </c:pt>
                <c:pt idx="19">
                  <c:v>2.4948451618708338</c:v>
                </c:pt>
                <c:pt idx="20">
                  <c:v>2.5388549538780123</c:v>
                </c:pt>
                <c:pt idx="21">
                  <c:v>2.5828039609561118</c:v>
                </c:pt>
                <c:pt idx="22">
                  <c:v>2.6264261953656907</c:v>
                </c:pt>
                <c:pt idx="23">
                  <c:v>2.6688770177644563</c:v>
                </c:pt>
                <c:pt idx="24">
                  <c:v>2.7103261391973907</c:v>
                </c:pt>
                <c:pt idx="25">
                  <c:v>2.7508130510367881</c:v>
                </c:pt>
                <c:pt idx="26">
                  <c:v>2.7906908604881036</c:v>
                </c:pt>
                <c:pt idx="27">
                  <c:v>2.8305433781774014</c:v>
                </c:pt>
                <c:pt idx="28">
                  <c:v>2.8702873264242843</c:v>
                </c:pt>
                <c:pt idx="29">
                  <c:v>2.9104850089133665</c:v>
                </c:pt>
                <c:pt idx="30">
                  <c:v>2.9509081478408423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4-4469-9BAD-541231A4B8AF}"/>
            </c:ext>
          </c:extLst>
        </c:ser>
        <c:ser>
          <c:idx val="8"/>
          <c:order val="2"/>
          <c:tx>
            <c:strRef>
              <c:f>'Electric Generation - Ref'!$B$11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Ref'!$C$11:$AL$11</c15:sqref>
                  </c15:fullRef>
                </c:ext>
              </c:extLst>
              <c:f>'Electric Generation - Ref'!$H$11:$AL$11</c:f>
              <c:numCache>
                <c:formatCode>#,##0.00</c:formatCode>
                <c:ptCount val="31"/>
                <c:pt idx="0">
                  <c:v>14.210538130457541</c:v>
                </c:pt>
                <c:pt idx="1">
                  <c:v>14.119842719257768</c:v>
                </c:pt>
                <c:pt idx="2">
                  <c:v>13.820029579807455</c:v>
                </c:pt>
                <c:pt idx="3">
                  <c:v>13.037698269467683</c:v>
                </c:pt>
                <c:pt idx="4">
                  <c:v>12.669862118574136</c:v>
                </c:pt>
                <c:pt idx="5">
                  <c:v>12.314303948717601</c:v>
                </c:pt>
                <c:pt idx="6">
                  <c:v>11.394063546795227</c:v>
                </c:pt>
                <c:pt idx="7">
                  <c:v>11.048464373121574</c:v>
                </c:pt>
                <c:pt idx="8">
                  <c:v>10.29615383352256</c:v>
                </c:pt>
                <c:pt idx="9">
                  <c:v>10.271112369065515</c:v>
                </c:pt>
                <c:pt idx="10">
                  <c:v>9.8487547122043999</c:v>
                </c:pt>
                <c:pt idx="11">
                  <c:v>10.010755910423596</c:v>
                </c:pt>
                <c:pt idx="12">
                  <c:v>10.205734678783976</c:v>
                </c:pt>
                <c:pt idx="13">
                  <c:v>10.4164963382935</c:v>
                </c:pt>
                <c:pt idx="14">
                  <c:v>10.641660598291796</c:v>
                </c:pt>
                <c:pt idx="15">
                  <c:v>10.869451271265705</c:v>
                </c:pt>
                <c:pt idx="16">
                  <c:v>11.104529890386999</c:v>
                </c:pt>
                <c:pt idx="17">
                  <c:v>11.344340733302912</c:v>
                </c:pt>
                <c:pt idx="18">
                  <c:v>11.585002077398485</c:v>
                </c:pt>
                <c:pt idx="19">
                  <c:v>11.825029510107681</c:v>
                </c:pt>
                <c:pt idx="20">
                  <c:v>12.061331833711002</c:v>
                </c:pt>
                <c:pt idx="21">
                  <c:v>12.291618840064125</c:v>
                </c:pt>
                <c:pt idx="22">
                  <c:v>12.513886617992435</c:v>
                </c:pt>
                <c:pt idx="23">
                  <c:v>12.726990478068721</c:v>
                </c:pt>
                <c:pt idx="24">
                  <c:v>12.930442788855414</c:v>
                </c:pt>
                <c:pt idx="25">
                  <c:v>13.124564054736849</c:v>
                </c:pt>
                <c:pt idx="26">
                  <c:v>13.311078789171162</c:v>
                </c:pt>
                <c:pt idx="27">
                  <c:v>13.492875425537015</c:v>
                </c:pt>
                <c:pt idx="28">
                  <c:v>13.673544254530146</c:v>
                </c:pt>
                <c:pt idx="29">
                  <c:v>13.854781874152806</c:v>
                </c:pt>
                <c:pt idx="30">
                  <c:v>14.037505743354764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74-4469-9BAD-541231A4B8AF}"/>
            </c:ext>
          </c:extLst>
        </c:ser>
        <c:ser>
          <c:idx val="7"/>
          <c:order val="3"/>
          <c:tx>
            <c:strRef>
              <c:f>'Electric Generation - Ref'!$B$12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Ref'!$C$12:$AL$12</c15:sqref>
                  </c15:fullRef>
                </c:ext>
              </c:extLst>
              <c:f>'Electric Generation - Ref'!$H$12:$AL$12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74-4469-9BAD-541231A4B8AF}"/>
            </c:ext>
          </c:extLst>
        </c:ser>
        <c:ser>
          <c:idx val="13"/>
          <c:order val="4"/>
          <c:tx>
            <c:strRef>
              <c:f>'Electric Generation - Ref'!$B$17</c:f>
              <c:strCache>
                <c:ptCount val="1"/>
                <c:pt idx="0">
                  <c:v>Municipal Solid Waste</c:v>
                </c:pt>
              </c:strCache>
            </c:strRef>
          </c:tx>
          <c:spPr>
            <a:solidFill>
              <a:srgbClr val="AF7E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Ref'!$C$17:$AL$17</c15:sqref>
                  </c15:fullRef>
                </c:ext>
              </c:extLst>
              <c:f>'Electric Generation - Ref'!$H$17:$AL$17</c:f>
              <c:numCache>
                <c:formatCode>#,##0.00</c:formatCode>
                <c:ptCount val="31"/>
                <c:pt idx="0">
                  <c:v>0.72152171412483856</c:v>
                </c:pt>
                <c:pt idx="1">
                  <c:v>0.72152171412483856</c:v>
                </c:pt>
                <c:pt idx="2">
                  <c:v>0.72152171412483856</c:v>
                </c:pt>
                <c:pt idx="3">
                  <c:v>0.72152171412483856</c:v>
                </c:pt>
                <c:pt idx="4">
                  <c:v>0.72152171412483856</c:v>
                </c:pt>
                <c:pt idx="5">
                  <c:v>0.72152171412483856</c:v>
                </c:pt>
                <c:pt idx="6">
                  <c:v>0.72152171412483856</c:v>
                </c:pt>
                <c:pt idx="7">
                  <c:v>0.72152171412483856</c:v>
                </c:pt>
                <c:pt idx="8">
                  <c:v>0.72152171412483856</c:v>
                </c:pt>
                <c:pt idx="9">
                  <c:v>0.72152171412483856</c:v>
                </c:pt>
                <c:pt idx="10">
                  <c:v>0.72152171412483856</c:v>
                </c:pt>
                <c:pt idx="11">
                  <c:v>0.72152171412483856</c:v>
                </c:pt>
                <c:pt idx="12">
                  <c:v>0.72152171412483856</c:v>
                </c:pt>
                <c:pt idx="13">
                  <c:v>0.72152171412483856</c:v>
                </c:pt>
                <c:pt idx="14">
                  <c:v>0.72152171412483856</c:v>
                </c:pt>
                <c:pt idx="15">
                  <c:v>0.72152171412483856</c:v>
                </c:pt>
                <c:pt idx="16">
                  <c:v>0.72152171412483856</c:v>
                </c:pt>
                <c:pt idx="17">
                  <c:v>0.72152171412483856</c:v>
                </c:pt>
                <c:pt idx="18">
                  <c:v>0.72152171412483856</c:v>
                </c:pt>
                <c:pt idx="19">
                  <c:v>0.72152171412483856</c:v>
                </c:pt>
                <c:pt idx="20">
                  <c:v>0.72152171412483856</c:v>
                </c:pt>
                <c:pt idx="21">
                  <c:v>0.72152171412483856</c:v>
                </c:pt>
                <c:pt idx="22">
                  <c:v>0.72152171412483856</c:v>
                </c:pt>
                <c:pt idx="23">
                  <c:v>0.72152171412483856</c:v>
                </c:pt>
                <c:pt idx="24">
                  <c:v>0.72152171412483856</c:v>
                </c:pt>
                <c:pt idx="25">
                  <c:v>0.72152171412483856</c:v>
                </c:pt>
                <c:pt idx="26">
                  <c:v>0.72152171412483856</c:v>
                </c:pt>
                <c:pt idx="27">
                  <c:v>0.72152171412483856</c:v>
                </c:pt>
                <c:pt idx="28">
                  <c:v>0.72152171412483856</c:v>
                </c:pt>
                <c:pt idx="29">
                  <c:v>0.72152171412483856</c:v>
                </c:pt>
                <c:pt idx="30">
                  <c:v>0.72152171412483856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74-4469-9BAD-541231A4B8AF}"/>
            </c:ext>
          </c:extLst>
        </c:ser>
        <c:ser>
          <c:idx val="11"/>
          <c:order val="5"/>
          <c:tx>
            <c:strRef>
              <c:f>'Electric Generation - Ref'!$B$15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5D3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Ref'!$C$15:$AL$15</c15:sqref>
                  </c15:fullRef>
                </c:ext>
              </c:extLst>
              <c:f>'Electric Generation - Ref'!$H$15:$AL$15</c:f>
              <c:numCache>
                <c:formatCode>#,##0.00</c:formatCode>
                <c:ptCount val="31"/>
                <c:pt idx="0">
                  <c:v>18.292742158251492</c:v>
                </c:pt>
                <c:pt idx="1">
                  <c:v>18.111797888572912</c:v>
                </c:pt>
                <c:pt idx="2">
                  <c:v>18.021756089759069</c:v>
                </c:pt>
                <c:pt idx="3">
                  <c:v>17.596572260082901</c:v>
                </c:pt>
                <c:pt idx="4">
                  <c:v>17.632059473166947</c:v>
                </c:pt>
                <c:pt idx="5">
                  <c:v>17.708168462801048</c:v>
                </c:pt>
                <c:pt idx="6">
                  <c:v>17.065129917167209</c:v>
                </c:pt>
                <c:pt idx="7">
                  <c:v>17.362579354923074</c:v>
                </c:pt>
                <c:pt idx="8">
                  <c:v>16.71343380508495</c:v>
                </c:pt>
                <c:pt idx="9">
                  <c:v>17.244405024262463</c:v>
                </c:pt>
                <c:pt idx="10">
                  <c:v>16.666452905627217</c:v>
                </c:pt>
                <c:pt idx="11">
                  <c:v>16.831795334817155</c:v>
                </c:pt>
                <c:pt idx="12">
                  <c:v>16.989357486098488</c:v>
                </c:pt>
                <c:pt idx="13">
                  <c:v>17.154313198668266</c:v>
                </c:pt>
                <c:pt idx="14">
                  <c:v>17.325211344160156</c:v>
                </c:pt>
                <c:pt idx="15">
                  <c:v>17.4954346491465</c:v>
                </c:pt>
                <c:pt idx="16">
                  <c:v>17.667503543932089</c:v>
                </c:pt>
                <c:pt idx="17">
                  <c:v>17.838057218829675</c:v>
                </c:pt>
                <c:pt idx="18">
                  <c:v>18.004805583625114</c:v>
                </c:pt>
                <c:pt idx="19">
                  <c:v>18.164986753470277</c:v>
                </c:pt>
                <c:pt idx="20">
                  <c:v>18.317184219981133</c:v>
                </c:pt>
                <c:pt idx="21">
                  <c:v>18.461525535635992</c:v>
                </c:pt>
                <c:pt idx="22">
                  <c:v>18.597366154023213</c:v>
                </c:pt>
                <c:pt idx="23">
                  <c:v>18.72533338945086</c:v>
                </c:pt>
                <c:pt idx="24">
                  <c:v>18.845046593497432</c:v>
                </c:pt>
                <c:pt idx="25">
                  <c:v>18.95664172600118</c:v>
                </c:pt>
                <c:pt idx="26">
                  <c:v>19.061253610270292</c:v>
                </c:pt>
                <c:pt idx="27">
                  <c:v>19.160684591404877</c:v>
                </c:pt>
                <c:pt idx="28">
                  <c:v>19.256282737238188</c:v>
                </c:pt>
                <c:pt idx="29">
                  <c:v>19.349572499374464</c:v>
                </c:pt>
                <c:pt idx="30">
                  <c:v>19.441035441251433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74-4469-9BAD-541231A4B8AF}"/>
            </c:ext>
          </c:extLst>
        </c:ser>
        <c:ser>
          <c:idx val="16"/>
          <c:order val="6"/>
          <c:tx>
            <c:strRef>
              <c:f>'Electric Generation - Ref'!$B$20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FFE0BC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Ref'!$C$20:$AL$20</c15:sqref>
                  </c15:fullRef>
                </c:ext>
              </c:extLst>
              <c:f>'Electric Generation - Ref'!$H$20:$AL$20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74-4469-9BAD-541231A4B8AF}"/>
            </c:ext>
          </c:extLst>
        </c:ser>
        <c:ser>
          <c:idx val="5"/>
          <c:order val="7"/>
          <c:tx>
            <c:strRef>
              <c:f>'Electric Generation - Ref'!$B$9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Ref'!$C$9:$AL$9</c15:sqref>
                  </c15:fullRef>
                </c:ext>
              </c:extLst>
              <c:f>'Electric Generation - Ref'!$H$9:$AL$9</c:f>
              <c:numCache>
                <c:formatCode>#,##0.00</c:formatCode>
                <c:ptCount val="31"/>
                <c:pt idx="0">
                  <c:v>1.6191252704483003</c:v>
                </c:pt>
                <c:pt idx="1">
                  <c:v>1.6191252704483003</c:v>
                </c:pt>
                <c:pt idx="2">
                  <c:v>1.6191252704483003</c:v>
                </c:pt>
                <c:pt idx="3">
                  <c:v>1.6185144203725064</c:v>
                </c:pt>
                <c:pt idx="4">
                  <c:v>1.6163998895866165</c:v>
                </c:pt>
                <c:pt idx="5">
                  <c:v>1.6121753981244624</c:v>
                </c:pt>
                <c:pt idx="6">
                  <c:v>1.6024794886408182</c:v>
                </c:pt>
                <c:pt idx="7">
                  <c:v>1.5830860441869894</c:v>
                </c:pt>
                <c:pt idx="8">
                  <c:v>1.5585448816264087</c:v>
                </c:pt>
                <c:pt idx="9">
                  <c:v>1.5442152418015578</c:v>
                </c:pt>
                <c:pt idx="10">
                  <c:v>1.5367458087220973</c:v>
                </c:pt>
                <c:pt idx="11">
                  <c:v>1.5374918331093894</c:v>
                </c:pt>
                <c:pt idx="12">
                  <c:v>1.5382917880782681</c:v>
                </c:pt>
                <c:pt idx="13">
                  <c:v>1.5391306733216057</c:v>
                </c:pt>
                <c:pt idx="14">
                  <c:v>1.5399884576490308</c:v>
                </c:pt>
                <c:pt idx="15">
                  <c:v>1.5408089280374895</c:v>
                </c:pt>
                <c:pt idx="16">
                  <c:v>1.541624722858131</c:v>
                </c:pt>
                <c:pt idx="17">
                  <c:v>1.5424136802856871</c:v>
                </c:pt>
                <c:pt idx="18">
                  <c:v>1.5431737811015851</c:v>
                </c:pt>
                <c:pt idx="19">
                  <c:v>1.5438939275405574</c:v>
                </c:pt>
                <c:pt idx="20">
                  <c:v>1.5445673919711889</c:v>
                </c:pt>
                <c:pt idx="21">
                  <c:v>1.5452034784113917</c:v>
                </c:pt>
                <c:pt idx="22">
                  <c:v>1.5457946760959302</c:v>
                </c:pt>
                <c:pt idx="23">
                  <c:v>1.546334355961311</c:v>
                </c:pt>
                <c:pt idx="24">
                  <c:v>1.5468377224947372</c:v>
                </c:pt>
                <c:pt idx="25">
                  <c:v>1.5473031330340252</c:v>
                </c:pt>
                <c:pt idx="26">
                  <c:v>1.5477433534417151</c:v>
                </c:pt>
                <c:pt idx="27">
                  <c:v>1.548172702505783</c:v>
                </c:pt>
                <c:pt idx="28">
                  <c:v>1.5485953124424816</c:v>
                </c:pt>
                <c:pt idx="29">
                  <c:v>1.5490206302601077</c:v>
                </c:pt>
                <c:pt idx="30">
                  <c:v>1.5494481757741385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74-4469-9BAD-541231A4B8AF}"/>
            </c:ext>
          </c:extLst>
        </c:ser>
        <c:ser>
          <c:idx val="15"/>
          <c:order val="8"/>
          <c:tx>
            <c:strRef>
              <c:f>'Electric Generation - Ref'!$B$19</c:f>
              <c:strCache>
                <c:ptCount val="1"/>
                <c:pt idx="0">
                  <c:v>Landfill Gas</c:v>
                </c:pt>
              </c:strCache>
            </c:strRef>
          </c:tx>
          <c:spPr>
            <a:solidFill>
              <a:srgbClr val="C4BD97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Ref'!$C$19:$AL$19</c15:sqref>
                  </c15:fullRef>
                </c:ext>
              </c:extLst>
              <c:f>'Electric Generation - Ref'!$H$19:$AL$19</c:f>
              <c:numCache>
                <c:formatCode>#,##0.00</c:formatCode>
                <c:ptCount val="31"/>
                <c:pt idx="0">
                  <c:v>8.5444277529594173E-2</c:v>
                </c:pt>
                <c:pt idx="1">
                  <c:v>8.5444277529594173E-2</c:v>
                </c:pt>
                <c:pt idx="2">
                  <c:v>8.5444277529594173E-2</c:v>
                </c:pt>
                <c:pt idx="3">
                  <c:v>8.5444277529594173E-2</c:v>
                </c:pt>
                <c:pt idx="4">
                  <c:v>8.5444277529594173E-2</c:v>
                </c:pt>
                <c:pt idx="5">
                  <c:v>8.5444277529594173E-2</c:v>
                </c:pt>
                <c:pt idx="6">
                  <c:v>8.5444277529594173E-2</c:v>
                </c:pt>
                <c:pt idx="7">
                  <c:v>8.5444277529594173E-2</c:v>
                </c:pt>
                <c:pt idx="8">
                  <c:v>8.5444277529594173E-2</c:v>
                </c:pt>
                <c:pt idx="9">
                  <c:v>8.5444277529594173E-2</c:v>
                </c:pt>
                <c:pt idx="10">
                  <c:v>8.5444277529594173E-2</c:v>
                </c:pt>
                <c:pt idx="11">
                  <c:v>8.5444277529594173E-2</c:v>
                </c:pt>
                <c:pt idx="12">
                  <c:v>8.5444277529594173E-2</c:v>
                </c:pt>
                <c:pt idx="13">
                  <c:v>8.5444277529594173E-2</c:v>
                </c:pt>
                <c:pt idx="14">
                  <c:v>8.5444277529594173E-2</c:v>
                </c:pt>
                <c:pt idx="15">
                  <c:v>8.5444277529594173E-2</c:v>
                </c:pt>
                <c:pt idx="16">
                  <c:v>8.5444277529594173E-2</c:v>
                </c:pt>
                <c:pt idx="17">
                  <c:v>8.5444277529594173E-2</c:v>
                </c:pt>
                <c:pt idx="18">
                  <c:v>8.5444277529594173E-2</c:v>
                </c:pt>
                <c:pt idx="19">
                  <c:v>8.5444277529594173E-2</c:v>
                </c:pt>
                <c:pt idx="20">
                  <c:v>8.5444277529594173E-2</c:v>
                </c:pt>
                <c:pt idx="21">
                  <c:v>8.5444277529594173E-2</c:v>
                </c:pt>
                <c:pt idx="22">
                  <c:v>8.5444277529594173E-2</c:v>
                </c:pt>
                <c:pt idx="23">
                  <c:v>8.5444277529594173E-2</c:v>
                </c:pt>
                <c:pt idx="24">
                  <c:v>8.5444277529594173E-2</c:v>
                </c:pt>
                <c:pt idx="25">
                  <c:v>8.5444277529594173E-2</c:v>
                </c:pt>
                <c:pt idx="26">
                  <c:v>8.5444277529594173E-2</c:v>
                </c:pt>
                <c:pt idx="27">
                  <c:v>8.5444277529594173E-2</c:v>
                </c:pt>
                <c:pt idx="28">
                  <c:v>8.5444277529594173E-2</c:v>
                </c:pt>
                <c:pt idx="29">
                  <c:v>8.5444277529594173E-2</c:v>
                </c:pt>
                <c:pt idx="30">
                  <c:v>8.5444277529594173E-2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74-4469-9BAD-541231A4B8AF}"/>
            </c:ext>
          </c:extLst>
        </c:ser>
        <c:ser>
          <c:idx val="6"/>
          <c:order val="10"/>
          <c:tx>
            <c:strRef>
              <c:f>'Electric Generation - Ref'!$B$10</c:f>
              <c:strCache>
                <c:ptCount val="1"/>
                <c:pt idx="0">
                  <c:v>Tier 1 Hydro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Ref'!$C$10:$AL$10</c15:sqref>
                  </c15:fullRef>
                </c:ext>
              </c:extLst>
              <c:f>'Electric Generation - Ref'!$H$10:$AL$10</c:f>
              <c:numCache>
                <c:formatCode>#,##0.00</c:formatCode>
                <c:ptCount val="31"/>
                <c:pt idx="0">
                  <c:v>2.4831121403996764E-2</c:v>
                </c:pt>
                <c:pt idx="1">
                  <c:v>2.4831121403996764E-2</c:v>
                </c:pt>
                <c:pt idx="2">
                  <c:v>2.4831121403996764E-2</c:v>
                </c:pt>
                <c:pt idx="3">
                  <c:v>2.4831121403996764E-2</c:v>
                </c:pt>
                <c:pt idx="4">
                  <c:v>2.4831121403996764E-2</c:v>
                </c:pt>
                <c:pt idx="5">
                  <c:v>2.4831121403996764E-2</c:v>
                </c:pt>
                <c:pt idx="6">
                  <c:v>2.4831121403996764E-2</c:v>
                </c:pt>
                <c:pt idx="7">
                  <c:v>2.4831121403996764E-2</c:v>
                </c:pt>
                <c:pt idx="8">
                  <c:v>2.4831121403996764E-2</c:v>
                </c:pt>
                <c:pt idx="9">
                  <c:v>2.4831121403996764E-2</c:v>
                </c:pt>
                <c:pt idx="10">
                  <c:v>2.4831121403996764E-2</c:v>
                </c:pt>
                <c:pt idx="11">
                  <c:v>2.4831121403996764E-2</c:v>
                </c:pt>
                <c:pt idx="12">
                  <c:v>2.4831121403996764E-2</c:v>
                </c:pt>
                <c:pt idx="13">
                  <c:v>2.4831121403996764E-2</c:v>
                </c:pt>
                <c:pt idx="14">
                  <c:v>2.4831121403996764E-2</c:v>
                </c:pt>
                <c:pt idx="15">
                  <c:v>2.4831121403996764E-2</c:v>
                </c:pt>
                <c:pt idx="16">
                  <c:v>2.4831121403996764E-2</c:v>
                </c:pt>
                <c:pt idx="17">
                  <c:v>2.4831121403996764E-2</c:v>
                </c:pt>
                <c:pt idx="18">
                  <c:v>2.4831121403996764E-2</c:v>
                </c:pt>
                <c:pt idx="19">
                  <c:v>2.4831121403996764E-2</c:v>
                </c:pt>
                <c:pt idx="20">
                  <c:v>2.4831121403996764E-2</c:v>
                </c:pt>
                <c:pt idx="21">
                  <c:v>2.4831121403996764E-2</c:v>
                </c:pt>
                <c:pt idx="22">
                  <c:v>2.4831121403996764E-2</c:v>
                </c:pt>
                <c:pt idx="23">
                  <c:v>2.4831121403996764E-2</c:v>
                </c:pt>
                <c:pt idx="24">
                  <c:v>2.4831121403996764E-2</c:v>
                </c:pt>
                <c:pt idx="25">
                  <c:v>2.4831121403996764E-2</c:v>
                </c:pt>
                <c:pt idx="26">
                  <c:v>2.4831121403996764E-2</c:v>
                </c:pt>
                <c:pt idx="27">
                  <c:v>2.4831121403996764E-2</c:v>
                </c:pt>
                <c:pt idx="28">
                  <c:v>2.4831121403996764E-2</c:v>
                </c:pt>
                <c:pt idx="29">
                  <c:v>2.4831121403996764E-2</c:v>
                </c:pt>
                <c:pt idx="30">
                  <c:v>2.4831121403996764E-2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74-4469-9BAD-541231A4B8AF}"/>
            </c:ext>
          </c:extLst>
        </c:ser>
        <c:ser>
          <c:idx val="4"/>
          <c:order val="11"/>
          <c:tx>
            <c:strRef>
              <c:f>'Electric Generation - Ref'!$B$8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Ref'!$C$8:$AL$8</c15:sqref>
                  </c15:fullRef>
                </c:ext>
              </c:extLst>
              <c:f>'Electric Generation - Ref'!$H$8:$AL$8</c:f>
              <c:numCache>
                <c:formatCode>#,##0.00</c:formatCode>
                <c:ptCount val="31"/>
                <c:pt idx="0">
                  <c:v>1.6487439528003287E-3</c:v>
                </c:pt>
                <c:pt idx="1">
                  <c:v>1.6487439528003287E-3</c:v>
                </c:pt>
                <c:pt idx="2">
                  <c:v>1.6487439528003287E-3</c:v>
                </c:pt>
                <c:pt idx="3">
                  <c:v>1.6487439528003287E-3</c:v>
                </c:pt>
                <c:pt idx="4">
                  <c:v>1.6487439528003287E-3</c:v>
                </c:pt>
                <c:pt idx="5">
                  <c:v>1.6487439528003287E-3</c:v>
                </c:pt>
                <c:pt idx="6">
                  <c:v>1.6487439528003287E-3</c:v>
                </c:pt>
                <c:pt idx="7">
                  <c:v>1.6487439528003287E-3</c:v>
                </c:pt>
                <c:pt idx="8">
                  <c:v>1.6487439528003287E-3</c:v>
                </c:pt>
                <c:pt idx="9">
                  <c:v>1.6487439528003287E-3</c:v>
                </c:pt>
                <c:pt idx="10">
                  <c:v>1.6487439528003287E-3</c:v>
                </c:pt>
                <c:pt idx="11">
                  <c:v>1.6487439528003287E-3</c:v>
                </c:pt>
                <c:pt idx="12">
                  <c:v>1.6487439528003287E-3</c:v>
                </c:pt>
                <c:pt idx="13">
                  <c:v>1.6487439528003287E-3</c:v>
                </c:pt>
                <c:pt idx="14">
                  <c:v>1.6487439528003287E-3</c:v>
                </c:pt>
                <c:pt idx="15">
                  <c:v>1.6487439528003287E-3</c:v>
                </c:pt>
                <c:pt idx="16">
                  <c:v>1.6487439528003287E-3</c:v>
                </c:pt>
                <c:pt idx="17">
                  <c:v>1.6487439528003287E-3</c:v>
                </c:pt>
                <c:pt idx="18">
                  <c:v>1.6487439528003287E-3</c:v>
                </c:pt>
                <c:pt idx="19">
                  <c:v>1.6487439528003287E-3</c:v>
                </c:pt>
                <c:pt idx="20">
                  <c:v>1.6487439528003287E-3</c:v>
                </c:pt>
                <c:pt idx="21">
                  <c:v>1.6487439528003287E-3</c:v>
                </c:pt>
                <c:pt idx="22">
                  <c:v>1.6487439528003287E-3</c:v>
                </c:pt>
                <c:pt idx="23">
                  <c:v>1.6487439528003287E-3</c:v>
                </c:pt>
                <c:pt idx="24">
                  <c:v>1.6487439528003287E-3</c:v>
                </c:pt>
                <c:pt idx="25">
                  <c:v>1.6487439528003287E-3</c:v>
                </c:pt>
                <c:pt idx="26">
                  <c:v>1.6487439528003287E-3</c:v>
                </c:pt>
                <c:pt idx="27">
                  <c:v>1.6487439528003287E-3</c:v>
                </c:pt>
                <c:pt idx="28">
                  <c:v>1.6487439528003287E-3</c:v>
                </c:pt>
                <c:pt idx="29">
                  <c:v>1.6487439528003287E-3</c:v>
                </c:pt>
                <c:pt idx="30">
                  <c:v>1.6487439528003287E-3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974-4469-9BAD-541231A4B8AF}"/>
            </c:ext>
          </c:extLst>
        </c:ser>
        <c:ser>
          <c:idx val="3"/>
          <c:order val="12"/>
          <c:tx>
            <c:strRef>
              <c:f>'Electric Generation - Ref'!$B$7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Ref'!$C$7:$AL$7</c15:sqref>
                  </c15:fullRef>
                </c:ext>
              </c:extLst>
              <c:f>'Electric Generation - Ref'!$H$7:$AL$7</c:f>
              <c:numCache>
                <c:formatCode>#,##0.00</c:formatCode>
                <c:ptCount val="31"/>
                <c:pt idx="0">
                  <c:v>0.54143736238087214</c:v>
                </c:pt>
                <c:pt idx="1">
                  <c:v>0.54143736238087214</c:v>
                </c:pt>
                <c:pt idx="2">
                  <c:v>0.54143736238087214</c:v>
                </c:pt>
                <c:pt idx="3">
                  <c:v>0.54143736238087214</c:v>
                </c:pt>
                <c:pt idx="4">
                  <c:v>0.54143736238087214</c:v>
                </c:pt>
                <c:pt idx="5">
                  <c:v>0.54143736238087214</c:v>
                </c:pt>
                <c:pt idx="6">
                  <c:v>0.54143736238087214</c:v>
                </c:pt>
                <c:pt idx="7">
                  <c:v>0.54143736238087214</c:v>
                </c:pt>
                <c:pt idx="8">
                  <c:v>0.54143736238087214</c:v>
                </c:pt>
                <c:pt idx="9">
                  <c:v>0.54143736238087214</c:v>
                </c:pt>
                <c:pt idx="10">
                  <c:v>0.54143736238087214</c:v>
                </c:pt>
                <c:pt idx="11">
                  <c:v>0.54143736238087214</c:v>
                </c:pt>
                <c:pt idx="12">
                  <c:v>0.54143736238087214</c:v>
                </c:pt>
                <c:pt idx="13">
                  <c:v>0.54143736238087214</c:v>
                </c:pt>
                <c:pt idx="14">
                  <c:v>0.54143736238087214</c:v>
                </c:pt>
                <c:pt idx="15">
                  <c:v>0.54143736238087214</c:v>
                </c:pt>
                <c:pt idx="16">
                  <c:v>0.54143736238087214</c:v>
                </c:pt>
                <c:pt idx="17">
                  <c:v>0.54143736238087214</c:v>
                </c:pt>
                <c:pt idx="18">
                  <c:v>0.54143736238087214</c:v>
                </c:pt>
                <c:pt idx="19">
                  <c:v>0.54143736238087214</c:v>
                </c:pt>
                <c:pt idx="20">
                  <c:v>0.54143736238087214</c:v>
                </c:pt>
                <c:pt idx="21">
                  <c:v>0.54143736238087214</c:v>
                </c:pt>
                <c:pt idx="22">
                  <c:v>0.54143736238087214</c:v>
                </c:pt>
                <c:pt idx="23">
                  <c:v>0.54143736238087214</c:v>
                </c:pt>
                <c:pt idx="24">
                  <c:v>0.54143736238087214</c:v>
                </c:pt>
                <c:pt idx="25">
                  <c:v>0.54143736238087214</c:v>
                </c:pt>
                <c:pt idx="26">
                  <c:v>0.54143736238087214</c:v>
                </c:pt>
                <c:pt idx="27">
                  <c:v>0.54143736238087214</c:v>
                </c:pt>
                <c:pt idx="28">
                  <c:v>0.54143736238087214</c:v>
                </c:pt>
                <c:pt idx="29">
                  <c:v>0.54143736238087214</c:v>
                </c:pt>
                <c:pt idx="30">
                  <c:v>0.54143736238087214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974-4469-9BAD-541231A4B8AF}"/>
            </c:ext>
          </c:extLst>
        </c:ser>
        <c:ser>
          <c:idx val="1"/>
          <c:order val="13"/>
          <c:tx>
            <c:strRef>
              <c:f>'Electric Generation - Ref'!$B$5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Ref'!$C$5:$AL$5</c15:sqref>
                  </c15:fullRef>
                </c:ext>
              </c:extLst>
              <c:f>'Electric Generation - Ref'!$H$5:$AL$5</c:f>
              <c:numCache>
                <c:formatCode>#,##0.00</c:formatCode>
                <c:ptCount val="31"/>
                <c:pt idx="0">
                  <c:v>0.65472950498836868</c:v>
                </c:pt>
                <c:pt idx="1">
                  <c:v>0.65472950498836868</c:v>
                </c:pt>
                <c:pt idx="2">
                  <c:v>0.65472950498836868</c:v>
                </c:pt>
                <c:pt idx="3">
                  <c:v>0.65472950498836868</c:v>
                </c:pt>
                <c:pt idx="4">
                  <c:v>0.65472950498836868</c:v>
                </c:pt>
                <c:pt idx="5">
                  <c:v>0.65472950498836868</c:v>
                </c:pt>
                <c:pt idx="6">
                  <c:v>0.65472950498836868</c:v>
                </c:pt>
                <c:pt idx="7">
                  <c:v>0.65472950498836868</c:v>
                </c:pt>
                <c:pt idx="8">
                  <c:v>0.65472950498836868</c:v>
                </c:pt>
                <c:pt idx="9">
                  <c:v>0.65472950498836868</c:v>
                </c:pt>
                <c:pt idx="10">
                  <c:v>0.65472950498836868</c:v>
                </c:pt>
                <c:pt idx="11">
                  <c:v>0.65472950498836868</c:v>
                </c:pt>
                <c:pt idx="12">
                  <c:v>0.65472950498836868</c:v>
                </c:pt>
                <c:pt idx="13">
                  <c:v>0.65472950498836868</c:v>
                </c:pt>
                <c:pt idx="14">
                  <c:v>0.65472950498836868</c:v>
                </c:pt>
                <c:pt idx="15">
                  <c:v>0.65472950498836868</c:v>
                </c:pt>
                <c:pt idx="16">
                  <c:v>0.65472950498836868</c:v>
                </c:pt>
                <c:pt idx="17">
                  <c:v>0.65472950498836868</c:v>
                </c:pt>
                <c:pt idx="18">
                  <c:v>0.65472950498836868</c:v>
                </c:pt>
                <c:pt idx="19">
                  <c:v>0.65472950498836868</c:v>
                </c:pt>
                <c:pt idx="20">
                  <c:v>0.65472950498836868</c:v>
                </c:pt>
                <c:pt idx="21">
                  <c:v>0.65472950498836868</c:v>
                </c:pt>
                <c:pt idx="22">
                  <c:v>0.65472950498836868</c:v>
                </c:pt>
                <c:pt idx="23">
                  <c:v>0.65472950498836868</c:v>
                </c:pt>
                <c:pt idx="24">
                  <c:v>0.65472950498836868</c:v>
                </c:pt>
                <c:pt idx="25">
                  <c:v>0.65472950498836868</c:v>
                </c:pt>
                <c:pt idx="26">
                  <c:v>0.65472950498836868</c:v>
                </c:pt>
                <c:pt idx="27">
                  <c:v>0.65472950498836868</c:v>
                </c:pt>
                <c:pt idx="28">
                  <c:v>0.65472950498836868</c:v>
                </c:pt>
                <c:pt idx="29">
                  <c:v>0.65472950498836868</c:v>
                </c:pt>
                <c:pt idx="30">
                  <c:v>0.65472950498836868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974-4469-9BAD-541231A4B8AF}"/>
            </c:ext>
          </c:extLst>
        </c:ser>
        <c:ser>
          <c:idx val="2"/>
          <c:order val="14"/>
          <c:tx>
            <c:strRef>
              <c:f>'Electric Generation - Ref'!$B$6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Ref'!$C$6:$AL$6</c15:sqref>
                  </c15:fullRef>
                </c:ext>
              </c:extLst>
              <c:f>'Electric Generation - Ref'!$H$6:$AL$6</c:f>
              <c:numCache>
                <c:formatCode>#,##0.00</c:formatCode>
                <c:ptCount val="31"/>
                <c:pt idx="0">
                  <c:v>0.91367672711611392</c:v>
                </c:pt>
                <c:pt idx="1">
                  <c:v>0.91367672711611392</c:v>
                </c:pt>
                <c:pt idx="2">
                  <c:v>0.91367672711611392</c:v>
                </c:pt>
                <c:pt idx="3">
                  <c:v>1.3557783692690686</c:v>
                </c:pt>
                <c:pt idx="4">
                  <c:v>1.3557783692690686</c:v>
                </c:pt>
                <c:pt idx="5">
                  <c:v>1.3557783692690686</c:v>
                </c:pt>
                <c:pt idx="6">
                  <c:v>2.8294505097789391</c:v>
                </c:pt>
                <c:pt idx="7">
                  <c:v>2.8294505097789391</c:v>
                </c:pt>
                <c:pt idx="8">
                  <c:v>4.3031226502887874</c:v>
                </c:pt>
                <c:pt idx="9">
                  <c:v>4.3031226502887874</c:v>
                </c:pt>
                <c:pt idx="10">
                  <c:v>5.7767947907986752</c:v>
                </c:pt>
                <c:pt idx="11">
                  <c:v>5.7767947907986752</c:v>
                </c:pt>
                <c:pt idx="12">
                  <c:v>5.7767947907986752</c:v>
                </c:pt>
                <c:pt idx="13">
                  <c:v>5.7767947907986752</c:v>
                </c:pt>
                <c:pt idx="14">
                  <c:v>5.7767947907986752</c:v>
                </c:pt>
                <c:pt idx="15">
                  <c:v>5.7767947907986752</c:v>
                </c:pt>
                <c:pt idx="16">
                  <c:v>5.7767947907986752</c:v>
                </c:pt>
                <c:pt idx="17">
                  <c:v>5.7767947907986752</c:v>
                </c:pt>
                <c:pt idx="18">
                  <c:v>5.7767947907986752</c:v>
                </c:pt>
                <c:pt idx="19">
                  <c:v>5.7767947907986752</c:v>
                </c:pt>
                <c:pt idx="20">
                  <c:v>5.7767947907986752</c:v>
                </c:pt>
                <c:pt idx="21">
                  <c:v>5.7767947907986752</c:v>
                </c:pt>
                <c:pt idx="22">
                  <c:v>5.7767947907986752</c:v>
                </c:pt>
                <c:pt idx="23">
                  <c:v>5.7767947907986752</c:v>
                </c:pt>
                <c:pt idx="24">
                  <c:v>5.7767947907986752</c:v>
                </c:pt>
                <c:pt idx="25">
                  <c:v>5.7767947907986752</c:v>
                </c:pt>
                <c:pt idx="26">
                  <c:v>5.7767947907986752</c:v>
                </c:pt>
                <c:pt idx="27">
                  <c:v>5.7767947907986752</c:v>
                </c:pt>
                <c:pt idx="28">
                  <c:v>5.7767947907986752</c:v>
                </c:pt>
                <c:pt idx="29">
                  <c:v>5.7767947907986752</c:v>
                </c:pt>
                <c:pt idx="30">
                  <c:v>5.7767947907986752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74-4469-9BAD-541231A4B8AF}"/>
            </c:ext>
          </c:extLst>
        </c:ser>
        <c:ser>
          <c:idx val="12"/>
          <c:order val="15"/>
          <c:tx>
            <c:strRef>
              <c:f>'Electric Generation - Ref'!$B$16</c:f>
              <c:strCache>
                <c:ptCount val="1"/>
                <c:pt idx="0">
                  <c:v>Solar Thermal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Ref'!$C$16:$AL$16</c15:sqref>
                  </c15:fullRef>
                </c:ext>
              </c:extLst>
              <c:f>'Electric Generation - Ref'!$H$16:$AL$16</c:f>
              <c:numCache>
                <c:formatCode>#,##0.00</c:formatCode>
                <c:ptCount val="31"/>
                <c:pt idx="0">
                  <c:v>4.4934136175998141E-3</c:v>
                </c:pt>
                <c:pt idx="1">
                  <c:v>4.4934136175998141E-3</c:v>
                </c:pt>
                <c:pt idx="2">
                  <c:v>4.4934136175998141E-3</c:v>
                </c:pt>
                <c:pt idx="3">
                  <c:v>4.4934136175998141E-3</c:v>
                </c:pt>
                <c:pt idx="4">
                  <c:v>4.4934136175998141E-3</c:v>
                </c:pt>
                <c:pt idx="5">
                  <c:v>4.4934136175998141E-3</c:v>
                </c:pt>
                <c:pt idx="6">
                  <c:v>4.4934136175998141E-3</c:v>
                </c:pt>
                <c:pt idx="7">
                  <c:v>4.4934136175998141E-3</c:v>
                </c:pt>
                <c:pt idx="8">
                  <c:v>4.4934136175998141E-3</c:v>
                </c:pt>
                <c:pt idx="9">
                  <c:v>4.4934136175998141E-3</c:v>
                </c:pt>
                <c:pt idx="10">
                  <c:v>4.4934136175998141E-3</c:v>
                </c:pt>
                <c:pt idx="11">
                  <c:v>4.4934136175998141E-3</c:v>
                </c:pt>
                <c:pt idx="12">
                  <c:v>4.4934136175998141E-3</c:v>
                </c:pt>
                <c:pt idx="13">
                  <c:v>4.4934136175998141E-3</c:v>
                </c:pt>
                <c:pt idx="14">
                  <c:v>4.4934136175998141E-3</c:v>
                </c:pt>
                <c:pt idx="15">
                  <c:v>4.4934136175998141E-3</c:v>
                </c:pt>
                <c:pt idx="16">
                  <c:v>4.4934136175998141E-3</c:v>
                </c:pt>
                <c:pt idx="17">
                  <c:v>4.4934136175998141E-3</c:v>
                </c:pt>
                <c:pt idx="18">
                  <c:v>4.4934136175998141E-3</c:v>
                </c:pt>
                <c:pt idx="19">
                  <c:v>4.4934136175998141E-3</c:v>
                </c:pt>
                <c:pt idx="20">
                  <c:v>4.4934136175998141E-3</c:v>
                </c:pt>
                <c:pt idx="21">
                  <c:v>4.4934136175998141E-3</c:v>
                </c:pt>
                <c:pt idx="22">
                  <c:v>4.4934136175998141E-3</c:v>
                </c:pt>
                <c:pt idx="23">
                  <c:v>4.4934136175998141E-3</c:v>
                </c:pt>
                <c:pt idx="24">
                  <c:v>4.4934136175998141E-3</c:v>
                </c:pt>
                <c:pt idx="25">
                  <c:v>4.4934136175998141E-3</c:v>
                </c:pt>
                <c:pt idx="26">
                  <c:v>4.4934136175998141E-3</c:v>
                </c:pt>
                <c:pt idx="27">
                  <c:v>4.4934136175998141E-3</c:v>
                </c:pt>
                <c:pt idx="28">
                  <c:v>4.4934136175998141E-3</c:v>
                </c:pt>
                <c:pt idx="29">
                  <c:v>4.4934136175998141E-3</c:v>
                </c:pt>
                <c:pt idx="30">
                  <c:v>4.4934136175998141E-3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974-4469-9BAD-541231A4B8AF}"/>
            </c:ext>
          </c:extLst>
        </c:ser>
        <c:ser>
          <c:idx val="0"/>
          <c:order val="16"/>
          <c:tx>
            <c:strRef>
              <c:f>'Electric Generation - Ref'!$B$4</c:f>
              <c:strCache>
                <c:ptCount val="1"/>
                <c:pt idx="0">
                  <c:v>Utility 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Ref'!$C$4:$AL$4</c15:sqref>
                  </c15:fullRef>
                </c:ext>
              </c:extLst>
              <c:f>'Electric Generation - Ref'!$H$4:$AL$4</c:f>
              <c:numCache>
                <c:formatCode>#,##0.00</c:formatCode>
                <c:ptCount val="31"/>
                <c:pt idx="0">
                  <c:v>2.373997737208756</c:v>
                </c:pt>
                <c:pt idx="1">
                  <c:v>2.7816268003049704</c:v>
                </c:pt>
                <c:pt idx="2">
                  <c:v>3.1864188976690655</c:v>
                </c:pt>
                <c:pt idx="3">
                  <c:v>3.5837068695800385</c:v>
                </c:pt>
                <c:pt idx="4">
                  <c:v>4.0472597610082781</c:v>
                </c:pt>
                <c:pt idx="5">
                  <c:v>4.519896759299856</c:v>
                </c:pt>
                <c:pt idx="6">
                  <c:v>5.0069421490103538</c:v>
                </c:pt>
                <c:pt idx="7">
                  <c:v>5.6566321201160692</c:v>
                </c:pt>
                <c:pt idx="8">
                  <c:v>6.3216201575108562</c:v>
                </c:pt>
                <c:pt idx="9">
                  <c:v>6.3834269625040116</c:v>
                </c:pt>
                <c:pt idx="10">
                  <c:v>6.4482862492658386</c:v>
                </c:pt>
                <c:pt idx="11">
                  <c:v>6.5141765044602264</c:v>
                </c:pt>
                <c:pt idx="12">
                  <c:v>6.5839823365624257</c:v>
                </c:pt>
                <c:pt idx="13">
                  <c:v>6.6582122536268518</c:v>
                </c:pt>
                <c:pt idx="14">
                  <c:v>6.7365468489541183</c:v>
                </c:pt>
                <c:pt idx="15">
                  <c:v>6.8156920831144197</c:v>
                </c:pt>
                <c:pt idx="16">
                  <c:v>6.8968342405160854</c:v>
                </c:pt>
                <c:pt idx="17">
                  <c:v>6.9788589937527199</c:v>
                </c:pt>
                <c:pt idx="18">
                  <c:v>7.060656105476836</c:v>
                </c:pt>
                <c:pt idx="19">
                  <c:v>7.1412026878918837</c:v>
                </c:pt>
                <c:pt idx="20">
                  <c:v>7.2195661103345143</c:v>
                </c:pt>
                <c:pt idx="21">
                  <c:v>7.2955128641263389</c:v>
                </c:pt>
                <c:pt idx="22">
                  <c:v>7.3686589766123749</c:v>
                </c:pt>
                <c:pt idx="23">
                  <c:v>7.4387144628385506</c:v>
                </c:pt>
                <c:pt idx="24">
                  <c:v>7.5054914084486954</c:v>
                </c:pt>
                <c:pt idx="25">
                  <c:v>7.5690617048772371</c:v>
                </c:pt>
                <c:pt idx="26">
                  <c:v>7.6299739016069452</c:v>
                </c:pt>
                <c:pt idx="27">
                  <c:v>7.6890237265041561</c:v>
                </c:pt>
                <c:pt idx="28">
                  <c:v>7.7470644101823183</c:v>
                </c:pt>
                <c:pt idx="29">
                  <c:v>7.8047206803202114</c:v>
                </c:pt>
                <c:pt idx="30">
                  <c:v>7.8623585350185099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974-4469-9BAD-541231A4B8AF}"/>
            </c:ext>
          </c:extLst>
        </c:ser>
        <c:ser>
          <c:idx val="18"/>
          <c:order val="17"/>
          <c:tx>
            <c:strRef>
              <c:f>'Electric Generation - Ref'!$B$21</c:f>
              <c:strCache>
                <c:ptCount val="1"/>
                <c:pt idx="0">
                  <c:v>Rooftop PV</c:v>
                </c:pt>
              </c:strCache>
            </c:strRef>
          </c:tx>
          <c:spPr>
            <a:solidFill>
              <a:srgbClr val="F281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Ref'!$C$3:$AL$3</c15:sqref>
                  </c15:fullRef>
                </c:ext>
              </c:extLst>
              <c:f>'Electric Generation - Ref'!$H$3:$AL$3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Ref'!$C$21:$AL$21</c15:sqref>
                  </c15:fullRef>
                </c:ext>
              </c:extLst>
              <c:f>'Electric Generation - Ref'!$H$21:$AL$21</c:f>
              <c:numCache>
                <c:formatCode>#,##0.00</c:formatCode>
                <c:ptCount val="31"/>
                <c:pt idx="0">
                  <c:v>1.5964446999999999</c:v>
                </c:pt>
                <c:pt idx="1">
                  <c:v>1.7484963</c:v>
                </c:pt>
                <c:pt idx="2">
                  <c:v>1.9005478999999998</c:v>
                </c:pt>
                <c:pt idx="3">
                  <c:v>2.0525996000000002</c:v>
                </c:pt>
                <c:pt idx="4">
                  <c:v>2.2046512000000003</c:v>
                </c:pt>
                <c:pt idx="5">
                  <c:v>2.3567028999999997</c:v>
                </c:pt>
                <c:pt idx="6">
                  <c:v>2.5087545000000002</c:v>
                </c:pt>
                <c:pt idx="7">
                  <c:v>2.5087545000000002</c:v>
                </c:pt>
                <c:pt idx="8">
                  <c:v>2.5087545000000002</c:v>
                </c:pt>
                <c:pt idx="9">
                  <c:v>2.5087545000000002</c:v>
                </c:pt>
                <c:pt idx="10">
                  <c:v>2.5087545000000002</c:v>
                </c:pt>
                <c:pt idx="11">
                  <c:v>2.5087545000000002</c:v>
                </c:pt>
                <c:pt idx="12">
                  <c:v>2.5087545000000002</c:v>
                </c:pt>
                <c:pt idx="13">
                  <c:v>2.5087545000000002</c:v>
                </c:pt>
                <c:pt idx="14">
                  <c:v>2.5087545000000002</c:v>
                </c:pt>
                <c:pt idx="15">
                  <c:v>2.5087545000000002</c:v>
                </c:pt>
                <c:pt idx="16">
                  <c:v>2.5087545000000002</c:v>
                </c:pt>
                <c:pt idx="17">
                  <c:v>2.5087545000000002</c:v>
                </c:pt>
                <c:pt idx="18">
                  <c:v>2.5087545000000002</c:v>
                </c:pt>
                <c:pt idx="19">
                  <c:v>2.5087545000000002</c:v>
                </c:pt>
                <c:pt idx="20">
                  <c:v>2.5087545000000002</c:v>
                </c:pt>
                <c:pt idx="21">
                  <c:v>2.5087545000000002</c:v>
                </c:pt>
                <c:pt idx="22">
                  <c:v>2.5087545000000002</c:v>
                </c:pt>
                <c:pt idx="23">
                  <c:v>2.5087545000000002</c:v>
                </c:pt>
                <c:pt idx="24">
                  <c:v>2.5087545000000002</c:v>
                </c:pt>
                <c:pt idx="25">
                  <c:v>2.5087545000000002</c:v>
                </c:pt>
                <c:pt idx="26">
                  <c:v>2.5087545000000002</c:v>
                </c:pt>
                <c:pt idx="27">
                  <c:v>2.5087545000000002</c:v>
                </c:pt>
                <c:pt idx="28">
                  <c:v>2.5087545000000002</c:v>
                </c:pt>
                <c:pt idx="29">
                  <c:v>2.5087545000000002</c:v>
                </c:pt>
                <c:pt idx="30">
                  <c:v>2.5087545000000002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974-4469-9BAD-541231A4B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355423"/>
        <c:axId val="1487905743"/>
        <c:extLst>
          <c:ext xmlns:c15="http://schemas.microsoft.com/office/drawing/2012/chart" uri="{02D57815-91ED-43cb-92C2-25804820EDAC}">
            <c15:filteredAreaSeries>
              <c15:ser>
                <c:idx val="14"/>
                <c:order val="9"/>
                <c:tx>
                  <c:strRef>
                    <c:extLst>
                      <c:ext uri="{02D57815-91ED-43cb-92C2-25804820EDAC}">
                        <c15:formulaRef>
                          <c15:sqref>'Electric Generation - Ref'!$B$18</c15:sqref>
                        </c15:formulaRef>
                      </c:ext>
                    </c:extLst>
                    <c:strCache>
                      <c:ptCount val="1"/>
                      <c:pt idx="0">
                        <c:v>Black Liquor</c:v>
                      </c:pt>
                    </c:strCache>
                  </c:strRef>
                </c:tx>
                <c:spPr>
                  <a:solidFill>
                    <a:schemeClr val="tx1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ullRef>
                          <c15:sqref>'Electric Generation - Ref'!$C$3:$AL$3</c15:sqref>
                        </c15:fullRef>
                        <c15:formulaRef>
                          <c15:sqref>'Electric Generation - Ref'!$H$3:$AL$3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'Electric Generation - Ref'!$C$18:$AL$18</c15:sqref>
                        </c15:fullRef>
                        <c15:formulaRef>
                          <c15:sqref>'Electric Generation - Ref'!$H$18:$AL$18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9974-4469-9BAD-541231A4B8AF}"/>
                  </c:ext>
                </c:extLst>
              </c15:ser>
            </c15:filteredAreaSeries>
          </c:ext>
        </c:extLst>
      </c:areaChart>
      <c:catAx>
        <c:axId val="17143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905743"/>
        <c:crosses val="autoZero"/>
        <c:auto val="1"/>
        <c:lblAlgn val="ctr"/>
        <c:lblOffset val="100"/>
        <c:tickLblSkip val="5"/>
        <c:noMultiLvlLbl val="0"/>
      </c:catAx>
      <c:valAx>
        <c:axId val="148790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800" b="1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355423"/>
        <c:crosses val="autoZero"/>
        <c:crossBetween val="midCat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0"/>
          <c:order val="0"/>
          <c:tx>
            <c:strRef>
              <c:f>'Electric Generation - MWG'!$B$14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MWG'!$C$14:$AL$14</c15:sqref>
                  </c15:fullRef>
                </c:ext>
              </c:extLst>
              <c:f>'Electric Generation - MWG'!$H$14:$AL$14</c:f>
              <c:numCache>
                <c:formatCode>#,##0.00</c:formatCode>
                <c:ptCount val="31"/>
                <c:pt idx="0">
                  <c:v>15.320801999999764</c:v>
                </c:pt>
                <c:pt idx="1">
                  <c:v>15.320801999999764</c:v>
                </c:pt>
                <c:pt idx="2">
                  <c:v>15.320801999999764</c:v>
                </c:pt>
                <c:pt idx="3">
                  <c:v>15.320801999999764</c:v>
                </c:pt>
                <c:pt idx="4">
                  <c:v>15.319472233868957</c:v>
                </c:pt>
                <c:pt idx="5">
                  <c:v>15.311604595819121</c:v>
                </c:pt>
                <c:pt idx="6">
                  <c:v>15.286083952544043</c:v>
                </c:pt>
                <c:pt idx="7">
                  <c:v>15.237628100965393</c:v>
                </c:pt>
                <c:pt idx="8">
                  <c:v>15.152006211388331</c:v>
                </c:pt>
                <c:pt idx="9">
                  <c:v>15.10519160258786</c:v>
                </c:pt>
                <c:pt idx="10">
                  <c:v>15.056401422696759</c:v>
                </c:pt>
                <c:pt idx="11">
                  <c:v>14.685627589645309</c:v>
                </c:pt>
                <c:pt idx="12">
                  <c:v>14.104312779155016</c:v>
                </c:pt>
                <c:pt idx="13">
                  <c:v>13.446309571573588</c:v>
                </c:pt>
                <c:pt idx="14">
                  <c:v>12.821730807588144</c:v>
                </c:pt>
                <c:pt idx="15">
                  <c:v>12.273482742837365</c:v>
                </c:pt>
                <c:pt idx="16">
                  <c:v>11.805365288596965</c:v>
                </c:pt>
                <c:pt idx="17">
                  <c:v>11.403302891799802</c:v>
                </c:pt>
                <c:pt idx="18">
                  <c:v>11.070081901853028</c:v>
                </c:pt>
                <c:pt idx="19">
                  <c:v>10.785259671217659</c:v>
                </c:pt>
                <c:pt idx="20">
                  <c:v>10.544682088394085</c:v>
                </c:pt>
                <c:pt idx="21">
                  <c:v>10.651379206222732</c:v>
                </c:pt>
                <c:pt idx="22">
                  <c:v>10.758552209846108</c:v>
                </c:pt>
                <c:pt idx="23">
                  <c:v>10.863876243343496</c:v>
                </c:pt>
                <c:pt idx="24">
                  <c:v>10.964586679156511</c:v>
                </c:pt>
                <c:pt idx="25">
                  <c:v>11.058033831334454</c:v>
                </c:pt>
                <c:pt idx="26">
                  <c:v>11.144768166035835</c:v>
                </c:pt>
                <c:pt idx="27">
                  <c:v>11.224882736543616</c:v>
                </c:pt>
                <c:pt idx="28">
                  <c:v>11.297944235430251</c:v>
                </c:pt>
                <c:pt idx="29">
                  <c:v>11.364561561267479</c:v>
                </c:pt>
                <c:pt idx="30">
                  <c:v>11.424345158553583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5-423E-9FCF-E7F4F786F8EE}"/>
            </c:ext>
          </c:extLst>
        </c:ser>
        <c:ser>
          <c:idx val="9"/>
          <c:order val="1"/>
          <c:tx>
            <c:strRef>
              <c:f>'Electric Generation - MWG'!$B$13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MWG'!$C$13:$AL$13</c15:sqref>
                  </c15:fullRef>
                </c:ext>
              </c:extLst>
              <c:f>'Electric Generation - MWG'!$H$13:$AL$13</c:f>
              <c:numCache>
                <c:formatCode>#,##0.00</c:formatCode>
                <c:ptCount val="31"/>
                <c:pt idx="0">
                  <c:v>5.5849488172760466</c:v>
                </c:pt>
                <c:pt idx="1">
                  <c:v>3.7776843052846858</c:v>
                </c:pt>
                <c:pt idx="2">
                  <c:v>3.0184178364430498</c:v>
                </c:pt>
                <c:pt idx="3">
                  <c:v>2.7303119076090048</c:v>
                </c:pt>
                <c:pt idx="4">
                  <c:v>2.645622736427268</c:v>
                </c:pt>
                <c:pt idx="5">
                  <c:v>2.55392762924137</c:v>
                </c:pt>
                <c:pt idx="6">
                  <c:v>2.4043901769005953</c:v>
                </c:pt>
                <c:pt idx="7">
                  <c:v>2.2911138644185445</c:v>
                </c:pt>
                <c:pt idx="8">
                  <c:v>2.1623321394442128</c:v>
                </c:pt>
                <c:pt idx="9">
                  <c:v>2.1016344150166395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5-423E-9FCF-E7F4F786F8EE}"/>
            </c:ext>
          </c:extLst>
        </c:ser>
        <c:ser>
          <c:idx val="8"/>
          <c:order val="2"/>
          <c:tx>
            <c:strRef>
              <c:f>'Electric Generation - MWG'!$B$11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MWG'!$C$11:$AL$11</c15:sqref>
                  </c15:fullRef>
                </c:ext>
              </c:extLst>
              <c:f>'Electric Generation - MWG'!$H$11:$AL$11</c:f>
              <c:numCache>
                <c:formatCode>#,##0.00</c:formatCode>
                <c:ptCount val="31"/>
                <c:pt idx="0">
                  <c:v>11.503888765059861</c:v>
                </c:pt>
                <c:pt idx="1">
                  <c:v>14.262724872582464</c:v>
                </c:pt>
                <c:pt idx="2">
                  <c:v>14.061115286082449</c:v>
                </c:pt>
                <c:pt idx="3">
                  <c:v>13.346664894548599</c:v>
                </c:pt>
                <c:pt idx="4">
                  <c:v>12.887007059194852</c:v>
                </c:pt>
                <c:pt idx="5">
                  <c:v>12.409396996670925</c:v>
                </c:pt>
                <c:pt idx="6">
                  <c:v>11.2911257949969</c:v>
                </c:pt>
                <c:pt idx="7">
                  <c:v>10.788121157221175</c:v>
                </c:pt>
                <c:pt idx="8">
                  <c:v>9.8467991148368306</c:v>
                </c:pt>
                <c:pt idx="9">
                  <c:v>9.6895576728899222</c:v>
                </c:pt>
                <c:pt idx="10">
                  <c:v>10.391185617106705</c:v>
                </c:pt>
                <c:pt idx="11">
                  <c:v>9.0522192238833394</c:v>
                </c:pt>
                <c:pt idx="12">
                  <c:v>8.0105081949182253</c:v>
                </c:pt>
                <c:pt idx="13">
                  <c:v>7.1759776042059471</c:v>
                </c:pt>
                <c:pt idx="14">
                  <c:v>6.4783568843487309</c:v>
                </c:pt>
                <c:pt idx="15">
                  <c:v>5.8470903869958821</c:v>
                </c:pt>
                <c:pt idx="16">
                  <c:v>5.2058927297416977</c:v>
                </c:pt>
                <c:pt idx="17">
                  <c:v>4.4814981396128566</c:v>
                </c:pt>
                <c:pt idx="18">
                  <c:v>3.5307696654045357</c:v>
                </c:pt>
                <c:pt idx="19">
                  <c:v>2.1104033340421746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C5-423E-9FCF-E7F4F786F8EE}"/>
            </c:ext>
          </c:extLst>
        </c:ser>
        <c:ser>
          <c:idx val="7"/>
          <c:order val="3"/>
          <c:tx>
            <c:strRef>
              <c:f>'Electric Generation - MWG'!$B$12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MWG'!$C$12:$AL$12</c15:sqref>
                  </c15:fullRef>
                </c:ext>
              </c:extLst>
              <c:f>'Electric Generation - MWG'!$H$12:$AL$12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C5-423E-9FCF-E7F4F786F8EE}"/>
            </c:ext>
          </c:extLst>
        </c:ser>
        <c:ser>
          <c:idx val="13"/>
          <c:order val="4"/>
          <c:tx>
            <c:strRef>
              <c:f>'Electric Generation - MWG'!$B$17</c:f>
              <c:strCache>
                <c:ptCount val="1"/>
                <c:pt idx="0">
                  <c:v>Municipal Solid Waste</c:v>
                </c:pt>
              </c:strCache>
            </c:strRef>
          </c:tx>
          <c:spPr>
            <a:solidFill>
              <a:srgbClr val="AF7E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MWG'!$C$17:$AL$17</c15:sqref>
                  </c15:fullRef>
                </c:ext>
              </c:extLst>
              <c:f>'Electric Generation - MWG'!$H$17:$AL$17</c:f>
              <c:numCache>
                <c:formatCode>#,##0.00</c:formatCode>
                <c:ptCount val="31"/>
                <c:pt idx="0">
                  <c:v>0.72152171412483856</c:v>
                </c:pt>
                <c:pt idx="1">
                  <c:v>0.72152171412483856</c:v>
                </c:pt>
                <c:pt idx="2">
                  <c:v>0.72152171412483856</c:v>
                </c:pt>
                <c:pt idx="3">
                  <c:v>0.72152171412483856</c:v>
                </c:pt>
                <c:pt idx="4">
                  <c:v>0.72152171412483856</c:v>
                </c:pt>
                <c:pt idx="5">
                  <c:v>0.72152171412483856</c:v>
                </c:pt>
                <c:pt idx="6">
                  <c:v>0.72152171412483856</c:v>
                </c:pt>
                <c:pt idx="7">
                  <c:v>0.72152171412483856</c:v>
                </c:pt>
                <c:pt idx="8">
                  <c:v>0.72152171412483856</c:v>
                </c:pt>
                <c:pt idx="9">
                  <c:v>0.72152171412483856</c:v>
                </c:pt>
                <c:pt idx="10">
                  <c:v>0.72152171412483856</c:v>
                </c:pt>
                <c:pt idx="11">
                  <c:v>0.72152171412483856</c:v>
                </c:pt>
                <c:pt idx="12">
                  <c:v>0.72152171412483856</c:v>
                </c:pt>
                <c:pt idx="13">
                  <c:v>0.72152171412483856</c:v>
                </c:pt>
                <c:pt idx="14">
                  <c:v>0.72152171412483856</c:v>
                </c:pt>
                <c:pt idx="15">
                  <c:v>0.72152171412483856</c:v>
                </c:pt>
                <c:pt idx="16">
                  <c:v>0.72152171412483856</c:v>
                </c:pt>
                <c:pt idx="17">
                  <c:v>0.72152171412483856</c:v>
                </c:pt>
                <c:pt idx="18">
                  <c:v>0.72152171412483856</c:v>
                </c:pt>
                <c:pt idx="19">
                  <c:v>0.72152171412483856</c:v>
                </c:pt>
                <c:pt idx="20">
                  <c:v>0.72152171412483856</c:v>
                </c:pt>
                <c:pt idx="21">
                  <c:v>0.72152171412483856</c:v>
                </c:pt>
                <c:pt idx="22">
                  <c:v>0.72152171412483856</c:v>
                </c:pt>
                <c:pt idx="23">
                  <c:v>0.72152171412483856</c:v>
                </c:pt>
                <c:pt idx="24">
                  <c:v>0.72152171412483856</c:v>
                </c:pt>
                <c:pt idx="25">
                  <c:v>0.72152171412483856</c:v>
                </c:pt>
                <c:pt idx="26">
                  <c:v>0.72152171412483856</c:v>
                </c:pt>
                <c:pt idx="27">
                  <c:v>0.72152171412483856</c:v>
                </c:pt>
                <c:pt idx="28">
                  <c:v>0.72152171412483856</c:v>
                </c:pt>
                <c:pt idx="29">
                  <c:v>0.72152171412483856</c:v>
                </c:pt>
                <c:pt idx="30">
                  <c:v>0.72152171412483856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C5-423E-9FCF-E7F4F786F8EE}"/>
            </c:ext>
          </c:extLst>
        </c:ser>
        <c:ser>
          <c:idx val="11"/>
          <c:order val="5"/>
          <c:tx>
            <c:strRef>
              <c:f>'Electric Generation - MWG'!$B$15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5D3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MWG'!$C$15:$AL$15</c15:sqref>
                  </c15:fullRef>
                </c:ext>
              </c:extLst>
              <c:f>'Electric Generation - MWG'!$H$15:$AL$15</c:f>
              <c:numCache>
                <c:formatCode>#,##0.00</c:formatCode>
                <c:ptCount val="31"/>
                <c:pt idx="0">
                  <c:v>20.174019912368347</c:v>
                </c:pt>
                <c:pt idx="1">
                  <c:v>18.098447177689039</c:v>
                </c:pt>
                <c:pt idx="2">
                  <c:v>17.999369787742225</c:v>
                </c:pt>
                <c:pt idx="3">
                  <c:v>17.582819787995607</c:v>
                </c:pt>
                <c:pt idx="4">
                  <c:v>17.50975295129604</c:v>
                </c:pt>
                <c:pt idx="5">
                  <c:v>17.498057947508912</c:v>
                </c:pt>
                <c:pt idx="6">
                  <c:v>16.81362024998954</c:v>
                </c:pt>
                <c:pt idx="7">
                  <c:v>17.057192381284967</c:v>
                </c:pt>
                <c:pt idx="8">
                  <c:v>16.369597553216657</c:v>
                </c:pt>
                <c:pt idx="9">
                  <c:v>16.877568631497311</c:v>
                </c:pt>
                <c:pt idx="10">
                  <c:v>17.003880771722358</c:v>
                </c:pt>
                <c:pt idx="11">
                  <c:v>17.160037568565489</c:v>
                </c:pt>
                <c:pt idx="12">
                  <c:v>17.362250554325446</c:v>
                </c:pt>
                <c:pt idx="13">
                  <c:v>17.639448339427247</c:v>
                </c:pt>
                <c:pt idx="14">
                  <c:v>18.0155834428164</c:v>
                </c:pt>
                <c:pt idx="15">
                  <c:v>18.483403180865128</c:v>
                </c:pt>
                <c:pt idx="16">
                  <c:v>19.012530842605699</c:v>
                </c:pt>
                <c:pt idx="17">
                  <c:v>19.587652612137425</c:v>
                </c:pt>
                <c:pt idx="18">
                  <c:v>20.168891034927224</c:v>
                </c:pt>
                <c:pt idx="19">
                  <c:v>20.743343908670269</c:v>
                </c:pt>
                <c:pt idx="20">
                  <c:v>21.256690555409115</c:v>
                </c:pt>
                <c:pt idx="21">
                  <c:v>21.493123571443469</c:v>
                </c:pt>
                <c:pt idx="22">
                  <c:v>21.713840296132204</c:v>
                </c:pt>
                <c:pt idx="23">
                  <c:v>21.919242102190935</c:v>
                </c:pt>
                <c:pt idx="24">
                  <c:v>22.109988244976822</c:v>
                </c:pt>
                <c:pt idx="25">
                  <c:v>22.285966146400508</c:v>
                </c:pt>
                <c:pt idx="26">
                  <c:v>22.450933586567558</c:v>
                </c:pt>
                <c:pt idx="27">
                  <c:v>22.604856657488085</c:v>
                </c:pt>
                <c:pt idx="28">
                  <c:v>22.748793752580834</c:v>
                </c:pt>
                <c:pt idx="29">
                  <c:v>22.884549185103022</c:v>
                </c:pt>
                <c:pt idx="30">
                  <c:v>23.013869797730255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C5-423E-9FCF-E7F4F786F8EE}"/>
            </c:ext>
          </c:extLst>
        </c:ser>
        <c:ser>
          <c:idx val="16"/>
          <c:order val="6"/>
          <c:tx>
            <c:strRef>
              <c:f>'Electric Generation - MWG'!$B$20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FFE0BC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MWG'!$C$20:$AL$20</c15:sqref>
                  </c15:fullRef>
                </c:ext>
              </c:extLst>
              <c:f>'Electric Generation - MWG'!$H$20:$AL$20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C5-423E-9FCF-E7F4F786F8EE}"/>
            </c:ext>
          </c:extLst>
        </c:ser>
        <c:ser>
          <c:idx val="5"/>
          <c:order val="7"/>
          <c:tx>
            <c:strRef>
              <c:f>'Electric Generation - MWG'!$B$9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MWG'!$C$9:$AL$9</c15:sqref>
                  </c15:fullRef>
                </c:ext>
              </c:extLst>
              <c:f>'Electric Generation - MWG'!$H$9:$AL$9</c:f>
              <c:numCache>
                <c:formatCode>#,##0.00</c:formatCode>
                <c:ptCount val="31"/>
                <c:pt idx="0">
                  <c:v>1.6191252704483003</c:v>
                </c:pt>
                <c:pt idx="1">
                  <c:v>1.6191252704483003</c:v>
                </c:pt>
                <c:pt idx="2">
                  <c:v>1.6191252704483003</c:v>
                </c:pt>
                <c:pt idx="3">
                  <c:v>1.6191252704483003</c:v>
                </c:pt>
                <c:pt idx="4">
                  <c:v>1.6189339162271561</c:v>
                </c:pt>
                <c:pt idx="5">
                  <c:v>1.6177707309856528</c:v>
                </c:pt>
                <c:pt idx="6">
                  <c:v>1.6140579466403693</c:v>
                </c:pt>
                <c:pt idx="7">
                  <c:v>1.6073426676859537</c:v>
                </c:pt>
                <c:pt idx="8">
                  <c:v>1.5956859054424217</c:v>
                </c:pt>
                <c:pt idx="9">
                  <c:v>1.5897859659657052</c:v>
                </c:pt>
                <c:pt idx="10">
                  <c:v>1.5830948525209989</c:v>
                </c:pt>
                <c:pt idx="11">
                  <c:v>1.5360035504258374</c:v>
                </c:pt>
                <c:pt idx="12">
                  <c:v>1.4655101034624953</c:v>
                </c:pt>
                <c:pt idx="13">
                  <c:v>1.3903251804909822</c:v>
                </c:pt>
                <c:pt idx="14">
                  <c:v>1.3223797436771847</c:v>
                </c:pt>
                <c:pt idx="15">
                  <c:v>1.2662232837975496</c:v>
                </c:pt>
                <c:pt idx="16">
                  <c:v>1.2205494152660874</c:v>
                </c:pt>
                <c:pt idx="17">
                  <c:v>1.1826642923541155</c:v>
                </c:pt>
                <c:pt idx="18">
                  <c:v>1.1520590026275381</c:v>
                </c:pt>
                <c:pt idx="19">
                  <c:v>1.1265333031845854</c:v>
                </c:pt>
                <c:pt idx="20">
                  <c:v>1.105316027590314</c:v>
                </c:pt>
                <c:pt idx="21">
                  <c:v>1.1156335604893077</c:v>
                </c:pt>
                <c:pt idx="22">
                  <c:v>1.1259036343095301</c:v>
                </c:pt>
                <c:pt idx="23">
                  <c:v>1.1359381618036619</c:v>
                </c:pt>
                <c:pt idx="24">
                  <c:v>1.1455424418584987</c:v>
                </c:pt>
                <c:pt idx="25">
                  <c:v>1.1545037291576969</c:v>
                </c:pt>
                <c:pt idx="26">
                  <c:v>1.162838124203103</c:v>
                </c:pt>
                <c:pt idx="27">
                  <c:v>1.1705588525643245</c:v>
                </c:pt>
                <c:pt idx="28">
                  <c:v>1.1776325058201715</c:v>
                </c:pt>
                <c:pt idx="29">
                  <c:v>1.1841006102120122</c:v>
                </c:pt>
                <c:pt idx="30">
                  <c:v>1.1898997804137028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C5-423E-9FCF-E7F4F786F8EE}"/>
            </c:ext>
          </c:extLst>
        </c:ser>
        <c:ser>
          <c:idx val="15"/>
          <c:order val="8"/>
          <c:tx>
            <c:strRef>
              <c:f>'Electric Generation - MWG'!$B$19</c:f>
              <c:strCache>
                <c:ptCount val="1"/>
                <c:pt idx="0">
                  <c:v>Landfill Gas</c:v>
                </c:pt>
              </c:strCache>
            </c:strRef>
          </c:tx>
          <c:spPr>
            <a:solidFill>
              <a:srgbClr val="C4BD97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MWG'!$C$19:$AL$19</c15:sqref>
                  </c15:fullRef>
                </c:ext>
              </c:extLst>
              <c:f>'Electric Generation - MWG'!$H$19:$AL$19</c:f>
              <c:numCache>
                <c:formatCode>#,##0.00</c:formatCode>
                <c:ptCount val="31"/>
                <c:pt idx="0">
                  <c:v>8.5444277529594173E-2</c:v>
                </c:pt>
                <c:pt idx="1">
                  <c:v>8.5444277529594173E-2</c:v>
                </c:pt>
                <c:pt idx="2">
                  <c:v>8.5444277529594173E-2</c:v>
                </c:pt>
                <c:pt idx="3">
                  <c:v>8.5444277529594173E-2</c:v>
                </c:pt>
                <c:pt idx="4">
                  <c:v>8.5444277529594173E-2</c:v>
                </c:pt>
                <c:pt idx="5">
                  <c:v>8.5444277529594173E-2</c:v>
                </c:pt>
                <c:pt idx="6">
                  <c:v>8.5444277529594173E-2</c:v>
                </c:pt>
                <c:pt idx="7">
                  <c:v>8.5444277529594173E-2</c:v>
                </c:pt>
                <c:pt idx="8">
                  <c:v>8.5444277529594173E-2</c:v>
                </c:pt>
                <c:pt idx="9">
                  <c:v>8.5444277529594173E-2</c:v>
                </c:pt>
                <c:pt idx="10">
                  <c:v>8.5444277529594173E-2</c:v>
                </c:pt>
                <c:pt idx="11">
                  <c:v>8.5444277529594173E-2</c:v>
                </c:pt>
                <c:pt idx="12">
                  <c:v>8.5444277529594173E-2</c:v>
                </c:pt>
                <c:pt idx="13">
                  <c:v>8.5444277529594173E-2</c:v>
                </c:pt>
                <c:pt idx="14">
                  <c:v>8.5444277529594173E-2</c:v>
                </c:pt>
                <c:pt idx="15">
                  <c:v>8.5444277529594173E-2</c:v>
                </c:pt>
                <c:pt idx="16">
                  <c:v>8.5444277529594173E-2</c:v>
                </c:pt>
                <c:pt idx="17">
                  <c:v>8.5444277529594173E-2</c:v>
                </c:pt>
                <c:pt idx="18">
                  <c:v>8.5444277529594173E-2</c:v>
                </c:pt>
                <c:pt idx="19">
                  <c:v>8.5444277529594173E-2</c:v>
                </c:pt>
                <c:pt idx="20">
                  <c:v>8.5444277529594173E-2</c:v>
                </c:pt>
                <c:pt idx="21">
                  <c:v>8.5444277529594173E-2</c:v>
                </c:pt>
                <c:pt idx="22">
                  <c:v>8.5444277529594173E-2</c:v>
                </c:pt>
                <c:pt idx="23">
                  <c:v>8.5444277529594173E-2</c:v>
                </c:pt>
                <c:pt idx="24">
                  <c:v>8.5444277529594173E-2</c:v>
                </c:pt>
                <c:pt idx="25">
                  <c:v>8.5444277529594173E-2</c:v>
                </c:pt>
                <c:pt idx="26">
                  <c:v>8.5444277529594173E-2</c:v>
                </c:pt>
                <c:pt idx="27">
                  <c:v>8.5444277529594173E-2</c:v>
                </c:pt>
                <c:pt idx="28">
                  <c:v>8.5444277529594173E-2</c:v>
                </c:pt>
                <c:pt idx="29">
                  <c:v>8.5444277529594173E-2</c:v>
                </c:pt>
                <c:pt idx="30">
                  <c:v>8.5444277529594173E-2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C5-423E-9FCF-E7F4F786F8EE}"/>
            </c:ext>
          </c:extLst>
        </c:ser>
        <c:ser>
          <c:idx val="6"/>
          <c:order val="10"/>
          <c:tx>
            <c:strRef>
              <c:f>'Electric Generation - MWG'!$B$10</c:f>
              <c:strCache>
                <c:ptCount val="1"/>
                <c:pt idx="0">
                  <c:v>Tier 1 Hydro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MWG'!$C$10:$AL$10</c15:sqref>
                  </c15:fullRef>
                </c:ext>
              </c:extLst>
              <c:f>'Electric Generation - MWG'!$H$10:$AL$10</c:f>
              <c:numCache>
                <c:formatCode>#,##0.00</c:formatCode>
                <c:ptCount val="31"/>
                <c:pt idx="0">
                  <c:v>2.4831121403996764E-2</c:v>
                </c:pt>
                <c:pt idx="1">
                  <c:v>2.4831121403996764E-2</c:v>
                </c:pt>
                <c:pt idx="2">
                  <c:v>2.4831121403996764E-2</c:v>
                </c:pt>
                <c:pt idx="3">
                  <c:v>2.4831121403996764E-2</c:v>
                </c:pt>
                <c:pt idx="4">
                  <c:v>2.4831121403996764E-2</c:v>
                </c:pt>
                <c:pt idx="5">
                  <c:v>2.4831121403996764E-2</c:v>
                </c:pt>
                <c:pt idx="6">
                  <c:v>2.4831121403996764E-2</c:v>
                </c:pt>
                <c:pt idx="7">
                  <c:v>2.4831121403996764E-2</c:v>
                </c:pt>
                <c:pt idx="8">
                  <c:v>2.4831121403996764E-2</c:v>
                </c:pt>
                <c:pt idx="9">
                  <c:v>2.4831121403996764E-2</c:v>
                </c:pt>
                <c:pt idx="10">
                  <c:v>2.4831121403996764E-2</c:v>
                </c:pt>
                <c:pt idx="11">
                  <c:v>2.4831121403996764E-2</c:v>
                </c:pt>
                <c:pt idx="12">
                  <c:v>2.4831121403996764E-2</c:v>
                </c:pt>
                <c:pt idx="13">
                  <c:v>2.4831121403996764E-2</c:v>
                </c:pt>
                <c:pt idx="14">
                  <c:v>2.4831121403996764E-2</c:v>
                </c:pt>
                <c:pt idx="15">
                  <c:v>2.4831121403996764E-2</c:v>
                </c:pt>
                <c:pt idx="16">
                  <c:v>2.4831121403996764E-2</c:v>
                </c:pt>
                <c:pt idx="17">
                  <c:v>2.4831121403996764E-2</c:v>
                </c:pt>
                <c:pt idx="18">
                  <c:v>2.4831121403996764E-2</c:v>
                </c:pt>
                <c:pt idx="19">
                  <c:v>2.4831121403996764E-2</c:v>
                </c:pt>
                <c:pt idx="20">
                  <c:v>2.4831121403996764E-2</c:v>
                </c:pt>
                <c:pt idx="21">
                  <c:v>2.4831121403996764E-2</c:v>
                </c:pt>
                <c:pt idx="22">
                  <c:v>2.4831121403996764E-2</c:v>
                </c:pt>
                <c:pt idx="23">
                  <c:v>2.4831121403996764E-2</c:v>
                </c:pt>
                <c:pt idx="24">
                  <c:v>2.4831121403996764E-2</c:v>
                </c:pt>
                <c:pt idx="25">
                  <c:v>2.4831121403996764E-2</c:v>
                </c:pt>
                <c:pt idx="26">
                  <c:v>2.4831121403996764E-2</c:v>
                </c:pt>
                <c:pt idx="27">
                  <c:v>2.4831121403996764E-2</c:v>
                </c:pt>
                <c:pt idx="28">
                  <c:v>2.4831121403996764E-2</c:v>
                </c:pt>
                <c:pt idx="29">
                  <c:v>2.4831121403996764E-2</c:v>
                </c:pt>
                <c:pt idx="30">
                  <c:v>2.4831121403996764E-2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C5-423E-9FCF-E7F4F786F8EE}"/>
            </c:ext>
          </c:extLst>
        </c:ser>
        <c:ser>
          <c:idx val="4"/>
          <c:order val="11"/>
          <c:tx>
            <c:strRef>
              <c:f>'Electric Generation - MWG'!$B$8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MWG'!$C$8:$AL$8</c15:sqref>
                  </c15:fullRef>
                </c:ext>
              </c:extLst>
              <c:f>'Electric Generation - MWG'!$H$8:$AL$8</c:f>
              <c:numCache>
                <c:formatCode>#,##0.00</c:formatCode>
                <c:ptCount val="31"/>
                <c:pt idx="0">
                  <c:v>1.6487439528003287E-3</c:v>
                </c:pt>
                <c:pt idx="1">
                  <c:v>1.6487439528003287E-3</c:v>
                </c:pt>
                <c:pt idx="2">
                  <c:v>1.6487439528003287E-3</c:v>
                </c:pt>
                <c:pt idx="3">
                  <c:v>1.6487439528003287E-3</c:v>
                </c:pt>
                <c:pt idx="4">
                  <c:v>1.6487439528003287E-3</c:v>
                </c:pt>
                <c:pt idx="5">
                  <c:v>1.6487439528003287E-3</c:v>
                </c:pt>
                <c:pt idx="6">
                  <c:v>1.6487439528003287E-3</c:v>
                </c:pt>
                <c:pt idx="7">
                  <c:v>1.6487439528003287E-3</c:v>
                </c:pt>
                <c:pt idx="8">
                  <c:v>1.6487439528003287E-3</c:v>
                </c:pt>
                <c:pt idx="9">
                  <c:v>1.6487439528003287E-3</c:v>
                </c:pt>
                <c:pt idx="10">
                  <c:v>1.6487439528003287E-3</c:v>
                </c:pt>
                <c:pt idx="11">
                  <c:v>1.6487439528003287E-3</c:v>
                </c:pt>
                <c:pt idx="12">
                  <c:v>1.6487439528003287E-3</c:v>
                </c:pt>
                <c:pt idx="13">
                  <c:v>1.6487439528003287E-3</c:v>
                </c:pt>
                <c:pt idx="14">
                  <c:v>1.6487439528003287E-3</c:v>
                </c:pt>
                <c:pt idx="15">
                  <c:v>1.6487439528003287E-3</c:v>
                </c:pt>
                <c:pt idx="16">
                  <c:v>1.6487439528003287E-3</c:v>
                </c:pt>
                <c:pt idx="17">
                  <c:v>1.6487439528003287E-3</c:v>
                </c:pt>
                <c:pt idx="18">
                  <c:v>1.6487439528003287E-3</c:v>
                </c:pt>
                <c:pt idx="19">
                  <c:v>1.6487439528003287E-3</c:v>
                </c:pt>
                <c:pt idx="20">
                  <c:v>1.6487439528003287E-3</c:v>
                </c:pt>
                <c:pt idx="21">
                  <c:v>1.6487439528003287E-3</c:v>
                </c:pt>
                <c:pt idx="22">
                  <c:v>1.6487439528003287E-3</c:v>
                </c:pt>
                <c:pt idx="23">
                  <c:v>1.6487439528003287E-3</c:v>
                </c:pt>
                <c:pt idx="24">
                  <c:v>1.6487439528003287E-3</c:v>
                </c:pt>
                <c:pt idx="25">
                  <c:v>1.6487439528003287E-3</c:v>
                </c:pt>
                <c:pt idx="26">
                  <c:v>1.6487439528003287E-3</c:v>
                </c:pt>
                <c:pt idx="27">
                  <c:v>1.6487439528003287E-3</c:v>
                </c:pt>
                <c:pt idx="28">
                  <c:v>1.6487439528003287E-3</c:v>
                </c:pt>
                <c:pt idx="29">
                  <c:v>1.6487439528003287E-3</c:v>
                </c:pt>
                <c:pt idx="30">
                  <c:v>1.6487439528003287E-3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C5-423E-9FCF-E7F4F786F8EE}"/>
            </c:ext>
          </c:extLst>
        </c:ser>
        <c:ser>
          <c:idx val="3"/>
          <c:order val="12"/>
          <c:tx>
            <c:strRef>
              <c:f>'Electric Generation - MWG'!$B$7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MWG'!$C$7:$AL$7</c15:sqref>
                  </c15:fullRef>
                </c:ext>
              </c:extLst>
              <c:f>'Electric Generation - MWG'!$H$7:$AL$7</c:f>
              <c:numCache>
                <c:formatCode>#,##0.00</c:formatCode>
                <c:ptCount val="31"/>
                <c:pt idx="0">
                  <c:v>0.54143736238087214</c:v>
                </c:pt>
                <c:pt idx="1">
                  <c:v>0.54143736238087214</c:v>
                </c:pt>
                <c:pt idx="2">
                  <c:v>0.54143736238087214</c:v>
                </c:pt>
                <c:pt idx="3">
                  <c:v>0.54143736238087214</c:v>
                </c:pt>
                <c:pt idx="4">
                  <c:v>0.54143736238087214</c:v>
                </c:pt>
                <c:pt idx="5">
                  <c:v>0.54143736238087214</c:v>
                </c:pt>
                <c:pt idx="6">
                  <c:v>0.54143736238087214</c:v>
                </c:pt>
                <c:pt idx="7">
                  <c:v>0.54143736238087214</c:v>
                </c:pt>
                <c:pt idx="8">
                  <c:v>0.54143736238087214</c:v>
                </c:pt>
                <c:pt idx="9">
                  <c:v>0.54143736238087214</c:v>
                </c:pt>
                <c:pt idx="10">
                  <c:v>0.54143736238087214</c:v>
                </c:pt>
                <c:pt idx="11">
                  <c:v>0.54143736238087214</c:v>
                </c:pt>
                <c:pt idx="12">
                  <c:v>0.54143736238087214</c:v>
                </c:pt>
                <c:pt idx="13">
                  <c:v>0.54143736238087214</c:v>
                </c:pt>
                <c:pt idx="14">
                  <c:v>0.54143736238087214</c:v>
                </c:pt>
                <c:pt idx="15">
                  <c:v>0.54143736238087214</c:v>
                </c:pt>
                <c:pt idx="16">
                  <c:v>0.54143736238087214</c:v>
                </c:pt>
                <c:pt idx="17">
                  <c:v>0.54143736238087214</c:v>
                </c:pt>
                <c:pt idx="18">
                  <c:v>0.54143736238087214</c:v>
                </c:pt>
                <c:pt idx="19">
                  <c:v>0.54143736238087214</c:v>
                </c:pt>
                <c:pt idx="20">
                  <c:v>0.54143736238087214</c:v>
                </c:pt>
                <c:pt idx="21">
                  <c:v>0.54143736238087214</c:v>
                </c:pt>
                <c:pt idx="22">
                  <c:v>0.54143736238087214</c:v>
                </c:pt>
                <c:pt idx="23">
                  <c:v>0.54143736238087214</c:v>
                </c:pt>
                <c:pt idx="24">
                  <c:v>0.54143736238087214</c:v>
                </c:pt>
                <c:pt idx="25">
                  <c:v>0.54143736238087214</c:v>
                </c:pt>
                <c:pt idx="26">
                  <c:v>0.54143736238087214</c:v>
                </c:pt>
                <c:pt idx="27">
                  <c:v>0.54143736238087214</c:v>
                </c:pt>
                <c:pt idx="28">
                  <c:v>0.54143736238087214</c:v>
                </c:pt>
                <c:pt idx="29">
                  <c:v>0.54143736238087214</c:v>
                </c:pt>
                <c:pt idx="30">
                  <c:v>0.54143736238087214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AC5-423E-9FCF-E7F4F786F8EE}"/>
            </c:ext>
          </c:extLst>
        </c:ser>
        <c:ser>
          <c:idx val="1"/>
          <c:order val="13"/>
          <c:tx>
            <c:strRef>
              <c:f>'Electric Generation - MWG'!$B$5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MWG'!$C$5:$AL$5</c15:sqref>
                  </c15:fullRef>
                </c:ext>
              </c:extLst>
              <c:f>'Electric Generation - MWG'!$H$5:$AL$5</c:f>
              <c:numCache>
                <c:formatCode>#,##0.00</c:formatCode>
                <c:ptCount val="31"/>
                <c:pt idx="0">
                  <c:v>0.65472950498836868</c:v>
                </c:pt>
                <c:pt idx="1">
                  <c:v>0.65472950498836868</c:v>
                </c:pt>
                <c:pt idx="2">
                  <c:v>0.65472950498836868</c:v>
                </c:pt>
                <c:pt idx="3">
                  <c:v>0.65472950498836868</c:v>
                </c:pt>
                <c:pt idx="4">
                  <c:v>0.65472950498836868</c:v>
                </c:pt>
                <c:pt idx="5">
                  <c:v>0.65472950498836868</c:v>
                </c:pt>
                <c:pt idx="6">
                  <c:v>0.65472950498836868</c:v>
                </c:pt>
                <c:pt idx="7">
                  <c:v>0.65472950498836868</c:v>
                </c:pt>
                <c:pt idx="8">
                  <c:v>0.65472950498836868</c:v>
                </c:pt>
                <c:pt idx="9">
                  <c:v>0.65472950498836868</c:v>
                </c:pt>
                <c:pt idx="10">
                  <c:v>0.65472950498836868</c:v>
                </c:pt>
                <c:pt idx="11">
                  <c:v>0.65472950498836868</c:v>
                </c:pt>
                <c:pt idx="12">
                  <c:v>0.65472950498836868</c:v>
                </c:pt>
                <c:pt idx="13">
                  <c:v>0.65472950498836868</c:v>
                </c:pt>
                <c:pt idx="14">
                  <c:v>0.65472950498836868</c:v>
                </c:pt>
                <c:pt idx="15">
                  <c:v>0.65472950498836868</c:v>
                </c:pt>
                <c:pt idx="16">
                  <c:v>0.65472950498836868</c:v>
                </c:pt>
                <c:pt idx="17">
                  <c:v>0.65472950498836868</c:v>
                </c:pt>
                <c:pt idx="18">
                  <c:v>0.65472950498836868</c:v>
                </c:pt>
                <c:pt idx="19">
                  <c:v>0.65472950498836868</c:v>
                </c:pt>
                <c:pt idx="20">
                  <c:v>0.65472950498836868</c:v>
                </c:pt>
                <c:pt idx="21">
                  <c:v>0.65472950498836868</c:v>
                </c:pt>
                <c:pt idx="22">
                  <c:v>0.65472950498836868</c:v>
                </c:pt>
                <c:pt idx="23">
                  <c:v>0.65472950498836868</c:v>
                </c:pt>
                <c:pt idx="24">
                  <c:v>0.65472950498836868</c:v>
                </c:pt>
                <c:pt idx="25">
                  <c:v>0.65472950498836868</c:v>
                </c:pt>
                <c:pt idx="26">
                  <c:v>0.65472950498836868</c:v>
                </c:pt>
                <c:pt idx="27">
                  <c:v>0.65472950498836868</c:v>
                </c:pt>
                <c:pt idx="28">
                  <c:v>0.65472950498836868</c:v>
                </c:pt>
                <c:pt idx="29">
                  <c:v>0.65472950498836868</c:v>
                </c:pt>
                <c:pt idx="30">
                  <c:v>0.65472950498836868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AC5-423E-9FCF-E7F4F786F8EE}"/>
            </c:ext>
          </c:extLst>
        </c:ser>
        <c:ser>
          <c:idx val="2"/>
          <c:order val="14"/>
          <c:tx>
            <c:strRef>
              <c:f>'Electric Generation - MWG'!$B$6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MWG'!$C$6:$AL$6</c15:sqref>
                  </c15:fullRef>
                </c:ext>
              </c:extLst>
              <c:f>'Electric Generation - MWG'!$H$6:$AL$6</c:f>
              <c:numCache>
                <c:formatCode>#,##0.00</c:formatCode>
                <c:ptCount val="31"/>
                <c:pt idx="0">
                  <c:v>0.91367672711611392</c:v>
                </c:pt>
                <c:pt idx="1">
                  <c:v>0.91367672711611392</c:v>
                </c:pt>
                <c:pt idx="2">
                  <c:v>0.91367672711611392</c:v>
                </c:pt>
                <c:pt idx="3">
                  <c:v>1.3557783692690686</c:v>
                </c:pt>
                <c:pt idx="4">
                  <c:v>1.3557783692690686</c:v>
                </c:pt>
                <c:pt idx="5">
                  <c:v>1.3557783692690686</c:v>
                </c:pt>
                <c:pt idx="6">
                  <c:v>2.8294505097789391</c:v>
                </c:pt>
                <c:pt idx="7">
                  <c:v>2.8294505097789391</c:v>
                </c:pt>
                <c:pt idx="8">
                  <c:v>4.3031226502887874</c:v>
                </c:pt>
                <c:pt idx="9">
                  <c:v>4.3031226502887874</c:v>
                </c:pt>
                <c:pt idx="10">
                  <c:v>5.7767947907986752</c:v>
                </c:pt>
                <c:pt idx="11">
                  <c:v>5.7767947907986752</c:v>
                </c:pt>
                <c:pt idx="12">
                  <c:v>5.7767947907986752</c:v>
                </c:pt>
                <c:pt idx="13">
                  <c:v>5.7767947907986752</c:v>
                </c:pt>
                <c:pt idx="14">
                  <c:v>5.7767947907986752</c:v>
                </c:pt>
                <c:pt idx="15">
                  <c:v>5.7767947907986752</c:v>
                </c:pt>
                <c:pt idx="16">
                  <c:v>5.7767947907986752</c:v>
                </c:pt>
                <c:pt idx="17">
                  <c:v>5.7767947907986752</c:v>
                </c:pt>
                <c:pt idx="18">
                  <c:v>5.7767947907986752</c:v>
                </c:pt>
                <c:pt idx="19">
                  <c:v>5.7767947907986752</c:v>
                </c:pt>
                <c:pt idx="20">
                  <c:v>5.7767947907986752</c:v>
                </c:pt>
                <c:pt idx="21">
                  <c:v>5.7767947907986752</c:v>
                </c:pt>
                <c:pt idx="22">
                  <c:v>5.7767947907986752</c:v>
                </c:pt>
                <c:pt idx="23">
                  <c:v>5.7767947907986752</c:v>
                </c:pt>
                <c:pt idx="24">
                  <c:v>5.7767947907986752</c:v>
                </c:pt>
                <c:pt idx="25">
                  <c:v>5.7767947907986752</c:v>
                </c:pt>
                <c:pt idx="26">
                  <c:v>5.7767947907986752</c:v>
                </c:pt>
                <c:pt idx="27">
                  <c:v>5.7767947907986752</c:v>
                </c:pt>
                <c:pt idx="28">
                  <c:v>5.7767947907986752</c:v>
                </c:pt>
                <c:pt idx="29">
                  <c:v>5.7767947907986752</c:v>
                </c:pt>
                <c:pt idx="30">
                  <c:v>5.7767947907986752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C5-423E-9FCF-E7F4F786F8EE}"/>
            </c:ext>
          </c:extLst>
        </c:ser>
        <c:ser>
          <c:idx val="12"/>
          <c:order val="15"/>
          <c:tx>
            <c:strRef>
              <c:f>'Electric Generation - MWG'!$B$16</c:f>
              <c:strCache>
                <c:ptCount val="1"/>
                <c:pt idx="0">
                  <c:v>Solar Thermal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MWG'!$C$16:$AL$16</c15:sqref>
                  </c15:fullRef>
                </c:ext>
              </c:extLst>
              <c:f>'Electric Generation - MWG'!$H$16:$AL$16</c:f>
              <c:numCache>
                <c:formatCode>#,##0.00</c:formatCode>
                <c:ptCount val="31"/>
                <c:pt idx="0">
                  <c:v>4.4934136175998141E-3</c:v>
                </c:pt>
                <c:pt idx="1">
                  <c:v>4.4934136175998141E-3</c:v>
                </c:pt>
                <c:pt idx="2">
                  <c:v>4.4934136175998141E-3</c:v>
                </c:pt>
                <c:pt idx="3">
                  <c:v>4.4934136175998141E-3</c:v>
                </c:pt>
                <c:pt idx="4">
                  <c:v>4.4934136175998141E-3</c:v>
                </c:pt>
                <c:pt idx="5">
                  <c:v>4.4934136175998141E-3</c:v>
                </c:pt>
                <c:pt idx="6">
                  <c:v>4.4934136175998141E-3</c:v>
                </c:pt>
                <c:pt idx="7">
                  <c:v>4.4934136175998141E-3</c:v>
                </c:pt>
                <c:pt idx="8">
                  <c:v>4.4934136175998141E-3</c:v>
                </c:pt>
                <c:pt idx="9">
                  <c:v>4.4934136175998141E-3</c:v>
                </c:pt>
                <c:pt idx="10">
                  <c:v>4.4934136175998141E-3</c:v>
                </c:pt>
                <c:pt idx="11">
                  <c:v>4.4934136175998141E-3</c:v>
                </c:pt>
                <c:pt idx="12">
                  <c:v>4.4934136175998141E-3</c:v>
                </c:pt>
                <c:pt idx="13">
                  <c:v>4.4934136175998141E-3</c:v>
                </c:pt>
                <c:pt idx="14">
                  <c:v>4.4934136175998141E-3</c:v>
                </c:pt>
                <c:pt idx="15">
                  <c:v>4.4934136175998141E-3</c:v>
                </c:pt>
                <c:pt idx="16">
                  <c:v>4.4934136175998141E-3</c:v>
                </c:pt>
                <c:pt idx="17">
                  <c:v>4.4934136175998141E-3</c:v>
                </c:pt>
                <c:pt idx="18">
                  <c:v>4.4934136175998141E-3</c:v>
                </c:pt>
                <c:pt idx="19">
                  <c:v>4.4934136175998141E-3</c:v>
                </c:pt>
                <c:pt idx="20">
                  <c:v>4.4934136175998141E-3</c:v>
                </c:pt>
                <c:pt idx="21">
                  <c:v>4.4934136175998141E-3</c:v>
                </c:pt>
                <c:pt idx="22">
                  <c:v>4.4934136175998141E-3</c:v>
                </c:pt>
                <c:pt idx="23">
                  <c:v>4.4934136175998141E-3</c:v>
                </c:pt>
                <c:pt idx="24">
                  <c:v>4.4934136175998141E-3</c:v>
                </c:pt>
                <c:pt idx="25">
                  <c:v>4.4934136175998141E-3</c:v>
                </c:pt>
                <c:pt idx="26">
                  <c:v>4.4934136175998141E-3</c:v>
                </c:pt>
                <c:pt idx="27">
                  <c:v>4.4934136175998141E-3</c:v>
                </c:pt>
                <c:pt idx="28">
                  <c:v>4.4934136175998141E-3</c:v>
                </c:pt>
                <c:pt idx="29">
                  <c:v>4.4934136175998141E-3</c:v>
                </c:pt>
                <c:pt idx="30">
                  <c:v>4.4934136175998141E-3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AC5-423E-9FCF-E7F4F786F8EE}"/>
            </c:ext>
          </c:extLst>
        </c:ser>
        <c:ser>
          <c:idx val="0"/>
          <c:order val="16"/>
          <c:tx>
            <c:strRef>
              <c:f>'Electric Generation - MWG'!$B$4</c:f>
              <c:strCache>
                <c:ptCount val="1"/>
                <c:pt idx="0">
                  <c:v>Utility 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MWG'!$C$4:$AL$4</c15:sqref>
                  </c15:fullRef>
                </c:ext>
              </c:extLst>
              <c:f>'Electric Generation - MWG'!$H$4:$AL$4</c:f>
              <c:numCache>
                <c:formatCode>#,##0.00</c:formatCode>
                <c:ptCount val="31"/>
                <c:pt idx="0">
                  <c:v>1.9457963739230817</c:v>
                </c:pt>
                <c:pt idx="1">
                  <c:v>2.1393111037589869</c:v>
                </c:pt>
                <c:pt idx="2">
                  <c:v>2.3299996458124999</c:v>
                </c:pt>
                <c:pt idx="3">
                  <c:v>2.5132044426182318</c:v>
                </c:pt>
                <c:pt idx="4">
                  <c:v>2.762655081043214</c:v>
                </c:pt>
                <c:pt idx="5">
                  <c:v>3.021172129874119</c:v>
                </c:pt>
                <c:pt idx="6">
                  <c:v>3.2941140411463636</c:v>
                </c:pt>
                <c:pt idx="7">
                  <c:v>3.5241657266330213</c:v>
                </c:pt>
                <c:pt idx="8">
                  <c:v>3.7695014356468555</c:v>
                </c:pt>
                <c:pt idx="9">
                  <c:v>3.4116608433915756</c:v>
                </c:pt>
                <c:pt idx="10">
                  <c:v>3.0568499244390224</c:v>
                </c:pt>
                <c:pt idx="11">
                  <c:v>4.9422971958080728</c:v>
                </c:pt>
                <c:pt idx="12">
                  <c:v>6.8277444671770757</c:v>
                </c:pt>
                <c:pt idx="13">
                  <c:v>8.7131917385461026</c:v>
                </c:pt>
                <c:pt idx="14">
                  <c:v>10.598639009915122</c:v>
                </c:pt>
                <c:pt idx="15">
                  <c:v>12.484086281284178</c:v>
                </c:pt>
                <c:pt idx="16">
                  <c:v>14.36953355265322</c:v>
                </c:pt>
                <c:pt idx="17">
                  <c:v>16.254980824022141</c:v>
                </c:pt>
                <c:pt idx="18">
                  <c:v>18.14042809539124</c:v>
                </c:pt>
                <c:pt idx="19">
                  <c:v>20.025875366760186</c:v>
                </c:pt>
                <c:pt idx="20">
                  <c:v>21.911322638129292</c:v>
                </c:pt>
                <c:pt idx="21">
                  <c:v>21.911322638129292</c:v>
                </c:pt>
                <c:pt idx="22">
                  <c:v>21.911322638129292</c:v>
                </c:pt>
                <c:pt idx="23">
                  <c:v>21.911322638129292</c:v>
                </c:pt>
                <c:pt idx="24">
                  <c:v>21.911322638129292</c:v>
                </c:pt>
                <c:pt idx="25">
                  <c:v>21.911322638129292</c:v>
                </c:pt>
                <c:pt idx="26">
                  <c:v>21.911322638129292</c:v>
                </c:pt>
                <c:pt idx="27">
                  <c:v>21.911322638129292</c:v>
                </c:pt>
                <c:pt idx="28">
                  <c:v>21.911322638129292</c:v>
                </c:pt>
                <c:pt idx="29">
                  <c:v>21.911322638129292</c:v>
                </c:pt>
                <c:pt idx="30">
                  <c:v>21.911322638129292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AC5-423E-9FCF-E7F4F786F8EE}"/>
            </c:ext>
          </c:extLst>
        </c:ser>
        <c:ser>
          <c:idx val="18"/>
          <c:order val="17"/>
          <c:tx>
            <c:strRef>
              <c:f>'Electric Generation - MWG'!$B$21</c:f>
              <c:strCache>
                <c:ptCount val="1"/>
                <c:pt idx="0">
                  <c:v>Rooftop PV</c:v>
                </c:pt>
              </c:strCache>
            </c:strRef>
          </c:tx>
          <c:spPr>
            <a:solidFill>
              <a:srgbClr val="F281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MWG'!$C$3:$AL$3</c15:sqref>
                  </c15:fullRef>
                </c:ext>
              </c:extLst>
              <c:f>'Electric Generation - MWG'!$H$3:$AL$3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MWG'!$C$21:$AL$21</c15:sqref>
                  </c15:fullRef>
                </c:ext>
              </c:extLst>
              <c:f>'Electric Generation - MWG'!$H$21:$AL$21</c:f>
              <c:numCache>
                <c:formatCode>#,##0.00</c:formatCode>
                <c:ptCount val="31"/>
                <c:pt idx="0">
                  <c:v>1.9132027</c:v>
                </c:pt>
                <c:pt idx="1">
                  <c:v>2.2236332999999999</c:v>
                </c:pt>
                <c:pt idx="2">
                  <c:v>2.5340639</c:v>
                </c:pt>
                <c:pt idx="3">
                  <c:v>2.8444946</c:v>
                </c:pt>
                <c:pt idx="4">
                  <c:v>3.1549252000000001</c:v>
                </c:pt>
                <c:pt idx="5">
                  <c:v>3.4653557999999998</c:v>
                </c:pt>
                <c:pt idx="6">
                  <c:v>3.7757865000000002</c:v>
                </c:pt>
                <c:pt idx="7">
                  <c:v>4.0862170999999998</c:v>
                </c:pt>
                <c:pt idx="8">
                  <c:v>4.3966476999999999</c:v>
                </c:pt>
                <c:pt idx="9">
                  <c:v>4.7070784000000003</c:v>
                </c:pt>
                <c:pt idx="10">
                  <c:v>5.0175090000000004</c:v>
                </c:pt>
                <c:pt idx="11">
                  <c:v>5.0175090000000004</c:v>
                </c:pt>
                <c:pt idx="12">
                  <c:v>5.0175090000000004</c:v>
                </c:pt>
                <c:pt idx="13">
                  <c:v>5.0175090000000004</c:v>
                </c:pt>
                <c:pt idx="14">
                  <c:v>5.0175090000000004</c:v>
                </c:pt>
                <c:pt idx="15">
                  <c:v>5.0175090000000004</c:v>
                </c:pt>
                <c:pt idx="16">
                  <c:v>5.0175090000000004</c:v>
                </c:pt>
                <c:pt idx="17">
                  <c:v>5.0175090000000004</c:v>
                </c:pt>
                <c:pt idx="18">
                  <c:v>5.0175090000000004</c:v>
                </c:pt>
                <c:pt idx="19">
                  <c:v>5.0175090000000004</c:v>
                </c:pt>
                <c:pt idx="20">
                  <c:v>5.0175090000000004</c:v>
                </c:pt>
                <c:pt idx="21">
                  <c:v>5.0175090000000004</c:v>
                </c:pt>
                <c:pt idx="22">
                  <c:v>5.0175090000000004</c:v>
                </c:pt>
                <c:pt idx="23">
                  <c:v>5.0175090000000004</c:v>
                </c:pt>
                <c:pt idx="24">
                  <c:v>5.0175090000000004</c:v>
                </c:pt>
                <c:pt idx="25">
                  <c:v>5.0175090000000004</c:v>
                </c:pt>
                <c:pt idx="26">
                  <c:v>5.0175090000000004</c:v>
                </c:pt>
                <c:pt idx="27">
                  <c:v>5.0175090000000004</c:v>
                </c:pt>
                <c:pt idx="28">
                  <c:v>5.0175090000000004</c:v>
                </c:pt>
                <c:pt idx="29">
                  <c:v>5.0175090000000004</c:v>
                </c:pt>
                <c:pt idx="30">
                  <c:v>5.0175090000000004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AC5-423E-9FCF-E7F4F786F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355423"/>
        <c:axId val="1487905743"/>
        <c:extLst>
          <c:ext xmlns:c15="http://schemas.microsoft.com/office/drawing/2012/chart" uri="{02D57815-91ED-43cb-92C2-25804820EDAC}">
            <c15:filteredAreaSeries>
              <c15:ser>
                <c:idx val="14"/>
                <c:order val="9"/>
                <c:tx>
                  <c:strRef>
                    <c:extLst>
                      <c:ext uri="{02D57815-91ED-43cb-92C2-25804820EDAC}">
                        <c15:formulaRef>
                          <c15:sqref>'Electric Generation - MWG'!$B$18</c15:sqref>
                        </c15:formulaRef>
                      </c:ext>
                    </c:extLst>
                    <c:strCache>
                      <c:ptCount val="1"/>
                      <c:pt idx="0">
                        <c:v>Black Liquor</c:v>
                      </c:pt>
                    </c:strCache>
                  </c:strRef>
                </c:tx>
                <c:spPr>
                  <a:solidFill>
                    <a:schemeClr val="tx1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ullRef>
                          <c15:sqref>'Electric Generation - MWG'!$C$3:$AL$3</c15:sqref>
                        </c15:fullRef>
                        <c15:formulaRef>
                          <c15:sqref>'Electric Generation - MWG'!$H$3:$AL$3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'Electric Generation - MWG'!$C$18:$AL$18</c15:sqref>
                        </c15:fullRef>
                        <c15:formulaRef>
                          <c15:sqref>'Electric Generation - MWG'!$H$18:$AL$18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AAC5-423E-9FCF-E7F4F786F8EE}"/>
                  </c:ext>
                </c:extLst>
              </c15:ser>
            </c15:filteredAreaSeries>
          </c:ext>
        </c:extLst>
      </c:areaChart>
      <c:catAx>
        <c:axId val="17143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905743"/>
        <c:crosses val="autoZero"/>
        <c:auto val="1"/>
        <c:lblAlgn val="ctr"/>
        <c:lblOffset val="100"/>
        <c:tickLblSkip val="5"/>
        <c:noMultiLvlLbl val="0"/>
      </c:catAx>
      <c:valAx>
        <c:axId val="1487905743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800" b="1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355423"/>
        <c:crosses val="autoZero"/>
        <c:crossBetween val="midCat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(TWh) Modeled vs. Adjusted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'Electric Generation - MWG'!$B$36</c:f>
              <c:strCache>
                <c:ptCount val="1"/>
                <c:pt idx="0">
                  <c:v>Utility Solar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'Electric Generation - MWG'!$C$27:$AL$27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'Electric Generation - MWG'!$C$36:$AL$36</c:f>
              <c:numCache>
                <c:formatCode>#,##0.00</c:formatCode>
                <c:ptCount val="36"/>
                <c:pt idx="0">
                  <c:v>1.0862735360399522</c:v>
                </c:pt>
                <c:pt idx="1">
                  <c:v>1.086228317035433</c:v>
                </c:pt>
                <c:pt idx="2">
                  <c:v>1.442486244132563</c:v>
                </c:pt>
                <c:pt idx="3">
                  <c:v>1.9082419906706594</c:v>
                </c:pt>
                <c:pt idx="4">
                  <c:v>2.1598857508147975</c:v>
                </c:pt>
                <c:pt idx="5">
                  <c:v>1.9457963739230817</c:v>
                </c:pt>
                <c:pt idx="6">
                  <c:v>2.1393111037589869</c:v>
                </c:pt>
                <c:pt idx="7">
                  <c:v>2.3299996458124999</c:v>
                </c:pt>
                <c:pt idx="8">
                  <c:v>2.5132044426182318</c:v>
                </c:pt>
                <c:pt idx="9">
                  <c:v>2.762655081043214</c:v>
                </c:pt>
                <c:pt idx="10">
                  <c:v>3.021172129874119</c:v>
                </c:pt>
                <c:pt idx="11">
                  <c:v>3.2941140411463636</c:v>
                </c:pt>
                <c:pt idx="12">
                  <c:v>3.5241657266330213</c:v>
                </c:pt>
                <c:pt idx="13">
                  <c:v>3.7695014356468555</c:v>
                </c:pt>
                <c:pt idx="14">
                  <c:v>3.4116608433915756</c:v>
                </c:pt>
                <c:pt idx="15">
                  <c:v>3.0568499244390224</c:v>
                </c:pt>
                <c:pt idx="16">
                  <c:v>4.9422971958080728</c:v>
                </c:pt>
                <c:pt idx="17">
                  <c:v>6.8277444671770757</c:v>
                </c:pt>
                <c:pt idx="18">
                  <c:v>8.7131917385461026</c:v>
                </c:pt>
                <c:pt idx="19">
                  <c:v>10.598639009915122</c:v>
                </c:pt>
                <c:pt idx="20">
                  <c:v>12.484086281284178</c:v>
                </c:pt>
                <c:pt idx="21">
                  <c:v>14.36953355265322</c:v>
                </c:pt>
                <c:pt idx="22">
                  <c:v>16.254980824022141</c:v>
                </c:pt>
                <c:pt idx="23">
                  <c:v>18.14042809539124</c:v>
                </c:pt>
                <c:pt idx="24">
                  <c:v>20.025875366760186</c:v>
                </c:pt>
                <c:pt idx="25">
                  <c:v>21.911322638129292</c:v>
                </c:pt>
                <c:pt idx="26">
                  <c:v>22.66485537994399</c:v>
                </c:pt>
                <c:pt idx="27">
                  <c:v>23.055702413680411</c:v>
                </c:pt>
                <c:pt idx="28">
                  <c:v>23.442060230332711</c:v>
                </c:pt>
                <c:pt idx="29">
                  <c:v>23.81740115301066</c:v>
                </c:pt>
                <c:pt idx="30">
                  <c:v>24.17759848136231</c:v>
                </c:pt>
                <c:pt idx="31">
                  <c:v>24.517420228482809</c:v>
                </c:pt>
                <c:pt idx="32">
                  <c:v>24.836448221504927</c:v>
                </c:pt>
                <c:pt idx="33">
                  <c:v>25.134229317246515</c:v>
                </c:pt>
                <c:pt idx="34">
                  <c:v>25.410369290344956</c:v>
                </c:pt>
                <c:pt idx="35">
                  <c:v>25.664439017432674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98-4A7D-86AF-4FF938757662}"/>
            </c:ext>
          </c:extLst>
        </c:ser>
        <c:ser>
          <c:idx val="0"/>
          <c:order val="1"/>
          <c:tx>
            <c:strRef>
              <c:f>'Electric Generation - MWG'!$B$32</c:f>
              <c:strCache>
                <c:ptCount val="1"/>
                <c:pt idx="0">
                  <c:v>Utility Solar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'Electric Generation - MWG'!$C$27:$AL$27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'Electric Generation - MWG'!$C$32:$AL$32</c:f>
              <c:numCache>
                <c:formatCode>#,##0.00</c:formatCode>
                <c:ptCount val="36"/>
                <c:pt idx="0">
                  <c:v>1.0862735360399522</c:v>
                </c:pt>
                <c:pt idx="1">
                  <c:v>1.086228317035433</c:v>
                </c:pt>
                <c:pt idx="2">
                  <c:v>1.442486244132563</c:v>
                </c:pt>
                <c:pt idx="3">
                  <c:v>1.9082419906706594</c:v>
                </c:pt>
                <c:pt idx="4">
                  <c:v>2.1598857508147975</c:v>
                </c:pt>
                <c:pt idx="5">
                  <c:v>1.9457963739230817</c:v>
                </c:pt>
                <c:pt idx="6">
                  <c:v>2.1393111037589869</c:v>
                </c:pt>
                <c:pt idx="7">
                  <c:v>2.3299996458124999</c:v>
                </c:pt>
                <c:pt idx="8">
                  <c:v>2.5132044426182318</c:v>
                </c:pt>
                <c:pt idx="9">
                  <c:v>2.762655081043214</c:v>
                </c:pt>
                <c:pt idx="10">
                  <c:v>3.021172129874119</c:v>
                </c:pt>
                <c:pt idx="11">
                  <c:v>3.2941140411463636</c:v>
                </c:pt>
                <c:pt idx="12">
                  <c:v>3.5241657266330213</c:v>
                </c:pt>
                <c:pt idx="13">
                  <c:v>3.7695014356468555</c:v>
                </c:pt>
                <c:pt idx="14">
                  <c:v>3.4116608433915756</c:v>
                </c:pt>
                <c:pt idx="15">
                  <c:v>3.0568499244390224</c:v>
                </c:pt>
                <c:pt idx="16">
                  <c:v>4.9422971958080728</c:v>
                </c:pt>
                <c:pt idx="17">
                  <c:v>6.8277444671770757</c:v>
                </c:pt>
                <c:pt idx="18">
                  <c:v>8.7131917385461026</c:v>
                </c:pt>
                <c:pt idx="19">
                  <c:v>10.598639009915122</c:v>
                </c:pt>
                <c:pt idx="20">
                  <c:v>12.484086281284178</c:v>
                </c:pt>
                <c:pt idx="21">
                  <c:v>14.36953355265322</c:v>
                </c:pt>
                <c:pt idx="22">
                  <c:v>16.254980824022141</c:v>
                </c:pt>
                <c:pt idx="23">
                  <c:v>18.14042809539124</c:v>
                </c:pt>
                <c:pt idx="24">
                  <c:v>20.025875366760186</c:v>
                </c:pt>
                <c:pt idx="25">
                  <c:v>21.911322638129292</c:v>
                </c:pt>
                <c:pt idx="26">
                  <c:v>21.911322638129292</c:v>
                </c:pt>
                <c:pt idx="27">
                  <c:v>21.911322638129292</c:v>
                </c:pt>
                <c:pt idx="28">
                  <c:v>21.911322638129292</c:v>
                </c:pt>
                <c:pt idx="29">
                  <c:v>21.911322638129292</c:v>
                </c:pt>
                <c:pt idx="30">
                  <c:v>21.911322638129292</c:v>
                </c:pt>
                <c:pt idx="31">
                  <c:v>21.911322638129292</c:v>
                </c:pt>
                <c:pt idx="32">
                  <c:v>21.911322638129292</c:v>
                </c:pt>
                <c:pt idx="33">
                  <c:v>21.911322638129292</c:v>
                </c:pt>
                <c:pt idx="34">
                  <c:v>21.911322638129292</c:v>
                </c:pt>
                <c:pt idx="35">
                  <c:v>21.911322638129292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98-4A7D-86AF-4FF938757662}"/>
            </c:ext>
          </c:extLst>
        </c:ser>
        <c:ser>
          <c:idx val="3"/>
          <c:order val="2"/>
          <c:tx>
            <c:strRef>
              <c:f>'Electric Generation - MWG'!$B$37</c:f>
              <c:strCache>
                <c:ptCount val="1"/>
                <c:pt idx="0">
                  <c:v>Imports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'Electric Generation - MWG'!$C$27:$AL$27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'Electric Generation - MWG'!$C$37:$AL$37</c:f>
              <c:numCache>
                <c:formatCode>#,##0.00</c:formatCode>
                <c:ptCount val="36"/>
                <c:pt idx="0">
                  <c:v>20.262195208251818</c:v>
                </c:pt>
                <c:pt idx="1">
                  <c:v>24.99367560120589</c:v>
                </c:pt>
                <c:pt idx="2">
                  <c:v>26.179716216448728</c:v>
                </c:pt>
                <c:pt idx="3">
                  <c:v>17.473400058920387</c:v>
                </c:pt>
                <c:pt idx="4">
                  <c:v>20.937881552006065</c:v>
                </c:pt>
                <c:pt idx="5">
                  <c:v>20.174019912368347</c:v>
                </c:pt>
                <c:pt idx="6">
                  <c:v>18.098447177689039</c:v>
                </c:pt>
                <c:pt idx="7">
                  <c:v>17.999369787742225</c:v>
                </c:pt>
                <c:pt idx="8">
                  <c:v>17.582819787995607</c:v>
                </c:pt>
                <c:pt idx="9">
                  <c:v>17.50975295129604</c:v>
                </c:pt>
                <c:pt idx="10">
                  <c:v>17.498057947508912</c:v>
                </c:pt>
                <c:pt idx="11">
                  <c:v>16.81362024998954</c:v>
                </c:pt>
                <c:pt idx="12">
                  <c:v>17.057192381284967</c:v>
                </c:pt>
                <c:pt idx="13">
                  <c:v>16.369597553216657</c:v>
                </c:pt>
                <c:pt idx="14">
                  <c:v>16.877568631497311</c:v>
                </c:pt>
                <c:pt idx="15">
                  <c:v>17.003880771722358</c:v>
                </c:pt>
                <c:pt idx="16">
                  <c:v>17.160037568565489</c:v>
                </c:pt>
                <c:pt idx="17">
                  <c:v>17.362250554325446</c:v>
                </c:pt>
                <c:pt idx="18">
                  <c:v>17.639448339427247</c:v>
                </c:pt>
                <c:pt idx="19">
                  <c:v>18.0155834428164</c:v>
                </c:pt>
                <c:pt idx="20">
                  <c:v>18.483403180865128</c:v>
                </c:pt>
                <c:pt idx="21">
                  <c:v>19.012530842605699</c:v>
                </c:pt>
                <c:pt idx="22">
                  <c:v>19.587652612137425</c:v>
                </c:pt>
                <c:pt idx="23">
                  <c:v>20.168891034927224</c:v>
                </c:pt>
                <c:pt idx="24">
                  <c:v>20.743343908670269</c:v>
                </c:pt>
                <c:pt idx="25">
                  <c:v>21.256690555409115</c:v>
                </c:pt>
                <c:pt idx="26">
                  <c:v>22.23227440238275</c:v>
                </c:pt>
                <c:pt idx="27">
                  <c:v>22.847906007035458</c:v>
                </c:pt>
                <c:pt idx="28">
                  <c:v>23.45053295270511</c:v>
                </c:pt>
                <c:pt idx="29">
                  <c:v>24.0333487948641</c:v>
                </c:pt>
                <c:pt idx="30">
                  <c:v>24.590991158117845</c:v>
                </c:pt>
                <c:pt idx="31">
                  <c:v>25.121211638122727</c:v>
                </c:pt>
                <c:pt idx="32">
                  <c:v>25.622567893335354</c:v>
                </c:pt>
                <c:pt idx="33">
                  <c:v>26.094882920172612</c:v>
                </c:pt>
                <c:pt idx="34">
                  <c:v>26.539011607844103</c:v>
                </c:pt>
                <c:pt idx="35">
                  <c:v>26.955837752631908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98-4A7D-86AF-4FF938757662}"/>
            </c:ext>
          </c:extLst>
        </c:ser>
        <c:ser>
          <c:idx val="1"/>
          <c:order val="3"/>
          <c:tx>
            <c:strRef>
              <c:f>'Electric Generation - MWG'!$B$33</c:f>
              <c:strCache>
                <c:ptCount val="1"/>
                <c:pt idx="0">
                  <c:v>Imports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'Electric Generation - MWG'!$C$27:$AL$27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'Electric Generation - MWG'!$C$33:$AL$33</c:f>
              <c:numCache>
                <c:formatCode>#,##0.00</c:formatCode>
                <c:ptCount val="36"/>
                <c:pt idx="0">
                  <c:v>20.262195208251818</c:v>
                </c:pt>
                <c:pt idx="1">
                  <c:v>24.99367560120589</c:v>
                </c:pt>
                <c:pt idx="2">
                  <c:v>26.179716216448728</c:v>
                </c:pt>
                <c:pt idx="3">
                  <c:v>17.473400058920387</c:v>
                </c:pt>
                <c:pt idx="4">
                  <c:v>20.937881552006065</c:v>
                </c:pt>
                <c:pt idx="5">
                  <c:v>20.174019912368347</c:v>
                </c:pt>
                <c:pt idx="6">
                  <c:v>18.098447177689039</c:v>
                </c:pt>
                <c:pt idx="7">
                  <c:v>17.999369787742225</c:v>
                </c:pt>
                <c:pt idx="8">
                  <c:v>17.582819787995607</c:v>
                </c:pt>
                <c:pt idx="9">
                  <c:v>17.50975295129604</c:v>
                </c:pt>
                <c:pt idx="10">
                  <c:v>17.498057947508912</c:v>
                </c:pt>
                <c:pt idx="11">
                  <c:v>16.81362024998954</c:v>
                </c:pt>
                <c:pt idx="12">
                  <c:v>17.057192381284967</c:v>
                </c:pt>
                <c:pt idx="13">
                  <c:v>16.369597553216657</c:v>
                </c:pt>
                <c:pt idx="14">
                  <c:v>16.877568631497311</c:v>
                </c:pt>
                <c:pt idx="15">
                  <c:v>17.003880771722358</c:v>
                </c:pt>
                <c:pt idx="16">
                  <c:v>17.160037568565489</c:v>
                </c:pt>
                <c:pt idx="17">
                  <c:v>17.362250554325446</c:v>
                </c:pt>
                <c:pt idx="18">
                  <c:v>17.639448339427247</c:v>
                </c:pt>
                <c:pt idx="19">
                  <c:v>18.0155834428164</c:v>
                </c:pt>
                <c:pt idx="20">
                  <c:v>18.483403180865128</c:v>
                </c:pt>
                <c:pt idx="21">
                  <c:v>19.012530842605699</c:v>
                </c:pt>
                <c:pt idx="22">
                  <c:v>19.587652612137425</c:v>
                </c:pt>
                <c:pt idx="23">
                  <c:v>20.168891034927224</c:v>
                </c:pt>
                <c:pt idx="24">
                  <c:v>20.743343908670269</c:v>
                </c:pt>
                <c:pt idx="25">
                  <c:v>21.256690555409115</c:v>
                </c:pt>
                <c:pt idx="26">
                  <c:v>21.493123571443469</c:v>
                </c:pt>
                <c:pt idx="27">
                  <c:v>21.713840296132204</c:v>
                </c:pt>
                <c:pt idx="28">
                  <c:v>21.919242102190935</c:v>
                </c:pt>
                <c:pt idx="29">
                  <c:v>22.109988244976822</c:v>
                </c:pt>
                <c:pt idx="30">
                  <c:v>22.285966146400508</c:v>
                </c:pt>
                <c:pt idx="31">
                  <c:v>22.450933586567558</c:v>
                </c:pt>
                <c:pt idx="32">
                  <c:v>22.604856657488085</c:v>
                </c:pt>
                <c:pt idx="33">
                  <c:v>22.748793752580834</c:v>
                </c:pt>
                <c:pt idx="34">
                  <c:v>22.884549185103022</c:v>
                </c:pt>
                <c:pt idx="35">
                  <c:v>23.013869797730255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98-4A7D-86AF-4FF938757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601040"/>
        <c:axId val="252601456"/>
      </c:scatterChart>
      <c:valAx>
        <c:axId val="25260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601456"/>
        <c:crosses val="autoZero"/>
        <c:crossBetween val="midCat"/>
      </c:valAx>
      <c:valAx>
        <c:axId val="25260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601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0"/>
          <c:order val="0"/>
          <c:tx>
            <c:strRef>
              <c:f>'Electric Generation - GGRA'!$B$14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GGRA'!$C$14:$AL$14</c15:sqref>
                  </c15:fullRef>
                </c:ext>
              </c:extLst>
              <c:f>'Electric Generation - GGRA'!$H$14:$AL$14</c:f>
              <c:numCache>
                <c:formatCode>#,##0.00</c:formatCode>
                <c:ptCount val="31"/>
                <c:pt idx="0">
                  <c:v>15.320801999999764</c:v>
                </c:pt>
                <c:pt idx="1">
                  <c:v>15.320801999999764</c:v>
                </c:pt>
                <c:pt idx="2">
                  <c:v>15.320801999999764</c:v>
                </c:pt>
                <c:pt idx="3">
                  <c:v>15.320801999999764</c:v>
                </c:pt>
                <c:pt idx="4">
                  <c:v>15.320801999999764</c:v>
                </c:pt>
                <c:pt idx="5">
                  <c:v>15.320801999999764</c:v>
                </c:pt>
                <c:pt idx="6">
                  <c:v>15.320801999999764</c:v>
                </c:pt>
                <c:pt idx="7">
                  <c:v>15.320801999999764</c:v>
                </c:pt>
                <c:pt idx="8">
                  <c:v>15.320801999999764</c:v>
                </c:pt>
                <c:pt idx="9">
                  <c:v>15.320801999999764</c:v>
                </c:pt>
                <c:pt idx="10">
                  <c:v>15.320801999999764</c:v>
                </c:pt>
                <c:pt idx="11">
                  <c:v>15.320801999999764</c:v>
                </c:pt>
                <c:pt idx="12">
                  <c:v>15.320801999999764</c:v>
                </c:pt>
                <c:pt idx="13">
                  <c:v>15.320801999999764</c:v>
                </c:pt>
                <c:pt idx="14">
                  <c:v>15.320801999999764</c:v>
                </c:pt>
                <c:pt idx="15">
                  <c:v>15.320801999999764</c:v>
                </c:pt>
                <c:pt idx="16">
                  <c:v>15.320801999999764</c:v>
                </c:pt>
                <c:pt idx="17">
                  <c:v>15.320801999999764</c:v>
                </c:pt>
                <c:pt idx="18">
                  <c:v>15.320801999999764</c:v>
                </c:pt>
                <c:pt idx="19">
                  <c:v>15.320801999999764</c:v>
                </c:pt>
                <c:pt idx="20">
                  <c:v>15.320801999999764</c:v>
                </c:pt>
                <c:pt idx="21">
                  <c:v>15.320801999999764</c:v>
                </c:pt>
                <c:pt idx="22">
                  <c:v>15.320801999999764</c:v>
                </c:pt>
                <c:pt idx="23">
                  <c:v>15.320801999999764</c:v>
                </c:pt>
                <c:pt idx="24">
                  <c:v>15.320801999999764</c:v>
                </c:pt>
                <c:pt idx="25">
                  <c:v>15.320801999999764</c:v>
                </c:pt>
                <c:pt idx="26">
                  <c:v>15.320801999999764</c:v>
                </c:pt>
                <c:pt idx="27">
                  <c:v>15.320801999999764</c:v>
                </c:pt>
                <c:pt idx="28">
                  <c:v>15.320801999999764</c:v>
                </c:pt>
                <c:pt idx="29">
                  <c:v>15.320801999999764</c:v>
                </c:pt>
                <c:pt idx="30">
                  <c:v>15.320801999999764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A-DF84-4A15-A5BC-1ECEC7C0351E}"/>
            </c:ext>
          </c:extLst>
        </c:ser>
        <c:ser>
          <c:idx val="9"/>
          <c:order val="1"/>
          <c:tx>
            <c:strRef>
              <c:f>'Electric Generation - GGRA'!$B$13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GGRA'!$C$13:$AL$13</c15:sqref>
                  </c15:fullRef>
                </c:ext>
              </c:extLst>
              <c:f>'Electric Generation - GGRA'!$H$13:$AL$13</c:f>
              <c:numCache>
                <c:formatCode>#,##0.00</c:formatCode>
                <c:ptCount val="31"/>
                <c:pt idx="0">
                  <c:v>5.6660440930273861</c:v>
                </c:pt>
                <c:pt idx="1">
                  <c:v>3.8674581901376897</c:v>
                </c:pt>
                <c:pt idx="2">
                  <c:v>3.0672546460722101</c:v>
                </c:pt>
                <c:pt idx="3">
                  <c:v>2.7550391481903218</c:v>
                </c:pt>
                <c:pt idx="4">
                  <c:v>2.661650951358296</c:v>
                </c:pt>
                <c:pt idx="5">
                  <c:v>2.575763521070777</c:v>
                </c:pt>
                <c:pt idx="6">
                  <c:v>2.4029462500676426</c:v>
                </c:pt>
                <c:pt idx="7">
                  <c:v>2.3376693850855585</c:v>
                </c:pt>
                <c:pt idx="8">
                  <c:v>2.2028923687602431</c:v>
                </c:pt>
                <c:pt idx="9">
                  <c:v>2.2164325961526576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C-DF84-4A15-A5BC-1ECEC7C0351E}"/>
            </c:ext>
          </c:extLst>
        </c:ser>
        <c:ser>
          <c:idx val="8"/>
          <c:order val="2"/>
          <c:tx>
            <c:strRef>
              <c:f>'Electric Generation - GGRA'!$B$11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GGRA'!$C$11:$AL$11</c15:sqref>
                  </c15:fullRef>
                </c:ext>
              </c:extLst>
              <c:f>'Electric Generation - GGRA'!$H$11:$AL$11</c:f>
              <c:numCache>
                <c:formatCode>#,##0.00</c:formatCode>
                <c:ptCount val="31"/>
                <c:pt idx="0">
                  <c:v>11.674870120575077</c:v>
                </c:pt>
                <c:pt idx="1">
                  <c:v>14.624225235883715</c:v>
                </c:pt>
                <c:pt idx="2">
                  <c:v>14.356546461374563</c:v>
                </c:pt>
                <c:pt idx="3">
                  <c:v>13.531304346031142</c:v>
                </c:pt>
                <c:pt idx="4">
                  <c:v>13.089316521203532</c:v>
                </c:pt>
                <c:pt idx="5">
                  <c:v>12.729068443713754</c:v>
                </c:pt>
                <c:pt idx="6">
                  <c:v>11.58839209339193</c:v>
                </c:pt>
                <c:pt idx="7">
                  <c:v>11.495788548298094</c:v>
                </c:pt>
                <c:pt idx="8">
                  <c:v>10.561811552809008</c:v>
                </c:pt>
                <c:pt idx="9">
                  <c:v>10.903525013559921</c:v>
                </c:pt>
                <c:pt idx="10">
                  <c:v>11.622838505652524</c:v>
                </c:pt>
                <c:pt idx="11">
                  <c:v>10.704262301171003</c:v>
                </c:pt>
                <c:pt idx="12">
                  <c:v>9.9289576471475591</c:v>
                </c:pt>
                <c:pt idx="13">
                  <c:v>9.2829800006844021</c:v>
                </c:pt>
                <c:pt idx="14">
                  <c:v>8.7153690463009621</c:v>
                </c:pt>
                <c:pt idx="15">
                  <c:v>8.1484350483908834</c:v>
                </c:pt>
                <c:pt idx="16">
                  <c:v>7.4868469132727364</c:v>
                </c:pt>
                <c:pt idx="17">
                  <c:v>6.5499473670259549</c:v>
                </c:pt>
                <c:pt idx="18">
                  <c:v>5.0526053821560817</c:v>
                </c:pt>
                <c:pt idx="19">
                  <c:v>2.7873030370425171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E-DF84-4A15-A5BC-1ECEC7C0351E}"/>
            </c:ext>
          </c:extLst>
        </c:ser>
        <c:ser>
          <c:idx val="7"/>
          <c:order val="3"/>
          <c:tx>
            <c:strRef>
              <c:f>'Electric Generation - GGRA'!$B$12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GGRA'!$C$12:$AL$12</c15:sqref>
                  </c15:fullRef>
                </c:ext>
              </c:extLst>
              <c:f>'Electric Generation - GGRA'!$H$12:$AL$12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0-DF84-4A15-A5BC-1ECEC7C0351E}"/>
            </c:ext>
          </c:extLst>
        </c:ser>
        <c:ser>
          <c:idx val="13"/>
          <c:order val="4"/>
          <c:tx>
            <c:strRef>
              <c:f>'Electric Generation - GGRA'!$B$17</c:f>
              <c:strCache>
                <c:ptCount val="1"/>
                <c:pt idx="0">
                  <c:v>Municipal Solid Waste</c:v>
                </c:pt>
              </c:strCache>
            </c:strRef>
          </c:tx>
          <c:spPr>
            <a:solidFill>
              <a:srgbClr val="AF7E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GGRA'!$C$17:$AL$17</c15:sqref>
                  </c15:fullRef>
                </c:ext>
              </c:extLst>
              <c:f>'Electric Generation - GGRA'!$H$17:$AL$17</c:f>
              <c:numCache>
                <c:formatCode>#,##0.00</c:formatCode>
                <c:ptCount val="31"/>
                <c:pt idx="0">
                  <c:v>0.72152171412483856</c:v>
                </c:pt>
                <c:pt idx="1">
                  <c:v>0.72152171412483856</c:v>
                </c:pt>
                <c:pt idx="2">
                  <c:v>0.72152171412483856</c:v>
                </c:pt>
                <c:pt idx="3">
                  <c:v>0.72152171412483856</c:v>
                </c:pt>
                <c:pt idx="4">
                  <c:v>0.72152171412483856</c:v>
                </c:pt>
                <c:pt idx="5">
                  <c:v>0.72152171412483856</c:v>
                </c:pt>
                <c:pt idx="6">
                  <c:v>0.72152171412483856</c:v>
                </c:pt>
                <c:pt idx="7">
                  <c:v>0.72152171412483856</c:v>
                </c:pt>
                <c:pt idx="8">
                  <c:v>0.72152171412483856</c:v>
                </c:pt>
                <c:pt idx="9">
                  <c:v>0.72152171412483856</c:v>
                </c:pt>
                <c:pt idx="10">
                  <c:v>0.72152171412483856</c:v>
                </c:pt>
                <c:pt idx="11">
                  <c:v>0.72152171412483856</c:v>
                </c:pt>
                <c:pt idx="12">
                  <c:v>0.72152171412483856</c:v>
                </c:pt>
                <c:pt idx="13">
                  <c:v>0.72152171412483856</c:v>
                </c:pt>
                <c:pt idx="14">
                  <c:v>0.72152171412483856</c:v>
                </c:pt>
                <c:pt idx="15">
                  <c:v>0.72152171412483856</c:v>
                </c:pt>
                <c:pt idx="16">
                  <c:v>0.72152171412483856</c:v>
                </c:pt>
                <c:pt idx="17">
                  <c:v>0.72152171412483856</c:v>
                </c:pt>
                <c:pt idx="18">
                  <c:v>0.72152171412483856</c:v>
                </c:pt>
                <c:pt idx="19">
                  <c:v>0.72152171412483856</c:v>
                </c:pt>
                <c:pt idx="20">
                  <c:v>0.72152171412483856</c:v>
                </c:pt>
                <c:pt idx="21">
                  <c:v>0.72152171412483856</c:v>
                </c:pt>
                <c:pt idx="22">
                  <c:v>0.72152171412483856</c:v>
                </c:pt>
                <c:pt idx="23">
                  <c:v>0.72152171412483856</c:v>
                </c:pt>
                <c:pt idx="24">
                  <c:v>0.72152171412483856</c:v>
                </c:pt>
                <c:pt idx="25">
                  <c:v>0.72152171412483856</c:v>
                </c:pt>
                <c:pt idx="26">
                  <c:v>0.72152171412483856</c:v>
                </c:pt>
                <c:pt idx="27">
                  <c:v>0.72152171412483856</c:v>
                </c:pt>
                <c:pt idx="28">
                  <c:v>0.72152171412483856</c:v>
                </c:pt>
                <c:pt idx="29">
                  <c:v>0.72152171412483856</c:v>
                </c:pt>
                <c:pt idx="30">
                  <c:v>0.72152171412483856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2-DF84-4A15-A5BC-1ECEC7C0351E}"/>
            </c:ext>
          </c:extLst>
        </c:ser>
        <c:ser>
          <c:idx val="11"/>
          <c:order val="5"/>
          <c:tx>
            <c:strRef>
              <c:f>'Electric Generation - GGRA'!$B$15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5D3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GGRA'!$C$15:$AL$15</c15:sqref>
                  </c15:fullRef>
                </c:ext>
              </c:extLst>
              <c:f>'Electric Generation - GGRA'!$H$15:$AL$15</c:f>
              <c:numCache>
                <c:formatCode>#,##0.00</c:formatCode>
                <c:ptCount val="31"/>
                <c:pt idx="0">
                  <c:v>19.717988052798752</c:v>
                </c:pt>
                <c:pt idx="1">
                  <c:v>17.516700651428682</c:v>
                </c:pt>
                <c:pt idx="2">
                  <c:v>16.982068254833948</c:v>
                </c:pt>
                <c:pt idx="3">
                  <c:v>16.201591706578753</c:v>
                </c:pt>
                <c:pt idx="4">
                  <c:v>15.659030281657365</c:v>
                </c:pt>
                <c:pt idx="5">
                  <c:v>15.1080993170479</c:v>
                </c:pt>
                <c:pt idx="6">
                  <c:v>14.106448451881423</c:v>
                </c:pt>
                <c:pt idx="7">
                  <c:v>13.558871732507901</c:v>
                </c:pt>
                <c:pt idx="8">
                  <c:v>12.668977589921033</c:v>
                </c:pt>
                <c:pt idx="9">
                  <c:v>12.319669887167946</c:v>
                </c:pt>
                <c:pt idx="10">
                  <c:v>12.32359637367421</c:v>
                </c:pt>
                <c:pt idx="11">
                  <c:v>12.49758410985754</c:v>
                </c:pt>
                <c:pt idx="12">
                  <c:v>12.691868377905839</c:v>
                </c:pt>
                <c:pt idx="13">
                  <c:v>12.918282923926302</c:v>
                </c:pt>
                <c:pt idx="14">
                  <c:v>13.158462900652765</c:v>
                </c:pt>
                <c:pt idx="15">
                  <c:v>13.397380471437575</c:v>
                </c:pt>
                <c:pt idx="16">
                  <c:v>13.60707500135231</c:v>
                </c:pt>
                <c:pt idx="17">
                  <c:v>13.775554268468166</c:v>
                </c:pt>
                <c:pt idx="18">
                  <c:v>13.907012340659023</c:v>
                </c:pt>
                <c:pt idx="19">
                  <c:v>13.767843752095263</c:v>
                </c:pt>
                <c:pt idx="20">
                  <c:v>13.323260299801298</c:v>
                </c:pt>
                <c:pt idx="21">
                  <c:v>13.480589127719092</c:v>
                </c:pt>
                <c:pt idx="22">
                  <c:v>13.630955005006109</c:v>
                </c:pt>
                <c:pt idx="23">
                  <c:v>13.775335535473189</c:v>
                </c:pt>
                <c:pt idx="24">
                  <c:v>13.914070027963335</c:v>
                </c:pt>
                <c:pt idx="25">
                  <c:v>14.047410128608282</c:v>
                </c:pt>
                <c:pt idx="26">
                  <c:v>14.17625279711473</c:v>
                </c:pt>
                <c:pt idx="27">
                  <c:v>14.301636492889486</c:v>
                </c:pt>
                <c:pt idx="28">
                  <c:v>14.426180070711402</c:v>
                </c:pt>
                <c:pt idx="29">
                  <c:v>14.550421799683905</c:v>
                </c:pt>
                <c:pt idx="30">
                  <c:v>14.675164255637185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4-DF84-4A15-A5BC-1ECEC7C0351E}"/>
            </c:ext>
          </c:extLst>
        </c:ser>
        <c:ser>
          <c:idx val="16"/>
          <c:order val="6"/>
          <c:tx>
            <c:strRef>
              <c:f>'Electric Generation - GGRA'!$B$20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FFE0BC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GGRA'!$C$20:$AL$20</c15:sqref>
                  </c15:fullRef>
                </c:ext>
              </c:extLst>
              <c:f>'Electric Generation - GGRA'!$H$20:$AL$20</c:f>
              <c:numCache>
                <c:formatCode>#,##0.00</c:formatCode>
                <c:ptCount val="31"/>
                <c:pt idx="0">
                  <c:v>0</c:v>
                </c:pt>
                <c:pt idx="1">
                  <c:v>8.4095999999995105E-2</c:v>
                </c:pt>
                <c:pt idx="2">
                  <c:v>0.16819199999999021</c:v>
                </c:pt>
                <c:pt idx="3">
                  <c:v>0.25222478703368206</c:v>
                </c:pt>
                <c:pt idx="4">
                  <c:v>0.33546478020731912</c:v>
                </c:pt>
                <c:pt idx="5">
                  <c:v>0.41666789750848299</c:v>
                </c:pt>
                <c:pt idx="6">
                  <c:v>0.49063910541896927</c:v>
                </c:pt>
                <c:pt idx="7">
                  <c:v>0.5602665739436512</c:v>
                </c:pt>
                <c:pt idx="8">
                  <c:v>0.62135316815499109</c:v>
                </c:pt>
                <c:pt idx="9">
                  <c:v>0.69433977978439543</c:v>
                </c:pt>
                <c:pt idx="10">
                  <c:v>0.76058463368551865</c:v>
                </c:pt>
                <c:pt idx="11">
                  <c:v>0.93199715735449729</c:v>
                </c:pt>
                <c:pt idx="12">
                  <c:v>1.0941306501293857</c:v>
                </c:pt>
                <c:pt idx="13">
                  <c:v>1.2499155621757134</c:v>
                </c:pt>
                <c:pt idx="14">
                  <c:v>1.4002589127106408</c:v>
                </c:pt>
                <c:pt idx="15">
                  <c:v>1.5479469720899754</c:v>
                </c:pt>
                <c:pt idx="16">
                  <c:v>1.6942154806017151</c:v>
                </c:pt>
                <c:pt idx="17">
                  <c:v>1.840013963960123</c:v>
                </c:pt>
                <c:pt idx="18">
                  <c:v>1.9858323567583531</c:v>
                </c:pt>
                <c:pt idx="19">
                  <c:v>2.0876253207113358</c:v>
                </c:pt>
                <c:pt idx="20">
                  <c:v>2.1314040294278804</c:v>
                </c:pt>
                <c:pt idx="21">
                  <c:v>2.1334987556507192</c:v>
                </c:pt>
                <c:pt idx="22">
                  <c:v>2.135121103232247</c:v>
                </c:pt>
                <c:pt idx="23">
                  <c:v>2.1366568684056761</c:v>
                </c:pt>
                <c:pt idx="24">
                  <c:v>2.1382805846393849</c:v>
                </c:pt>
                <c:pt idx="25">
                  <c:v>2.1400081833066675</c:v>
                </c:pt>
                <c:pt idx="26">
                  <c:v>2.1417996295540465</c:v>
                </c:pt>
                <c:pt idx="27">
                  <c:v>2.143589527826733</c:v>
                </c:pt>
                <c:pt idx="28">
                  <c:v>2.1455473833758338</c:v>
                </c:pt>
                <c:pt idx="29">
                  <c:v>2.1475385039860848</c:v>
                </c:pt>
                <c:pt idx="30">
                  <c:v>2.1495803137229204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6-DF84-4A15-A5BC-1ECEC7C0351E}"/>
            </c:ext>
          </c:extLst>
        </c:ser>
        <c:ser>
          <c:idx val="5"/>
          <c:order val="7"/>
          <c:tx>
            <c:strRef>
              <c:f>'Electric Generation - GGRA'!$B$9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GGRA'!$C$9:$AL$9</c15:sqref>
                  </c15:fullRef>
                </c:ext>
              </c:extLst>
              <c:f>'Electric Generation - GGRA'!$H$9:$AL$9</c:f>
              <c:numCache>
                <c:formatCode>#,##0.00</c:formatCode>
                <c:ptCount val="31"/>
                <c:pt idx="0">
                  <c:v>1.6191252704483003</c:v>
                </c:pt>
                <c:pt idx="1">
                  <c:v>1.6191252704483003</c:v>
                </c:pt>
                <c:pt idx="2">
                  <c:v>1.6191252704483003</c:v>
                </c:pt>
                <c:pt idx="3">
                  <c:v>1.6185507688468654</c:v>
                </c:pt>
                <c:pt idx="4">
                  <c:v>1.6128885605128469</c:v>
                </c:pt>
                <c:pt idx="5">
                  <c:v>1.5993594949696677</c:v>
                </c:pt>
                <c:pt idx="6">
                  <c:v>1.5635019309250144</c:v>
                </c:pt>
                <c:pt idx="7">
                  <c:v>1.5257712351762243</c:v>
                </c:pt>
                <c:pt idx="8">
                  <c:v>1.4739120258842811</c:v>
                </c:pt>
                <c:pt idx="9">
                  <c:v>1.4627340798201629</c:v>
                </c:pt>
                <c:pt idx="10">
                  <c:v>1.4376309990722778</c:v>
                </c:pt>
                <c:pt idx="11">
                  <c:v>1.3771065382197201</c:v>
                </c:pt>
                <c:pt idx="12">
                  <c:v>1.328118499450361</c:v>
                </c:pt>
                <c:pt idx="13">
                  <c:v>1.2884252819660249</c:v>
                </c:pt>
                <c:pt idx="14">
                  <c:v>1.25539280280712</c:v>
                </c:pt>
                <c:pt idx="15">
                  <c:v>1.2287106142659336</c:v>
                </c:pt>
                <c:pt idx="16">
                  <c:v>1.2070939355261334</c:v>
                </c:pt>
                <c:pt idx="17">
                  <c:v>1.1895487381039278</c:v>
                </c:pt>
                <c:pt idx="18">
                  <c:v>1.1753395111689977</c:v>
                </c:pt>
                <c:pt idx="19">
                  <c:v>1.1420020350171227</c:v>
                </c:pt>
                <c:pt idx="20">
                  <c:v>1.0881701179287087</c:v>
                </c:pt>
                <c:pt idx="21">
                  <c:v>1.0881391317624587</c:v>
                </c:pt>
                <c:pt idx="22">
                  <c:v>1.0877438265689141</c:v>
                </c:pt>
                <c:pt idx="23">
                  <c:v>1.0871872994022416</c:v>
                </c:pt>
                <c:pt idx="24">
                  <c:v>1.0865840110123646</c:v>
                </c:pt>
                <c:pt idx="25">
                  <c:v>1.0859490993756058</c:v>
                </c:pt>
                <c:pt idx="26">
                  <c:v>1.0852718361899116</c:v>
                </c:pt>
                <c:pt idx="27">
                  <c:v>1.084546313160899</c:v>
                </c:pt>
                <c:pt idx="28">
                  <c:v>1.083866341252623</c:v>
                </c:pt>
                <c:pt idx="29">
                  <c:v>1.083181617666648</c:v>
                </c:pt>
                <c:pt idx="30">
                  <c:v>1.0825127123294576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8-DF84-4A15-A5BC-1ECEC7C0351E}"/>
            </c:ext>
          </c:extLst>
        </c:ser>
        <c:ser>
          <c:idx val="15"/>
          <c:order val="8"/>
          <c:tx>
            <c:strRef>
              <c:f>'Electric Generation - GGRA'!$B$19</c:f>
              <c:strCache>
                <c:ptCount val="1"/>
                <c:pt idx="0">
                  <c:v>Landfill Gas</c:v>
                </c:pt>
              </c:strCache>
            </c:strRef>
          </c:tx>
          <c:spPr>
            <a:solidFill>
              <a:srgbClr val="C4BD97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GGRA'!$C$19:$AL$19</c15:sqref>
                  </c15:fullRef>
                </c:ext>
              </c:extLst>
              <c:f>'Electric Generation - GGRA'!$H$19:$AL$19</c:f>
              <c:numCache>
                <c:formatCode>#,##0.00</c:formatCode>
                <c:ptCount val="31"/>
                <c:pt idx="0">
                  <c:v>8.5444277529594173E-2</c:v>
                </c:pt>
                <c:pt idx="1">
                  <c:v>8.5444277529594173E-2</c:v>
                </c:pt>
                <c:pt idx="2">
                  <c:v>8.5444277529594173E-2</c:v>
                </c:pt>
                <c:pt idx="3">
                  <c:v>8.5444277529594173E-2</c:v>
                </c:pt>
                <c:pt idx="4">
                  <c:v>8.5444277529594173E-2</c:v>
                </c:pt>
                <c:pt idx="5">
                  <c:v>8.5444277529594173E-2</c:v>
                </c:pt>
                <c:pt idx="6">
                  <c:v>8.5444277529594173E-2</c:v>
                </c:pt>
                <c:pt idx="7">
                  <c:v>8.5444277529594173E-2</c:v>
                </c:pt>
                <c:pt idx="8">
                  <c:v>8.5444277529594173E-2</c:v>
                </c:pt>
                <c:pt idx="9">
                  <c:v>8.5444277529594173E-2</c:v>
                </c:pt>
                <c:pt idx="10">
                  <c:v>8.5444277529594173E-2</c:v>
                </c:pt>
                <c:pt idx="11">
                  <c:v>8.5444277529594173E-2</c:v>
                </c:pt>
                <c:pt idx="12">
                  <c:v>8.5444277529594173E-2</c:v>
                </c:pt>
                <c:pt idx="13">
                  <c:v>8.5444277529594173E-2</c:v>
                </c:pt>
                <c:pt idx="14">
                  <c:v>8.5444277529594173E-2</c:v>
                </c:pt>
                <c:pt idx="15">
                  <c:v>8.5444277529594173E-2</c:v>
                </c:pt>
                <c:pt idx="16">
                  <c:v>8.5444277529594173E-2</c:v>
                </c:pt>
                <c:pt idx="17">
                  <c:v>8.5444277529594173E-2</c:v>
                </c:pt>
                <c:pt idx="18">
                  <c:v>8.5444277529594173E-2</c:v>
                </c:pt>
                <c:pt idx="19">
                  <c:v>8.5444277529594173E-2</c:v>
                </c:pt>
                <c:pt idx="20">
                  <c:v>8.5444277529594173E-2</c:v>
                </c:pt>
                <c:pt idx="21">
                  <c:v>8.5444277529594173E-2</c:v>
                </c:pt>
                <c:pt idx="22">
                  <c:v>8.5444277529594173E-2</c:v>
                </c:pt>
                <c:pt idx="23">
                  <c:v>8.5444277529594173E-2</c:v>
                </c:pt>
                <c:pt idx="24">
                  <c:v>8.5444277529594173E-2</c:v>
                </c:pt>
                <c:pt idx="25">
                  <c:v>8.5444277529594173E-2</c:v>
                </c:pt>
                <c:pt idx="26">
                  <c:v>8.5444277529594173E-2</c:v>
                </c:pt>
                <c:pt idx="27">
                  <c:v>8.5444277529594173E-2</c:v>
                </c:pt>
                <c:pt idx="28">
                  <c:v>8.5444277529594173E-2</c:v>
                </c:pt>
                <c:pt idx="29">
                  <c:v>8.5444277529594173E-2</c:v>
                </c:pt>
                <c:pt idx="30">
                  <c:v>8.5444277529594173E-2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A-DF84-4A15-A5BC-1ECEC7C0351E}"/>
            </c:ext>
          </c:extLst>
        </c:ser>
        <c:ser>
          <c:idx val="6"/>
          <c:order val="10"/>
          <c:tx>
            <c:strRef>
              <c:f>'Electric Generation - GGRA'!$B$10</c:f>
              <c:strCache>
                <c:ptCount val="1"/>
                <c:pt idx="0">
                  <c:v>Tier 1 Hydro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GGRA'!$C$10:$AL$10</c15:sqref>
                  </c15:fullRef>
                </c:ext>
              </c:extLst>
              <c:f>'Electric Generation - GGRA'!$H$10:$AL$10</c:f>
              <c:numCache>
                <c:formatCode>#,##0.00</c:formatCode>
                <c:ptCount val="31"/>
                <c:pt idx="0">
                  <c:v>2.4831121403996764E-2</c:v>
                </c:pt>
                <c:pt idx="1">
                  <c:v>2.4831121403996764E-2</c:v>
                </c:pt>
                <c:pt idx="2">
                  <c:v>2.4831121403996764E-2</c:v>
                </c:pt>
                <c:pt idx="3">
                  <c:v>2.4831121403996764E-2</c:v>
                </c:pt>
                <c:pt idx="4">
                  <c:v>2.4831121403996764E-2</c:v>
                </c:pt>
                <c:pt idx="5">
                  <c:v>2.4831121403996764E-2</c:v>
                </c:pt>
                <c:pt idx="6">
                  <c:v>2.4831121403996764E-2</c:v>
                </c:pt>
                <c:pt idx="7">
                  <c:v>2.4831121403996764E-2</c:v>
                </c:pt>
                <c:pt idx="8">
                  <c:v>2.4831121403996764E-2</c:v>
                </c:pt>
                <c:pt idx="9">
                  <c:v>2.4831121403996764E-2</c:v>
                </c:pt>
                <c:pt idx="10">
                  <c:v>2.4831121403996764E-2</c:v>
                </c:pt>
                <c:pt idx="11">
                  <c:v>2.4831121403996764E-2</c:v>
                </c:pt>
                <c:pt idx="12">
                  <c:v>2.4831121403996764E-2</c:v>
                </c:pt>
                <c:pt idx="13">
                  <c:v>2.4831121403996764E-2</c:v>
                </c:pt>
                <c:pt idx="14">
                  <c:v>2.4831121403996764E-2</c:v>
                </c:pt>
                <c:pt idx="15">
                  <c:v>2.4831121403996764E-2</c:v>
                </c:pt>
                <c:pt idx="16">
                  <c:v>2.4831121403996764E-2</c:v>
                </c:pt>
                <c:pt idx="17">
                  <c:v>2.4831121403996764E-2</c:v>
                </c:pt>
                <c:pt idx="18">
                  <c:v>2.4831121403996764E-2</c:v>
                </c:pt>
                <c:pt idx="19">
                  <c:v>2.4831121403996764E-2</c:v>
                </c:pt>
                <c:pt idx="20">
                  <c:v>2.4831121403996764E-2</c:v>
                </c:pt>
                <c:pt idx="21">
                  <c:v>2.4831121403996764E-2</c:v>
                </c:pt>
                <c:pt idx="22">
                  <c:v>2.4831121403996764E-2</c:v>
                </c:pt>
                <c:pt idx="23">
                  <c:v>2.4831121403996764E-2</c:v>
                </c:pt>
                <c:pt idx="24">
                  <c:v>2.4831121403996764E-2</c:v>
                </c:pt>
                <c:pt idx="25">
                  <c:v>2.4831121403996764E-2</c:v>
                </c:pt>
                <c:pt idx="26">
                  <c:v>2.4831121403996764E-2</c:v>
                </c:pt>
                <c:pt idx="27">
                  <c:v>2.4831121403996764E-2</c:v>
                </c:pt>
                <c:pt idx="28">
                  <c:v>2.4831121403996764E-2</c:v>
                </c:pt>
                <c:pt idx="29">
                  <c:v>2.4831121403996764E-2</c:v>
                </c:pt>
                <c:pt idx="30">
                  <c:v>2.4831121403996764E-2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E-DF84-4A15-A5BC-1ECEC7C0351E}"/>
            </c:ext>
          </c:extLst>
        </c:ser>
        <c:ser>
          <c:idx val="4"/>
          <c:order val="11"/>
          <c:tx>
            <c:strRef>
              <c:f>'Electric Generation - GGRA'!$B$8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GGRA'!$C$8:$AL$8</c15:sqref>
                  </c15:fullRef>
                </c:ext>
              </c:extLst>
              <c:f>'Electric Generation - GGRA'!$H$8:$AL$8</c:f>
              <c:numCache>
                <c:formatCode>#,##0.00</c:formatCode>
                <c:ptCount val="31"/>
                <c:pt idx="0">
                  <c:v>1.6487439528003287E-3</c:v>
                </c:pt>
                <c:pt idx="1">
                  <c:v>1.6487439528003287E-3</c:v>
                </c:pt>
                <c:pt idx="2">
                  <c:v>1.6487439528003287E-3</c:v>
                </c:pt>
                <c:pt idx="3">
                  <c:v>1.6487439528003287E-3</c:v>
                </c:pt>
                <c:pt idx="4">
                  <c:v>1.6487439528003287E-3</c:v>
                </c:pt>
                <c:pt idx="5">
                  <c:v>1.6487439528003287E-3</c:v>
                </c:pt>
                <c:pt idx="6">
                  <c:v>1.6487439528003287E-3</c:v>
                </c:pt>
                <c:pt idx="7">
                  <c:v>1.6487439528003287E-3</c:v>
                </c:pt>
                <c:pt idx="8">
                  <c:v>1.6487439528003287E-3</c:v>
                </c:pt>
                <c:pt idx="9">
                  <c:v>1.6487439528003287E-3</c:v>
                </c:pt>
                <c:pt idx="10">
                  <c:v>1.6487439528003287E-3</c:v>
                </c:pt>
                <c:pt idx="11">
                  <c:v>1.6487439528003287E-3</c:v>
                </c:pt>
                <c:pt idx="12">
                  <c:v>1.6487439528003287E-3</c:v>
                </c:pt>
                <c:pt idx="13">
                  <c:v>1.6487439528003287E-3</c:v>
                </c:pt>
                <c:pt idx="14">
                  <c:v>1.6487439528003287E-3</c:v>
                </c:pt>
                <c:pt idx="15">
                  <c:v>1.6487439528003287E-3</c:v>
                </c:pt>
                <c:pt idx="16">
                  <c:v>1.6487439528003287E-3</c:v>
                </c:pt>
                <c:pt idx="17">
                  <c:v>1.6487439528003287E-3</c:v>
                </c:pt>
                <c:pt idx="18">
                  <c:v>1.6487439528003287E-3</c:v>
                </c:pt>
                <c:pt idx="19">
                  <c:v>1.6487439528003287E-3</c:v>
                </c:pt>
                <c:pt idx="20">
                  <c:v>1.6487439528003287E-3</c:v>
                </c:pt>
                <c:pt idx="21">
                  <c:v>1.6487439528003287E-3</c:v>
                </c:pt>
                <c:pt idx="22">
                  <c:v>1.6487439528003287E-3</c:v>
                </c:pt>
                <c:pt idx="23">
                  <c:v>1.6487439528003287E-3</c:v>
                </c:pt>
                <c:pt idx="24">
                  <c:v>1.6487439528003287E-3</c:v>
                </c:pt>
                <c:pt idx="25">
                  <c:v>1.6487439528003287E-3</c:v>
                </c:pt>
                <c:pt idx="26">
                  <c:v>1.6487439528003287E-3</c:v>
                </c:pt>
                <c:pt idx="27">
                  <c:v>1.6487439528003287E-3</c:v>
                </c:pt>
                <c:pt idx="28">
                  <c:v>1.6487439528003287E-3</c:v>
                </c:pt>
                <c:pt idx="29">
                  <c:v>1.6487439528003287E-3</c:v>
                </c:pt>
                <c:pt idx="30">
                  <c:v>1.6487439528003287E-3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0-DF84-4A15-A5BC-1ECEC7C0351E}"/>
            </c:ext>
          </c:extLst>
        </c:ser>
        <c:ser>
          <c:idx val="3"/>
          <c:order val="12"/>
          <c:tx>
            <c:strRef>
              <c:f>'Electric Generation - GGRA'!$B$7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GGRA'!$C$7:$AL$7</c15:sqref>
                  </c15:fullRef>
                </c:ext>
              </c:extLst>
              <c:f>'Electric Generation - GGRA'!$H$7:$AL$7</c:f>
              <c:numCache>
                <c:formatCode>#,##0.00</c:formatCode>
                <c:ptCount val="31"/>
                <c:pt idx="0">
                  <c:v>0.54143736238087214</c:v>
                </c:pt>
                <c:pt idx="1">
                  <c:v>0.54143736238087214</c:v>
                </c:pt>
                <c:pt idx="2">
                  <c:v>0.54143736238087214</c:v>
                </c:pt>
                <c:pt idx="3">
                  <c:v>0.54143736238087214</c:v>
                </c:pt>
                <c:pt idx="4">
                  <c:v>0.54143736238087214</c:v>
                </c:pt>
                <c:pt idx="5">
                  <c:v>0.54143736238087214</c:v>
                </c:pt>
                <c:pt idx="6">
                  <c:v>0.54143736238087214</c:v>
                </c:pt>
                <c:pt idx="7">
                  <c:v>0.54143736238087214</c:v>
                </c:pt>
                <c:pt idx="8">
                  <c:v>0.54143736238087214</c:v>
                </c:pt>
                <c:pt idx="9">
                  <c:v>0.54143736238087214</c:v>
                </c:pt>
                <c:pt idx="10">
                  <c:v>0.54143736238087214</c:v>
                </c:pt>
                <c:pt idx="11">
                  <c:v>0.54143736238087214</c:v>
                </c:pt>
                <c:pt idx="12">
                  <c:v>0.54143736238087214</c:v>
                </c:pt>
                <c:pt idx="13">
                  <c:v>0.54143736238087214</c:v>
                </c:pt>
                <c:pt idx="14">
                  <c:v>0.54143736238087214</c:v>
                </c:pt>
                <c:pt idx="15">
                  <c:v>0.54143736238087214</c:v>
                </c:pt>
                <c:pt idx="16">
                  <c:v>0.54143736238087214</c:v>
                </c:pt>
                <c:pt idx="17">
                  <c:v>0.54143736238087214</c:v>
                </c:pt>
                <c:pt idx="18">
                  <c:v>0.54143736238087214</c:v>
                </c:pt>
                <c:pt idx="19">
                  <c:v>0.54143736238087214</c:v>
                </c:pt>
                <c:pt idx="20">
                  <c:v>0.54143736238087214</c:v>
                </c:pt>
                <c:pt idx="21">
                  <c:v>0.54143736238087214</c:v>
                </c:pt>
                <c:pt idx="22">
                  <c:v>0.54143736238087214</c:v>
                </c:pt>
                <c:pt idx="23">
                  <c:v>0.54143736238087214</c:v>
                </c:pt>
                <c:pt idx="24">
                  <c:v>0.54143736238087214</c:v>
                </c:pt>
                <c:pt idx="25">
                  <c:v>0.54143736238087214</c:v>
                </c:pt>
                <c:pt idx="26">
                  <c:v>0.54143736238087214</c:v>
                </c:pt>
                <c:pt idx="27">
                  <c:v>0.54143736238087214</c:v>
                </c:pt>
                <c:pt idx="28">
                  <c:v>0.54143736238087214</c:v>
                </c:pt>
                <c:pt idx="29">
                  <c:v>0.54143736238087214</c:v>
                </c:pt>
                <c:pt idx="30">
                  <c:v>0.54143736238087214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2-DF84-4A15-A5BC-1ECEC7C0351E}"/>
            </c:ext>
          </c:extLst>
        </c:ser>
        <c:ser>
          <c:idx val="1"/>
          <c:order val="13"/>
          <c:tx>
            <c:strRef>
              <c:f>'Electric Generation - GGRA'!$B$5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GGRA'!$C$5:$AL$5</c15:sqref>
                  </c15:fullRef>
                </c:ext>
              </c:extLst>
              <c:f>'Electric Generation - GGRA'!$H$5:$AL$5</c:f>
              <c:numCache>
                <c:formatCode>#,##0.00</c:formatCode>
                <c:ptCount val="31"/>
                <c:pt idx="0">
                  <c:v>0.65472950498836868</c:v>
                </c:pt>
                <c:pt idx="1">
                  <c:v>0.65472950498836868</c:v>
                </c:pt>
                <c:pt idx="2">
                  <c:v>0.65472950498836868</c:v>
                </c:pt>
                <c:pt idx="3">
                  <c:v>0.65472950498836868</c:v>
                </c:pt>
                <c:pt idx="4">
                  <c:v>0.65472950498836868</c:v>
                </c:pt>
                <c:pt idx="5">
                  <c:v>0.65472950498836868</c:v>
                </c:pt>
                <c:pt idx="6">
                  <c:v>0.65472950498836868</c:v>
                </c:pt>
                <c:pt idx="7">
                  <c:v>0.65472950498836868</c:v>
                </c:pt>
                <c:pt idx="8">
                  <c:v>0.65472950498836868</c:v>
                </c:pt>
                <c:pt idx="9">
                  <c:v>0.65472950498836868</c:v>
                </c:pt>
                <c:pt idx="10">
                  <c:v>0.65472950498836868</c:v>
                </c:pt>
                <c:pt idx="11">
                  <c:v>0.65472950498836868</c:v>
                </c:pt>
                <c:pt idx="12">
                  <c:v>0.65472950498836868</c:v>
                </c:pt>
                <c:pt idx="13">
                  <c:v>0.65472950498836868</c:v>
                </c:pt>
                <c:pt idx="14">
                  <c:v>0.65472950498836868</c:v>
                </c:pt>
                <c:pt idx="15">
                  <c:v>0.65472950498836868</c:v>
                </c:pt>
                <c:pt idx="16">
                  <c:v>0.65472950498836868</c:v>
                </c:pt>
                <c:pt idx="17">
                  <c:v>0.65472950498836868</c:v>
                </c:pt>
                <c:pt idx="18">
                  <c:v>0.65472950498836868</c:v>
                </c:pt>
                <c:pt idx="19">
                  <c:v>0.65472950498836868</c:v>
                </c:pt>
                <c:pt idx="20">
                  <c:v>0.65472950498836868</c:v>
                </c:pt>
                <c:pt idx="21">
                  <c:v>0.65472950498836868</c:v>
                </c:pt>
                <c:pt idx="22">
                  <c:v>0.65472950498836868</c:v>
                </c:pt>
                <c:pt idx="23">
                  <c:v>0.65472950498836868</c:v>
                </c:pt>
                <c:pt idx="24">
                  <c:v>0.65472950498836868</c:v>
                </c:pt>
                <c:pt idx="25">
                  <c:v>0.65472950498836868</c:v>
                </c:pt>
                <c:pt idx="26">
                  <c:v>0.65472950498836868</c:v>
                </c:pt>
                <c:pt idx="27">
                  <c:v>0.65472950498836868</c:v>
                </c:pt>
                <c:pt idx="28">
                  <c:v>0.65472950498836868</c:v>
                </c:pt>
                <c:pt idx="29">
                  <c:v>0.65472950498836868</c:v>
                </c:pt>
                <c:pt idx="30">
                  <c:v>0.65472950498836868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4-DF84-4A15-A5BC-1ECEC7C0351E}"/>
            </c:ext>
          </c:extLst>
        </c:ser>
        <c:ser>
          <c:idx val="2"/>
          <c:order val="14"/>
          <c:tx>
            <c:strRef>
              <c:f>'Electric Generation - GGRA'!$B$6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GGRA'!$C$6:$AL$6</c15:sqref>
                  </c15:fullRef>
                </c:ext>
              </c:extLst>
              <c:f>'Electric Generation - GGRA'!$H$6:$AL$6</c:f>
              <c:numCache>
                <c:formatCode>#,##0.00</c:formatCode>
                <c:ptCount val="31"/>
                <c:pt idx="0">
                  <c:v>0.91367672711611392</c:v>
                </c:pt>
                <c:pt idx="1">
                  <c:v>0.91367672711611392</c:v>
                </c:pt>
                <c:pt idx="2">
                  <c:v>0.91367672711611392</c:v>
                </c:pt>
                <c:pt idx="3">
                  <c:v>1.3557783692690686</c:v>
                </c:pt>
                <c:pt idx="4">
                  <c:v>1.3557783692690686</c:v>
                </c:pt>
                <c:pt idx="5">
                  <c:v>1.3557783692690686</c:v>
                </c:pt>
                <c:pt idx="6">
                  <c:v>2.8294505097789391</c:v>
                </c:pt>
                <c:pt idx="7">
                  <c:v>2.8294505097789391</c:v>
                </c:pt>
                <c:pt idx="8">
                  <c:v>4.3031226502887874</c:v>
                </c:pt>
                <c:pt idx="9">
                  <c:v>4.3031226502887874</c:v>
                </c:pt>
                <c:pt idx="10">
                  <c:v>5.7767947907986752</c:v>
                </c:pt>
                <c:pt idx="11">
                  <c:v>5.7767947907986752</c:v>
                </c:pt>
                <c:pt idx="12">
                  <c:v>5.7767947907986752</c:v>
                </c:pt>
                <c:pt idx="13">
                  <c:v>5.7767947907986752</c:v>
                </c:pt>
                <c:pt idx="14">
                  <c:v>5.7767947907986752</c:v>
                </c:pt>
                <c:pt idx="15">
                  <c:v>5.7767947907986752</c:v>
                </c:pt>
                <c:pt idx="16">
                  <c:v>5.7767947907986752</c:v>
                </c:pt>
                <c:pt idx="17">
                  <c:v>5.7767947907986752</c:v>
                </c:pt>
                <c:pt idx="18">
                  <c:v>5.7767947907986752</c:v>
                </c:pt>
                <c:pt idx="19">
                  <c:v>5.7767947907986752</c:v>
                </c:pt>
                <c:pt idx="20">
                  <c:v>5.7767947907986752</c:v>
                </c:pt>
                <c:pt idx="21">
                  <c:v>5.7767947907986752</c:v>
                </c:pt>
                <c:pt idx="22">
                  <c:v>5.7767947907986752</c:v>
                </c:pt>
                <c:pt idx="23">
                  <c:v>5.7767947907986752</c:v>
                </c:pt>
                <c:pt idx="24">
                  <c:v>5.7767947907986752</c:v>
                </c:pt>
                <c:pt idx="25">
                  <c:v>5.7767947907986752</c:v>
                </c:pt>
                <c:pt idx="26">
                  <c:v>5.7767947907986752</c:v>
                </c:pt>
                <c:pt idx="27">
                  <c:v>5.7767947907986752</c:v>
                </c:pt>
                <c:pt idx="28">
                  <c:v>5.7767947907986752</c:v>
                </c:pt>
                <c:pt idx="29">
                  <c:v>5.7767947907986752</c:v>
                </c:pt>
                <c:pt idx="30">
                  <c:v>5.7767947907986752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6-DF84-4A15-A5BC-1ECEC7C0351E}"/>
            </c:ext>
          </c:extLst>
        </c:ser>
        <c:ser>
          <c:idx val="12"/>
          <c:order val="15"/>
          <c:tx>
            <c:strRef>
              <c:f>'Electric Generation - GGRA'!$B$16</c:f>
              <c:strCache>
                <c:ptCount val="1"/>
                <c:pt idx="0">
                  <c:v>Solar Thermal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GGRA'!$C$16:$AL$16</c15:sqref>
                  </c15:fullRef>
                </c:ext>
              </c:extLst>
              <c:f>'Electric Generation - GGRA'!$H$16:$AL$16</c:f>
              <c:numCache>
                <c:formatCode>#,##0.00</c:formatCode>
                <c:ptCount val="31"/>
                <c:pt idx="0">
                  <c:v>4.4934136175998141E-3</c:v>
                </c:pt>
                <c:pt idx="1">
                  <c:v>4.4934136175998141E-3</c:v>
                </c:pt>
                <c:pt idx="2">
                  <c:v>4.4934136175998141E-3</c:v>
                </c:pt>
                <c:pt idx="3">
                  <c:v>4.4934136175998141E-3</c:v>
                </c:pt>
                <c:pt idx="4">
                  <c:v>4.4934136175998141E-3</c:v>
                </c:pt>
                <c:pt idx="5">
                  <c:v>4.4934136175998141E-3</c:v>
                </c:pt>
                <c:pt idx="6">
                  <c:v>4.4934136175998141E-3</c:v>
                </c:pt>
                <c:pt idx="7">
                  <c:v>4.4934136175998141E-3</c:v>
                </c:pt>
                <c:pt idx="8">
                  <c:v>4.4934136175998141E-3</c:v>
                </c:pt>
                <c:pt idx="9">
                  <c:v>4.4934136175998141E-3</c:v>
                </c:pt>
                <c:pt idx="10">
                  <c:v>4.4934136175998141E-3</c:v>
                </c:pt>
                <c:pt idx="11">
                  <c:v>4.4934136175998141E-3</c:v>
                </c:pt>
                <c:pt idx="12">
                  <c:v>4.4934136175998141E-3</c:v>
                </c:pt>
                <c:pt idx="13">
                  <c:v>4.4934136175998141E-3</c:v>
                </c:pt>
                <c:pt idx="14">
                  <c:v>4.4934136175998141E-3</c:v>
                </c:pt>
                <c:pt idx="15">
                  <c:v>4.4934136175998141E-3</c:v>
                </c:pt>
                <c:pt idx="16">
                  <c:v>4.4934136175998141E-3</c:v>
                </c:pt>
                <c:pt idx="17">
                  <c:v>4.4934136175998141E-3</c:v>
                </c:pt>
                <c:pt idx="18">
                  <c:v>4.4934136175998141E-3</c:v>
                </c:pt>
                <c:pt idx="19">
                  <c:v>4.4934136175998141E-3</c:v>
                </c:pt>
                <c:pt idx="20">
                  <c:v>4.4934136175998141E-3</c:v>
                </c:pt>
                <c:pt idx="21">
                  <c:v>4.4934136175998141E-3</c:v>
                </c:pt>
                <c:pt idx="22">
                  <c:v>4.4934136175998141E-3</c:v>
                </c:pt>
                <c:pt idx="23">
                  <c:v>4.4934136175998141E-3</c:v>
                </c:pt>
                <c:pt idx="24">
                  <c:v>4.4934136175998141E-3</c:v>
                </c:pt>
                <c:pt idx="25">
                  <c:v>4.4934136175998141E-3</c:v>
                </c:pt>
                <c:pt idx="26">
                  <c:v>4.4934136175998141E-3</c:v>
                </c:pt>
                <c:pt idx="27">
                  <c:v>4.4934136175998141E-3</c:v>
                </c:pt>
                <c:pt idx="28">
                  <c:v>4.4934136175998141E-3</c:v>
                </c:pt>
                <c:pt idx="29">
                  <c:v>4.4934136175998141E-3</c:v>
                </c:pt>
                <c:pt idx="30">
                  <c:v>4.4934136175998141E-3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8-DF84-4A15-A5BC-1ECEC7C0351E}"/>
            </c:ext>
          </c:extLst>
        </c:ser>
        <c:ser>
          <c:idx val="0"/>
          <c:order val="16"/>
          <c:tx>
            <c:strRef>
              <c:f>'Electric Generation - GGRA'!$B$4</c:f>
              <c:strCache>
                <c:ptCount val="1"/>
                <c:pt idx="0">
                  <c:v>Utility 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GGRA'!$C$4:$AL$4</c15:sqref>
                  </c15:fullRef>
                </c:ext>
              </c:extLst>
              <c:f>'Electric Generation - GGRA'!$H$4:$AL$4</c:f>
              <c:numCache>
                <c:formatCode>#,##0.00</c:formatCode>
                <c:ptCount val="31"/>
                <c:pt idx="0">
                  <c:v>2.1009815375719714</c:v>
                </c:pt>
                <c:pt idx="1">
                  <c:v>2.1393111037589869</c:v>
                </c:pt>
                <c:pt idx="2">
                  <c:v>2.8537864481490316</c:v>
                </c:pt>
                <c:pt idx="3">
                  <c:v>3.56077804729129</c:v>
                </c:pt>
                <c:pt idx="4">
                  <c:v>4.3340154880528328</c:v>
                </c:pt>
                <c:pt idx="5">
                  <c:v>5.1163193392202819</c:v>
                </c:pt>
                <c:pt idx="6">
                  <c:v>5.9130480528290414</c:v>
                </c:pt>
                <c:pt idx="7">
                  <c:v>6.6668865406522313</c:v>
                </c:pt>
                <c:pt idx="8">
                  <c:v>7.4360090520025786</c:v>
                </c:pt>
                <c:pt idx="9">
                  <c:v>7.6019552620839042</c:v>
                </c:pt>
                <c:pt idx="10">
                  <c:v>7.7709311454678538</c:v>
                </c:pt>
                <c:pt idx="11">
                  <c:v>9.2650055836004004</c:v>
                </c:pt>
                <c:pt idx="12">
                  <c:v>10.708170257038539</c:v>
                </c:pt>
                <c:pt idx="13">
                  <c:v>12.100425165782218</c:v>
                </c:pt>
                <c:pt idx="14">
                  <c:v>13.441770309831385</c:v>
                </c:pt>
                <c:pt idx="15">
                  <c:v>14.732205689186156</c:v>
                </c:pt>
                <c:pt idx="16">
                  <c:v>15.971731303846381</c:v>
                </c:pt>
                <c:pt idx="17">
                  <c:v>17.160347153812264</c:v>
                </c:pt>
                <c:pt idx="18">
                  <c:v>18.298053239083593</c:v>
                </c:pt>
                <c:pt idx="19">
                  <c:v>20.532332863617441</c:v>
                </c:pt>
                <c:pt idx="20">
                  <c:v>24.549257667974015</c:v>
                </c:pt>
                <c:pt idx="21">
                  <c:v>25.594065489918183</c:v>
                </c:pt>
                <c:pt idx="22">
                  <c:v>26.626099078742985</c:v>
                </c:pt>
                <c:pt idx="23">
                  <c:v>27.633914793146619</c:v>
                </c:pt>
                <c:pt idx="24">
                  <c:v>28.609952467763339</c:v>
                </c:pt>
                <c:pt idx="25">
                  <c:v>29.555058828452811</c:v>
                </c:pt>
                <c:pt idx="26">
                  <c:v>30.476949548737231</c:v>
                </c:pt>
                <c:pt idx="27">
                  <c:v>31.387158888803448</c:v>
                </c:pt>
                <c:pt idx="28">
                  <c:v>32.297664752491741</c:v>
                </c:pt>
                <c:pt idx="29">
                  <c:v>33.221284760556443</c:v>
                </c:pt>
                <c:pt idx="30">
                  <c:v>34.166616357107607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A-DF84-4A15-A5BC-1ECEC7C0351E}"/>
            </c:ext>
          </c:extLst>
        </c:ser>
        <c:ser>
          <c:idx val="18"/>
          <c:order val="17"/>
          <c:tx>
            <c:strRef>
              <c:f>'Electric Generation - GGRA'!$B$21</c:f>
              <c:strCache>
                <c:ptCount val="1"/>
                <c:pt idx="0">
                  <c:v>Rooftop PV</c:v>
                </c:pt>
              </c:strCache>
            </c:strRef>
          </c:tx>
          <c:spPr>
            <a:solidFill>
              <a:srgbClr val="F281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GGRA'!$C$3:$AL$3</c15:sqref>
                  </c15:fullRef>
                </c:ext>
              </c:extLst>
              <c:f>'Electric Generation - GGRA'!$H$3:$AL$3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 Generation - GGRA'!$C$21:$AL$21</c15:sqref>
                  </c15:fullRef>
                </c:ext>
              </c:extLst>
              <c:f>'Electric Generation - GGRA'!$H$21:$AL$21</c:f>
              <c:numCache>
                <c:formatCode>#,##0.00</c:formatCode>
                <c:ptCount val="31"/>
                <c:pt idx="0">
                  <c:v>1.9132026629974999</c:v>
                </c:pt>
                <c:pt idx="1">
                  <c:v>2.2236332966977503</c:v>
                </c:pt>
                <c:pt idx="2">
                  <c:v>2.5340639303980002</c:v>
                </c:pt>
                <c:pt idx="3">
                  <c:v>2.8444945640982495</c:v>
                </c:pt>
                <c:pt idx="4">
                  <c:v>3.1549251977984998</c:v>
                </c:pt>
                <c:pt idx="5">
                  <c:v>3.46535583149875</c:v>
                </c:pt>
                <c:pt idx="6">
                  <c:v>3.7757864651989999</c:v>
                </c:pt>
                <c:pt idx="7">
                  <c:v>4.0862170988992501</c:v>
                </c:pt>
                <c:pt idx="8">
                  <c:v>4.3966477325995008</c:v>
                </c:pt>
                <c:pt idx="9">
                  <c:v>4.7070783662997515</c:v>
                </c:pt>
                <c:pt idx="10">
                  <c:v>5.0175090000000004</c:v>
                </c:pt>
                <c:pt idx="11">
                  <c:v>5.0175090000000004</c:v>
                </c:pt>
                <c:pt idx="12">
                  <c:v>5.0175090000000004</c:v>
                </c:pt>
                <c:pt idx="13">
                  <c:v>5.0175090000000004</c:v>
                </c:pt>
                <c:pt idx="14">
                  <c:v>5.0175090000000004</c:v>
                </c:pt>
                <c:pt idx="15">
                  <c:v>5.0175090000000004</c:v>
                </c:pt>
                <c:pt idx="16">
                  <c:v>5.0175090000000004</c:v>
                </c:pt>
                <c:pt idx="17">
                  <c:v>5.0175090000000004</c:v>
                </c:pt>
                <c:pt idx="18">
                  <c:v>5.0175090000000004</c:v>
                </c:pt>
                <c:pt idx="19">
                  <c:v>5.0175090000000004</c:v>
                </c:pt>
                <c:pt idx="20">
                  <c:v>5.0175090000000004</c:v>
                </c:pt>
                <c:pt idx="21">
                  <c:v>5.0175090000000004</c:v>
                </c:pt>
                <c:pt idx="22">
                  <c:v>5.0175090000000004</c:v>
                </c:pt>
                <c:pt idx="23">
                  <c:v>5.0175090000000004</c:v>
                </c:pt>
                <c:pt idx="24">
                  <c:v>5.0175090000000004</c:v>
                </c:pt>
                <c:pt idx="25">
                  <c:v>5.0175090000000004</c:v>
                </c:pt>
                <c:pt idx="26">
                  <c:v>5.0175090000000004</c:v>
                </c:pt>
                <c:pt idx="27">
                  <c:v>5.0175090000000004</c:v>
                </c:pt>
                <c:pt idx="28">
                  <c:v>5.0175090000000004</c:v>
                </c:pt>
                <c:pt idx="29">
                  <c:v>5.0175090000000004</c:v>
                </c:pt>
                <c:pt idx="30">
                  <c:v>5.0175090000000004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C-DF84-4A15-A5BC-1ECEC7C03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355423"/>
        <c:axId val="1487905743"/>
        <c:extLst>
          <c:ext xmlns:c15="http://schemas.microsoft.com/office/drawing/2012/chart" uri="{02D57815-91ED-43cb-92C2-25804820EDAC}">
            <c15:filteredAreaSeries>
              <c15:ser>
                <c:idx val="14"/>
                <c:order val="9"/>
                <c:tx>
                  <c:strRef>
                    <c:extLst>
                      <c:ext uri="{02D57815-91ED-43cb-92C2-25804820EDAC}">
                        <c15:formulaRef>
                          <c15:sqref>'Electric Generation - GGRA'!$B$18</c15:sqref>
                        </c15:formulaRef>
                      </c:ext>
                    </c:extLst>
                    <c:strCache>
                      <c:ptCount val="1"/>
                      <c:pt idx="0">
                        <c:v>Black Liquor</c:v>
                      </c:pt>
                    </c:strCache>
                  </c:strRef>
                </c:tx>
                <c:spPr>
                  <a:solidFill>
                    <a:schemeClr val="tx1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ullRef>
                          <c15:sqref>'Electric Generation - GGRA'!$C$3:$AL$3</c15:sqref>
                        </c15:fullRef>
                        <c15:formulaRef>
                          <c15:sqref>'Electric Generation - GGRA'!$H$3:$AL$3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  <c:pt idx="20">
                        <c:v>2040</c:v>
                      </c:pt>
                      <c:pt idx="21">
                        <c:v>2041</c:v>
                      </c:pt>
                      <c:pt idx="22">
                        <c:v>2042</c:v>
                      </c:pt>
                      <c:pt idx="23">
                        <c:v>2043</c:v>
                      </c:pt>
                      <c:pt idx="24">
                        <c:v>2044</c:v>
                      </c:pt>
                      <c:pt idx="25">
                        <c:v>2045</c:v>
                      </c:pt>
                      <c:pt idx="26">
                        <c:v>2046</c:v>
                      </c:pt>
                      <c:pt idx="27">
                        <c:v>2047</c:v>
                      </c:pt>
                      <c:pt idx="28">
                        <c:v>2048</c:v>
                      </c:pt>
                      <c:pt idx="29">
                        <c:v>2049</c:v>
                      </c:pt>
                      <c:pt idx="3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'Electric Generation - GGRA'!$C$18:$AL$18</c15:sqref>
                        </c15:fullRef>
                        <c15:formulaRef>
                          <c15:sqref>'Electric Generation - GGRA'!$H$18:$AL$18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EC-DF84-4A15-A5BC-1ECEC7C0351E}"/>
                  </c:ext>
                </c:extLst>
              </c15:ser>
            </c15:filteredAreaSeries>
          </c:ext>
        </c:extLst>
      </c:areaChart>
      <c:catAx>
        <c:axId val="17143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905743"/>
        <c:crosses val="autoZero"/>
        <c:auto val="1"/>
        <c:lblAlgn val="ctr"/>
        <c:lblOffset val="100"/>
        <c:tickLblSkip val="5"/>
        <c:noMultiLvlLbl val="0"/>
      </c:catAx>
      <c:valAx>
        <c:axId val="1487905743"/>
        <c:scaling>
          <c:orientation val="minMax"/>
          <c:max val="8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800" b="1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355423"/>
        <c:crosses val="autoZero"/>
        <c:crossBetween val="midCat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(TWh) Modeled vs. Adjusted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'Electric Generation - GGRA'!$B$36</c:f>
              <c:strCache>
                <c:ptCount val="1"/>
                <c:pt idx="0">
                  <c:v>Utility Solar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'Electric Generation - GGRA'!$C$27:$AL$27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'Electric Generation - GGRA'!$C$36:$AL$36</c:f>
              <c:numCache>
                <c:formatCode>#,##0.00</c:formatCode>
                <c:ptCount val="36"/>
                <c:pt idx="0">
                  <c:v>2.0173845179332717</c:v>
                </c:pt>
                <c:pt idx="1">
                  <c:v>1.8621541352798721</c:v>
                </c:pt>
                <c:pt idx="2">
                  <c:v>2.0632268987281122</c:v>
                </c:pt>
                <c:pt idx="3">
                  <c:v>2.3737974816173226</c:v>
                </c:pt>
                <c:pt idx="4">
                  <c:v>2.4702560781125658</c:v>
                </c:pt>
                <c:pt idx="5">
                  <c:v>2.1009815375719714</c:v>
                </c:pt>
                <c:pt idx="6">
                  <c:v>2.1393111037589869</c:v>
                </c:pt>
                <c:pt idx="7">
                  <c:v>2.8537864481490316</c:v>
                </c:pt>
                <c:pt idx="8">
                  <c:v>3.56077804729129</c:v>
                </c:pt>
                <c:pt idx="9">
                  <c:v>4.3340154880528328</c:v>
                </c:pt>
                <c:pt idx="10">
                  <c:v>5.1163193392202819</c:v>
                </c:pt>
                <c:pt idx="11">
                  <c:v>5.9130480528290414</c:v>
                </c:pt>
                <c:pt idx="12">
                  <c:v>6.6668865406522313</c:v>
                </c:pt>
                <c:pt idx="13">
                  <c:v>7.4360090520025786</c:v>
                </c:pt>
                <c:pt idx="14">
                  <c:v>7.6019552620839042</c:v>
                </c:pt>
                <c:pt idx="15">
                  <c:v>7.7709311454678538</c:v>
                </c:pt>
                <c:pt idx="16">
                  <c:v>9.2650055836004004</c:v>
                </c:pt>
                <c:pt idx="17">
                  <c:v>10.708170257038539</c:v>
                </c:pt>
                <c:pt idx="18">
                  <c:v>12.100425165782218</c:v>
                </c:pt>
                <c:pt idx="19">
                  <c:v>13.441770309831385</c:v>
                </c:pt>
                <c:pt idx="20">
                  <c:v>14.732205689186156</c:v>
                </c:pt>
                <c:pt idx="21">
                  <c:v>15.971731303846381</c:v>
                </c:pt>
                <c:pt idx="22">
                  <c:v>17.688034636124197</c:v>
                </c:pt>
                <c:pt idx="23">
                  <c:v>19.684252959839824</c:v>
                </c:pt>
                <c:pt idx="24">
                  <c:v>22.911916215356197</c:v>
                </c:pt>
                <c:pt idx="25">
                  <c:v>27.570518121758337</c:v>
                </c:pt>
                <c:pt idx="26">
                  <c:v>28.806372988024869</c:v>
                </c:pt>
                <c:pt idx="27">
                  <c:v>30.025977557204389</c:v>
                </c:pt>
                <c:pt idx="28">
                  <c:v>31.215534998948584</c:v>
                </c:pt>
                <c:pt idx="29">
                  <c:v>32.365788905849314</c:v>
                </c:pt>
                <c:pt idx="30">
                  <c:v>33.47685932681123</c:v>
                </c:pt>
                <c:pt idx="31">
                  <c:v>34.558333671556262</c:v>
                </c:pt>
                <c:pt idx="32">
                  <c:v>35.624714465915766</c:v>
                </c:pt>
                <c:pt idx="33">
                  <c:v>36.690965608038589</c:v>
                </c:pt>
                <c:pt idx="34">
                  <c:v>37.772541087315858</c:v>
                </c:pt>
                <c:pt idx="35">
                  <c:v>38.879472397950352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22F-4699-9EC3-0C13CA0477B8}"/>
            </c:ext>
          </c:extLst>
        </c:ser>
        <c:ser>
          <c:idx val="0"/>
          <c:order val="1"/>
          <c:tx>
            <c:strRef>
              <c:f>'Electric Generation - GGRA'!$B$32</c:f>
              <c:strCache>
                <c:ptCount val="1"/>
                <c:pt idx="0">
                  <c:v>Utility Solar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'Electric Generation - GGRA'!$C$27:$AL$27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'Electric Generation - GGRA'!$C$32:$AL$32</c:f>
              <c:numCache>
                <c:formatCode>#,##0.00</c:formatCode>
                <c:ptCount val="36"/>
                <c:pt idx="0">
                  <c:v>2.0173845179332717</c:v>
                </c:pt>
                <c:pt idx="1">
                  <c:v>1.8621541352798721</c:v>
                </c:pt>
                <c:pt idx="2">
                  <c:v>2.0632268987281122</c:v>
                </c:pt>
                <c:pt idx="3">
                  <c:v>2.3737974816173226</c:v>
                </c:pt>
                <c:pt idx="4">
                  <c:v>2.4702560781125658</c:v>
                </c:pt>
                <c:pt idx="5">
                  <c:v>2.1009815375719714</c:v>
                </c:pt>
                <c:pt idx="6">
                  <c:v>2.1393111037589869</c:v>
                </c:pt>
                <c:pt idx="7">
                  <c:v>2.8537864481490316</c:v>
                </c:pt>
                <c:pt idx="8">
                  <c:v>3.56077804729129</c:v>
                </c:pt>
                <c:pt idx="9">
                  <c:v>4.3340154880528328</c:v>
                </c:pt>
                <c:pt idx="10">
                  <c:v>5.1163193392202819</c:v>
                </c:pt>
                <c:pt idx="11">
                  <c:v>5.9130480528290414</c:v>
                </c:pt>
                <c:pt idx="12">
                  <c:v>6.6668865406522313</c:v>
                </c:pt>
                <c:pt idx="13">
                  <c:v>7.4360090520025786</c:v>
                </c:pt>
                <c:pt idx="14">
                  <c:v>7.6019552620839042</c:v>
                </c:pt>
                <c:pt idx="15">
                  <c:v>7.7709311454678538</c:v>
                </c:pt>
                <c:pt idx="16">
                  <c:v>9.2650055836004004</c:v>
                </c:pt>
                <c:pt idx="17">
                  <c:v>10.708170257038539</c:v>
                </c:pt>
                <c:pt idx="18">
                  <c:v>12.100425165782218</c:v>
                </c:pt>
                <c:pt idx="19">
                  <c:v>13.441770309831385</c:v>
                </c:pt>
                <c:pt idx="20">
                  <c:v>14.732205689186156</c:v>
                </c:pt>
                <c:pt idx="21">
                  <c:v>15.971731303846381</c:v>
                </c:pt>
                <c:pt idx="22">
                  <c:v>17.160347153812264</c:v>
                </c:pt>
                <c:pt idx="23">
                  <c:v>18.298053239083593</c:v>
                </c:pt>
                <c:pt idx="24">
                  <c:v>20.532332863617441</c:v>
                </c:pt>
                <c:pt idx="25">
                  <c:v>24.549257667974015</c:v>
                </c:pt>
                <c:pt idx="26">
                  <c:v>25.594065489918183</c:v>
                </c:pt>
                <c:pt idx="27">
                  <c:v>26.626099078742985</c:v>
                </c:pt>
                <c:pt idx="28">
                  <c:v>27.633914793146619</c:v>
                </c:pt>
                <c:pt idx="29">
                  <c:v>28.609952467763339</c:v>
                </c:pt>
                <c:pt idx="30">
                  <c:v>29.555058828452811</c:v>
                </c:pt>
                <c:pt idx="31">
                  <c:v>30.476949548737231</c:v>
                </c:pt>
                <c:pt idx="32">
                  <c:v>31.387158888803448</c:v>
                </c:pt>
                <c:pt idx="33">
                  <c:v>32.297664752491741</c:v>
                </c:pt>
                <c:pt idx="34">
                  <c:v>33.221284760556443</c:v>
                </c:pt>
                <c:pt idx="35">
                  <c:v>34.166616357107607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22F-4699-9EC3-0C13CA0477B8}"/>
            </c:ext>
          </c:extLst>
        </c:ser>
        <c:ser>
          <c:idx val="3"/>
          <c:order val="2"/>
          <c:tx>
            <c:strRef>
              <c:f>'Electric Generation - GGRA'!$B$37</c:f>
              <c:strCache>
                <c:ptCount val="1"/>
                <c:pt idx="0">
                  <c:v>Imports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'Electric Generation - GGRA'!$C$27:$AL$27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'Electric Generation - GGRA'!$C$37:$AL$37</c:f>
              <c:numCache>
                <c:formatCode>#,##0.00</c:formatCode>
                <c:ptCount val="36"/>
                <c:pt idx="0">
                  <c:v>20.16730871776608</c:v>
                </c:pt>
                <c:pt idx="1">
                  <c:v>24.77090065241666</c:v>
                </c:pt>
                <c:pt idx="2">
                  <c:v>25.783418835712293</c:v>
                </c:pt>
                <c:pt idx="3">
                  <c:v>17.300416594844496</c:v>
                </c:pt>
                <c:pt idx="4">
                  <c:v>20.681476702794477</c:v>
                </c:pt>
                <c:pt idx="5">
                  <c:v>19.717988052798752</c:v>
                </c:pt>
                <c:pt idx="6">
                  <c:v>17.516700651428682</c:v>
                </c:pt>
                <c:pt idx="7">
                  <c:v>16.982068254833948</c:v>
                </c:pt>
                <c:pt idx="8">
                  <c:v>16.201591706578753</c:v>
                </c:pt>
                <c:pt idx="9">
                  <c:v>15.659030281657365</c:v>
                </c:pt>
                <c:pt idx="10">
                  <c:v>15.1080993170479</c:v>
                </c:pt>
                <c:pt idx="11">
                  <c:v>14.106448451881423</c:v>
                </c:pt>
                <c:pt idx="12">
                  <c:v>13.558871732507901</c:v>
                </c:pt>
                <c:pt idx="13">
                  <c:v>12.668977589921033</c:v>
                </c:pt>
                <c:pt idx="14">
                  <c:v>12.319669887167946</c:v>
                </c:pt>
                <c:pt idx="15">
                  <c:v>12.32359637367421</c:v>
                </c:pt>
                <c:pt idx="16">
                  <c:v>12.49758410985754</c:v>
                </c:pt>
                <c:pt idx="17">
                  <c:v>12.691868377905839</c:v>
                </c:pt>
                <c:pt idx="18">
                  <c:v>12.918282923926302</c:v>
                </c:pt>
                <c:pt idx="19">
                  <c:v>13.158462900652765</c:v>
                </c:pt>
                <c:pt idx="20">
                  <c:v>13.397380471437575</c:v>
                </c:pt>
                <c:pt idx="21">
                  <c:v>13.60707500135231</c:v>
                </c:pt>
                <c:pt idx="22">
                  <c:v>14.199158026843444</c:v>
                </c:pt>
                <c:pt idx="23">
                  <c:v>14.960561391549231</c:v>
                </c:pt>
                <c:pt idx="24">
                  <c:v>15.363460382676923</c:v>
                </c:pt>
                <c:pt idx="25">
                  <c:v>14.962944888381621</c:v>
                </c:pt>
                <c:pt idx="26">
                  <c:v>15.17253594058184</c:v>
                </c:pt>
                <c:pt idx="27">
                  <c:v>15.371487496278725</c:v>
                </c:pt>
                <c:pt idx="28">
                  <c:v>15.560751046263892</c:v>
                </c:pt>
                <c:pt idx="29">
                  <c:v>15.740671147695643</c:v>
                </c:pt>
                <c:pt idx="30">
                  <c:v>15.911427397624323</c:v>
                </c:pt>
                <c:pt idx="31">
                  <c:v>16.074695191905196</c:v>
                </c:pt>
                <c:pt idx="32">
                  <c:v>16.232489160917865</c:v>
                </c:pt>
                <c:pt idx="33">
                  <c:v>16.388506131515523</c:v>
                </c:pt>
                <c:pt idx="34">
                  <c:v>16.543803444919238</c:v>
                </c:pt>
                <c:pt idx="35">
                  <c:v>16.699419036668541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22F-4699-9EC3-0C13CA0477B8}"/>
            </c:ext>
          </c:extLst>
        </c:ser>
        <c:ser>
          <c:idx val="1"/>
          <c:order val="3"/>
          <c:tx>
            <c:strRef>
              <c:f>'Electric Generation - GGRA'!$B$33</c:f>
              <c:strCache>
                <c:ptCount val="1"/>
                <c:pt idx="0">
                  <c:v>Imports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'Electric Generation - GGRA'!$C$27:$AL$27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xVal>
          <c:yVal>
            <c:numRef>
              <c:f>'Electric Generation - GGRA'!$C$33:$AL$33</c:f>
              <c:numCache>
                <c:formatCode>#,##0.00</c:formatCode>
                <c:ptCount val="36"/>
                <c:pt idx="0">
                  <c:v>20.16730871776608</c:v>
                </c:pt>
                <c:pt idx="1">
                  <c:v>24.77090065241666</c:v>
                </c:pt>
                <c:pt idx="2">
                  <c:v>25.783418835712293</c:v>
                </c:pt>
                <c:pt idx="3">
                  <c:v>17.300416594844496</c:v>
                </c:pt>
                <c:pt idx="4">
                  <c:v>20.681476702794477</c:v>
                </c:pt>
                <c:pt idx="5">
                  <c:v>19.717988052798752</c:v>
                </c:pt>
                <c:pt idx="6">
                  <c:v>17.516700651428682</c:v>
                </c:pt>
                <c:pt idx="7">
                  <c:v>16.982068254833948</c:v>
                </c:pt>
                <c:pt idx="8">
                  <c:v>16.201591706578753</c:v>
                </c:pt>
                <c:pt idx="9">
                  <c:v>15.659030281657365</c:v>
                </c:pt>
                <c:pt idx="10">
                  <c:v>15.1080993170479</c:v>
                </c:pt>
                <c:pt idx="11">
                  <c:v>14.106448451881423</c:v>
                </c:pt>
                <c:pt idx="12">
                  <c:v>13.558871732507901</c:v>
                </c:pt>
                <c:pt idx="13">
                  <c:v>12.668977589921033</c:v>
                </c:pt>
                <c:pt idx="14">
                  <c:v>12.319669887167946</c:v>
                </c:pt>
                <c:pt idx="15">
                  <c:v>12.32359637367421</c:v>
                </c:pt>
                <c:pt idx="16">
                  <c:v>12.49758410985754</c:v>
                </c:pt>
                <c:pt idx="17">
                  <c:v>12.691868377905839</c:v>
                </c:pt>
                <c:pt idx="18">
                  <c:v>12.918282923926302</c:v>
                </c:pt>
                <c:pt idx="19">
                  <c:v>13.158462900652765</c:v>
                </c:pt>
                <c:pt idx="20">
                  <c:v>13.397380471437575</c:v>
                </c:pt>
                <c:pt idx="21">
                  <c:v>13.60707500135231</c:v>
                </c:pt>
                <c:pt idx="22">
                  <c:v>13.775554268468166</c:v>
                </c:pt>
                <c:pt idx="23">
                  <c:v>13.907012340659023</c:v>
                </c:pt>
                <c:pt idx="24">
                  <c:v>13.767843752095263</c:v>
                </c:pt>
                <c:pt idx="25">
                  <c:v>13.323260299801298</c:v>
                </c:pt>
                <c:pt idx="26">
                  <c:v>13.480589127719092</c:v>
                </c:pt>
                <c:pt idx="27">
                  <c:v>13.630955005006109</c:v>
                </c:pt>
                <c:pt idx="28">
                  <c:v>13.775335535473189</c:v>
                </c:pt>
                <c:pt idx="29">
                  <c:v>13.914070027963335</c:v>
                </c:pt>
                <c:pt idx="30">
                  <c:v>14.047410128608282</c:v>
                </c:pt>
                <c:pt idx="31">
                  <c:v>14.17625279711473</c:v>
                </c:pt>
                <c:pt idx="32">
                  <c:v>14.301636492889486</c:v>
                </c:pt>
                <c:pt idx="33">
                  <c:v>14.426180070711402</c:v>
                </c:pt>
                <c:pt idx="34">
                  <c:v>14.550421799683905</c:v>
                </c:pt>
                <c:pt idx="35">
                  <c:v>14.675164255637185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22F-4699-9EC3-0C13CA047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601040"/>
        <c:axId val="252601456"/>
      </c:scatterChart>
      <c:valAx>
        <c:axId val="25260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601456"/>
        <c:crosses val="autoZero"/>
        <c:crossBetween val="midCat"/>
      </c:valAx>
      <c:valAx>
        <c:axId val="25260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601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'Emissions by Sector and Scenari'!$A$57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'Emissions by Sector and Scenari'!$B$30:$AF$30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'Emissions by Sector and Scenari'!$B$57:$AF$57</c:f>
              <c:numCache>
                <c:formatCode>_ * #,##0.0_ ;_ * \-#,##0.0_ ;_ * ""\-""??_ ;_ @_ </c:formatCode>
                <c:ptCount val="31"/>
                <c:pt idx="0">
                  <c:v>32.032477197555458</c:v>
                </c:pt>
                <c:pt idx="1">
                  <c:v>31.916183545787078</c:v>
                </c:pt>
                <c:pt idx="2">
                  <c:v>31.765051215473566</c:v>
                </c:pt>
                <c:pt idx="3">
                  <c:v>31.579331629403494</c:v>
                </c:pt>
                <c:pt idx="4">
                  <c:v>31.372147037254116</c:v>
                </c:pt>
                <c:pt idx="5">
                  <c:v>31.137286864544116</c:v>
                </c:pt>
                <c:pt idx="6">
                  <c:v>30.904710011287719</c:v>
                </c:pt>
                <c:pt idx="7">
                  <c:v>30.678445949703033</c:v>
                </c:pt>
                <c:pt idx="8">
                  <c:v>30.465405525878374</c:v>
                </c:pt>
                <c:pt idx="9">
                  <c:v>30.269081452621137</c:v>
                </c:pt>
                <c:pt idx="10">
                  <c:v>30.085609893395496</c:v>
                </c:pt>
                <c:pt idx="11">
                  <c:v>29.932723905500506</c:v>
                </c:pt>
                <c:pt idx="12">
                  <c:v>29.799566410058148</c:v>
                </c:pt>
                <c:pt idx="13">
                  <c:v>29.678953471237474</c:v>
                </c:pt>
                <c:pt idx="14">
                  <c:v>29.577788885225228</c:v>
                </c:pt>
                <c:pt idx="15">
                  <c:v>29.507637984589966</c:v>
                </c:pt>
                <c:pt idx="16">
                  <c:v>29.478487328039297</c:v>
                </c:pt>
                <c:pt idx="17">
                  <c:v>29.495082495253808</c:v>
                </c:pt>
                <c:pt idx="18">
                  <c:v>29.557979155041721</c:v>
                </c:pt>
                <c:pt idx="19">
                  <c:v>29.665431953785411</c:v>
                </c:pt>
                <c:pt idx="20">
                  <c:v>29.81435223625931</c:v>
                </c:pt>
                <c:pt idx="21">
                  <c:v>30.000469859928362</c:v>
                </c:pt>
                <c:pt idx="22">
                  <c:v>30.218563154119082</c:v>
                </c:pt>
                <c:pt idx="23">
                  <c:v>30.463130173572317</c:v>
                </c:pt>
                <c:pt idx="24">
                  <c:v>30.729121293137801</c:v>
                </c:pt>
                <c:pt idx="25">
                  <c:v>31.012298985587613</c:v>
                </c:pt>
                <c:pt idx="26">
                  <c:v>31.309159878679594</c:v>
                </c:pt>
                <c:pt idx="27">
                  <c:v>31.616694244438143</c:v>
                </c:pt>
                <c:pt idx="28">
                  <c:v>31.932360622782586</c:v>
                </c:pt>
                <c:pt idx="29">
                  <c:v>32.254234572017943</c:v>
                </c:pt>
                <c:pt idx="30">
                  <c:v>32.5810088592225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55A-42A9-94A0-57501228F168}"/>
            </c:ext>
          </c:extLst>
        </c:ser>
        <c:ser>
          <c:idx val="0"/>
          <c:order val="1"/>
          <c:tx>
            <c:strRef>
              <c:f>'Emissions by Sector and Scenari'!$A$55</c:f>
              <c:strCache>
                <c:ptCount val="1"/>
                <c:pt idx="0">
                  <c:v>2030 GGRA Plan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'Emissions by Sector and Scenari'!$B$30:$AF$30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'Emissions by Sector and Scenari'!$B$55:$AF$55</c:f>
              <c:numCache>
                <c:formatCode>_ * #,##0.0_ ;_ * \-#,##0.0_ ;_ * ""\-""??_ ;_ @_ </c:formatCode>
                <c:ptCount val="31"/>
                <c:pt idx="0">
                  <c:v>31.932570909760262</c:v>
                </c:pt>
                <c:pt idx="1">
                  <c:v>31.427044942465866</c:v>
                </c:pt>
                <c:pt idx="2">
                  <c:v>30.83948929472438</c:v>
                </c:pt>
                <c:pt idx="3">
                  <c:v>30.192894827032859</c:v>
                </c:pt>
                <c:pt idx="4">
                  <c:v>29.492303173630788</c:v>
                </c:pt>
                <c:pt idx="5">
                  <c:v>28.748737218195675</c:v>
                </c:pt>
                <c:pt idx="6">
                  <c:v>27.957450519101606</c:v>
                </c:pt>
                <c:pt idx="7">
                  <c:v>27.115999581254044</c:v>
                </c:pt>
                <c:pt idx="8">
                  <c:v>26.239304764737685</c:v>
                </c:pt>
                <c:pt idx="9">
                  <c:v>25.33955389622939</c:v>
                </c:pt>
                <c:pt idx="10">
                  <c:v>24.410236647908398</c:v>
                </c:pt>
                <c:pt idx="11">
                  <c:v>23.762432152405793</c:v>
                </c:pt>
                <c:pt idx="12">
                  <c:v>23.079042059621493</c:v>
                </c:pt>
                <c:pt idx="13">
                  <c:v>22.318906479335176</c:v>
                </c:pt>
                <c:pt idx="14">
                  <c:v>21.486936708629031</c:v>
                </c:pt>
                <c:pt idx="15">
                  <c:v>20.606236826793928</c:v>
                </c:pt>
                <c:pt idx="16">
                  <c:v>19.701313663615956</c:v>
                </c:pt>
                <c:pt idx="17">
                  <c:v>18.789319609285897</c:v>
                </c:pt>
                <c:pt idx="18">
                  <c:v>17.88160617526913</c:v>
                </c:pt>
                <c:pt idx="19">
                  <c:v>16.986695443947095</c:v>
                </c:pt>
                <c:pt idx="20">
                  <c:v>16.111639300000608</c:v>
                </c:pt>
                <c:pt idx="21">
                  <c:v>15.285218494204706</c:v>
                </c:pt>
                <c:pt idx="22">
                  <c:v>14.510382396073819</c:v>
                </c:pt>
                <c:pt idx="23">
                  <c:v>13.788604399802672</c:v>
                </c:pt>
                <c:pt idx="24">
                  <c:v>13.117854040293789</c:v>
                </c:pt>
                <c:pt idx="25">
                  <c:v>12.490925052792386</c:v>
                </c:pt>
                <c:pt idx="26">
                  <c:v>11.895425843607676</c:v>
                </c:pt>
                <c:pt idx="27">
                  <c:v>11.31579620939511</c:v>
                </c:pt>
                <c:pt idx="28">
                  <c:v>10.73655298749293</c:v>
                </c:pt>
                <c:pt idx="29">
                  <c:v>10.145158944070056</c:v>
                </c:pt>
                <c:pt idx="30">
                  <c:v>9.5328707084004964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55A-42A9-94A0-57501228F168}"/>
            </c:ext>
          </c:extLst>
        </c:ser>
        <c:ser>
          <c:idx val="1"/>
          <c:order val="2"/>
          <c:tx>
            <c:strRef>
              <c:f>'Emissions by Sector and Scenari'!$A$56</c:f>
              <c:strCache>
                <c:ptCount val="1"/>
                <c:pt idx="0">
                  <c:v>MWG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'Emissions by Sector and Scenari'!$B$30:$AF$30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'Emissions by Sector and Scenari'!$B$56:$AF$56</c:f>
              <c:numCache>
                <c:formatCode>_ * #,##0.0_ ;_ * \-#,##0.0_ ;_ * ""\-""??_ ;_ @_ </c:formatCode>
                <c:ptCount val="31"/>
                <c:pt idx="0">
                  <c:v>30.762940928088835</c:v>
                </c:pt>
                <c:pt idx="1">
                  <c:v>30.178971643786969</c:v>
                </c:pt>
                <c:pt idx="2">
                  <c:v>29.554641194007267</c:v>
                </c:pt>
                <c:pt idx="3">
                  <c:v>28.902688995863709</c:v>
                </c:pt>
                <c:pt idx="4">
                  <c:v>28.237234251895472</c:v>
                </c:pt>
                <c:pt idx="5">
                  <c:v>27.478338506022638</c:v>
                </c:pt>
                <c:pt idx="6">
                  <c:v>26.707562422430453</c:v>
                </c:pt>
                <c:pt idx="7">
                  <c:v>25.931578647459379</c:v>
                </c:pt>
                <c:pt idx="8">
                  <c:v>25.143343350153252</c:v>
                </c:pt>
                <c:pt idx="9">
                  <c:v>24.366960780647599</c:v>
                </c:pt>
                <c:pt idx="10">
                  <c:v>23.600283972611507</c:v>
                </c:pt>
                <c:pt idx="11">
                  <c:v>23.070576726008163</c:v>
                </c:pt>
                <c:pt idx="12">
                  <c:v>22.472339317187085</c:v>
                </c:pt>
                <c:pt idx="13">
                  <c:v>21.799734705363552</c:v>
                </c:pt>
                <c:pt idx="14">
                  <c:v>21.054836761753851</c:v>
                </c:pt>
                <c:pt idx="15">
                  <c:v>20.251973461880059</c:v>
                </c:pt>
                <c:pt idx="16">
                  <c:v>19.438000323859359</c:v>
                </c:pt>
                <c:pt idx="17">
                  <c:v>18.606164420252554</c:v>
                </c:pt>
                <c:pt idx="18">
                  <c:v>17.765177820822164</c:v>
                </c:pt>
                <c:pt idx="19">
                  <c:v>16.92316010537083</c:v>
                </c:pt>
                <c:pt idx="20">
                  <c:v>16.089442088819034</c:v>
                </c:pt>
                <c:pt idx="21">
                  <c:v>15.274514450410047</c:v>
                </c:pt>
                <c:pt idx="22">
                  <c:v>14.483832612660651</c:v>
                </c:pt>
                <c:pt idx="23">
                  <c:v>13.725417485199213</c:v>
                </c:pt>
                <c:pt idx="24">
                  <c:v>13.005175484711687</c:v>
                </c:pt>
                <c:pt idx="25">
                  <c:v>12.326107528068416</c:v>
                </c:pt>
                <c:pt idx="26">
                  <c:v>11.688344556247225</c:v>
                </c:pt>
                <c:pt idx="27">
                  <c:v>11.089841759717508</c:v>
                </c:pt>
                <c:pt idx="28">
                  <c:v>10.527215829279477</c:v>
                </c:pt>
                <c:pt idx="29">
                  <c:v>9.9962475484432929</c:v>
                </c:pt>
                <c:pt idx="30">
                  <c:v>9.491812405968032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55A-42A9-94A0-57501228F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912216"/>
        <c:axId val="885911888"/>
      </c:scatterChart>
      <c:valAx>
        <c:axId val="885912216"/>
        <c:scaling>
          <c:orientation val="minMax"/>
          <c:max val="2050"/>
          <c:min val="20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1888"/>
        <c:crosses val="autoZero"/>
        <c:crossBetween val="midCat"/>
      </c:valAx>
      <c:valAx>
        <c:axId val="8859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Direct Transportation GHG Emissions [MMT CO2e]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 * #,##0.0_ ;_ * \-#,##0.0_ ;_ * &quot;&quot;\-&quot;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12216"/>
        <c:crosses val="autoZero"/>
        <c:crossBetween val="midCat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series layoutId="sunburst" uniqueId="{415991BD-A82E-4768-9061-204A9F1B95EB}">
          <cx:tx>
            <cx:txData>
              <cx:f>_xlchart.v1.1</cx:f>
              <cx:v>MMT CO2e</cx:v>
            </cx:txData>
          </cx:tx>
          <cx:dataPt idx="0">
            <cx:spPr>
              <a:solidFill>
                <a:srgbClr val="AF7E00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rgbClr val="EEECE1">
                  <a:lumMod val="50000"/>
                </a:srgbClr>
              </a:solidFill>
            </cx:spPr>
          </cx:dataPt>
          <cx:dataPt idx="6">
            <cx:spPr>
              <a:solidFill>
                <a:srgbClr val="AF2200">
                  <a:lumMod val="75000"/>
                </a:srgbClr>
              </a:solidFill>
            </cx:spPr>
          </cx:dataPt>
          <cx:dataPt idx="16">
            <cx:spPr>
              <a:solidFill>
                <a:srgbClr val="EEECE1">
                  <a:lumMod val="25000"/>
                </a:srgbClr>
              </a:solidFill>
            </cx:spPr>
          </cx:dataPt>
          <cx:dataLabels pos="ctr">
            <cx:txPr>
              <a:bodyPr vertOverflow="overflow" horzOverflow="overflow" wrap="square" lIns="0" tIns="0" rIns="0" bIns="0"/>
              <a:lstStyle/>
              <a:p>
                <a:pPr algn="ctr" rtl="0">
                  <a:defRPr sz="1050" b="0"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 sz="1050"/>
              </a:p>
            </cx:txPr>
            <cx:visibility seriesName="0" categoryName="1" value="0"/>
            <cx:dataLabel idx="6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sz="1000"/>
                  </a:pPr>
                  <a:r>
                    <a:rPr lang="en-US" sz="1000"/>
                    <a:t>Transportation</a:t>
                  </a:r>
                </a:p>
              </cx:txPr>
              <cx:visibility seriesName="0" categoryName="1" value="0"/>
            </cx:dataLabel>
            <cx:dataLabel idx="2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sz="1100"/>
                  </a:pPr>
                  <a:r>
                    <a:rPr lang="en-US" sz="1100"/>
                    <a:t>Waste Management</a:t>
                  </a:r>
                </a:p>
              </cx:txPr>
              <cx:visibility seriesName="0" categoryName="1" value="0"/>
            </cx:dataLabel>
          </cx:dataLabels>
          <cx:dataId val="0"/>
        </cx:series>
      </cx:plotAreaRegion>
    </cx:plotArea>
  </cx:chart>
  <cx:spPr>
    <a:ln>
      <a:noFill/>
    </a:ln>
  </cx:spPr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8.xml"/><Relationship Id="rId5" Type="http://schemas.openxmlformats.org/officeDocument/2006/relationships/chart" Target="../charts/chart67.xml"/><Relationship Id="rId4" Type="http://schemas.openxmlformats.org/officeDocument/2006/relationships/image" Target="../media/image5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3.xml"/><Relationship Id="rId1" Type="http://schemas.openxmlformats.org/officeDocument/2006/relationships/chart" Target="../charts/chart82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5.xml"/><Relationship Id="rId1" Type="http://schemas.openxmlformats.org/officeDocument/2006/relationships/chart" Target="../charts/chart84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10</xdr:col>
      <xdr:colOff>38884</xdr:colOff>
      <xdr:row>30</xdr:row>
      <xdr:rowOff>93345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63F8D00F-90FD-426F-AEB5-C40F331AC9E5}"/>
            </a:ext>
          </a:extLst>
        </xdr:cNvPr>
        <xdr:cNvGrpSpPr/>
      </xdr:nvGrpSpPr>
      <xdr:grpSpPr>
        <a:xfrm>
          <a:off x="0" y="1828800"/>
          <a:ext cx="6828304" cy="3750945"/>
          <a:chOff x="8734425" y="2095500"/>
          <a:chExt cx="6630184" cy="3903345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3BDC49F-96DC-4CA4-AF68-CE8750AE24F0}"/>
              </a:ext>
            </a:extLst>
          </xdr:cNvPr>
          <xdr:cNvGrpSpPr/>
        </xdr:nvGrpSpPr>
        <xdr:grpSpPr>
          <a:xfrm>
            <a:off x="8734425" y="2095500"/>
            <a:ext cx="6630184" cy="3903345"/>
            <a:chOff x="815294" y="1676654"/>
            <a:chExt cx="6773058" cy="3701436"/>
          </a:xfrm>
        </xdr:grpSpPr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AE546E07-94DD-42C4-B781-F73E0A5E7AC2}"/>
                </a:ext>
              </a:extLst>
            </xdr:cNvPr>
            <xdr:cNvGraphicFramePr>
              <a:graphicFrameLocks/>
            </xdr:cNvGraphicFramePr>
          </xdr:nvGraphicFramePr>
          <xdr:xfrm>
            <a:off x="815294" y="1676654"/>
            <a:ext cx="6773058" cy="370143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7" name="TextBox 4">
              <a:extLst>
                <a:ext uri="{FF2B5EF4-FFF2-40B4-BE49-F238E27FC236}">
                  <a16:creationId xmlns:a16="http://schemas.microsoft.com/office/drawing/2014/main" id="{EF909368-865A-4DC9-9E60-B28A11508DF7}"/>
                </a:ext>
              </a:extLst>
            </xdr:cNvPr>
            <xdr:cNvSpPr txBox="1"/>
          </xdr:nvSpPr>
          <xdr:spPr>
            <a:xfrm>
              <a:off x="3783330" y="3684270"/>
              <a:ext cx="1382065" cy="4589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/>
                <a:t>50%</a:t>
              </a:r>
              <a:r>
                <a:rPr lang="en-US" sz="1200" baseline="0"/>
                <a:t> below 2006 Emissions</a:t>
              </a:r>
              <a:endParaRPr lang="en-US" sz="1200"/>
            </a:p>
          </xdr:txBody>
        </xdr:sp>
      </xdr:grp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B26C38E9-6700-4E49-8E08-D27245C17666}"/>
              </a:ext>
            </a:extLst>
          </xdr:cNvPr>
          <xdr:cNvSpPr txBox="1"/>
        </xdr:nvSpPr>
        <xdr:spPr>
          <a:xfrm>
            <a:off x="13834577" y="4328985"/>
            <a:ext cx="119824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>
                <a:solidFill>
                  <a:schemeClr val="accent1"/>
                </a:solidFill>
              </a:rPr>
              <a:t>MWG Scenario</a:t>
            </a:r>
          </a:p>
        </xdr:txBody>
      </xdr:sp>
    </xdr:grpSp>
    <xdr:clientData/>
  </xdr:twoCellAnchor>
  <xdr:twoCellAnchor>
    <xdr:from>
      <xdr:col>10</xdr:col>
      <xdr:colOff>419100</xdr:colOff>
      <xdr:row>10</xdr:row>
      <xdr:rowOff>91440</xdr:rowOff>
    </xdr:from>
    <xdr:to>
      <xdr:col>26</xdr:col>
      <xdr:colOff>176044</xdr:colOff>
      <xdr:row>31</xdr:row>
      <xdr:rowOff>1905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9666704-3D2D-4B3E-BE3E-F195DA0DF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13</xdr:col>
      <xdr:colOff>304794</xdr:colOff>
      <xdr:row>16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890B228-6DF1-4E01-8B9F-05CB1767B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394328</xdr:colOff>
      <xdr:row>0</xdr:row>
      <xdr:rowOff>99060</xdr:rowOff>
    </xdr:from>
    <xdr:to>
      <xdr:col>23</xdr:col>
      <xdr:colOff>236219</xdr:colOff>
      <xdr:row>15</xdr:row>
      <xdr:rowOff>160019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4BBE4C-059F-4434-B0F5-1CA5D3856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156210</xdr:colOff>
      <xdr:row>0</xdr:row>
      <xdr:rowOff>89535</xdr:rowOff>
    </xdr:from>
    <xdr:to>
      <xdr:col>36</xdr:col>
      <xdr:colOff>20949</xdr:colOff>
      <xdr:row>15</xdr:row>
      <xdr:rowOff>137159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EA3474-1342-4193-B06C-67C4315E2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956310</xdr:colOff>
      <xdr:row>18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B50F66-83A7-4314-AD96-928405315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0</xdr:rowOff>
    </xdr:from>
    <xdr:to>
      <xdr:col>6</xdr:col>
      <xdr:colOff>937260</xdr:colOff>
      <xdr:row>18</xdr:row>
      <xdr:rowOff>15240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9DB421-A1C4-4604-AA5D-3872E01CF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9</xdr:col>
      <xdr:colOff>956310</xdr:colOff>
      <xdr:row>18</xdr:row>
      <xdr:rowOff>15240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B6E571B-69D3-4C36-859F-19F613E01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223838</xdr:colOff>
      <xdr:row>3</xdr:row>
      <xdr:rowOff>166687</xdr:rowOff>
    </xdr:from>
    <xdr:to>
      <xdr:col>33</xdr:col>
      <xdr:colOff>390525</xdr:colOff>
      <xdr:row>20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465BC6-AD6C-41D9-A1FB-BED6C0D90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476250</xdr:colOff>
      <xdr:row>3</xdr:row>
      <xdr:rowOff>180974</xdr:rowOff>
    </xdr:from>
    <xdr:to>
      <xdr:col>22</xdr:col>
      <xdr:colOff>381000</xdr:colOff>
      <xdr:row>20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47C121-A753-4EFE-97EF-953A82136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15</xdr:col>
      <xdr:colOff>95250</xdr:colOff>
      <xdr:row>2</xdr:row>
      <xdr:rowOff>57150</xdr:rowOff>
    </xdr:from>
    <xdr:ext cx="1617430" cy="37414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C8BC0D9-17A5-4F74-A5B2-9ACCF38EE312}"/>
            </a:ext>
          </a:extLst>
        </xdr:cNvPr>
        <xdr:cNvSpPr txBox="1"/>
      </xdr:nvSpPr>
      <xdr:spPr>
        <a:xfrm>
          <a:off x="9344025" y="438150"/>
          <a:ext cx="161743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MWG Scenario</a:t>
          </a:r>
        </a:p>
      </xdr:txBody>
    </xdr:sp>
    <xdr:clientData/>
  </xdr:oneCellAnchor>
  <xdr:twoCellAnchor>
    <xdr:from>
      <xdr:col>0</xdr:col>
      <xdr:colOff>885825</xdr:colOff>
      <xdr:row>3</xdr:row>
      <xdr:rowOff>76200</xdr:rowOff>
    </xdr:from>
    <xdr:to>
      <xdr:col>10</xdr:col>
      <xdr:colOff>0</xdr:colOff>
      <xdr:row>20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737EEB-9151-442E-AC56-1983571A6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323851</xdr:colOff>
      <xdr:row>2</xdr:row>
      <xdr:rowOff>28575</xdr:rowOff>
    </xdr:from>
    <xdr:ext cx="1154932" cy="37414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8DD7AF-A8F5-40D1-9A84-31781EEEEC8E}"/>
            </a:ext>
          </a:extLst>
        </xdr:cNvPr>
        <xdr:cNvSpPr txBox="1"/>
      </xdr:nvSpPr>
      <xdr:spPr>
        <a:xfrm>
          <a:off x="3009901" y="409575"/>
          <a:ext cx="115493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Reference</a:t>
          </a:r>
        </a:p>
      </xdr:txBody>
    </xdr:sp>
    <xdr:clientData/>
  </xdr:oneCellAnchor>
  <xdr:oneCellAnchor>
    <xdr:from>
      <xdr:col>25</xdr:col>
      <xdr:colOff>518159</xdr:colOff>
      <xdr:row>2</xdr:row>
      <xdr:rowOff>55245</xdr:rowOff>
    </xdr:from>
    <xdr:ext cx="1738489" cy="37414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FA423F0-D8E1-4B0E-81C8-E0AB9BE772E4}"/>
            </a:ext>
          </a:extLst>
        </xdr:cNvPr>
        <xdr:cNvSpPr txBox="1"/>
      </xdr:nvSpPr>
      <xdr:spPr>
        <a:xfrm>
          <a:off x="15291434" y="417195"/>
          <a:ext cx="173848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2030 GGRA</a:t>
          </a:r>
          <a:r>
            <a:rPr lang="en-US" sz="1800" b="1" baseline="0"/>
            <a:t> Plan</a:t>
          </a:r>
          <a:endParaRPr lang="en-US" sz="1800" b="1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531719</xdr:colOff>
      <xdr:row>1</xdr:row>
      <xdr:rowOff>74083</xdr:rowOff>
    </xdr:from>
    <xdr:to>
      <xdr:col>15</xdr:col>
      <xdr:colOff>7844</xdr:colOff>
      <xdr:row>26</xdr:row>
      <xdr:rowOff>14008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DAE7C7-8F93-4998-A144-676BB1BC1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7409</xdr:colOff>
      <xdr:row>1</xdr:row>
      <xdr:rowOff>93942</xdr:rowOff>
    </xdr:from>
    <xdr:to>
      <xdr:col>34</xdr:col>
      <xdr:colOff>168275</xdr:colOff>
      <xdr:row>26</xdr:row>
      <xdr:rowOff>33867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513405-456D-4EF0-8011-A2EFC0312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648135</xdr:colOff>
      <xdr:row>5</xdr:row>
      <xdr:rowOff>107141</xdr:rowOff>
    </xdr:from>
    <xdr:to>
      <xdr:col>15</xdr:col>
      <xdr:colOff>124260</xdr:colOff>
      <xdr:row>28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5CE7C1-130A-483B-BEE7-DCC0A9584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293158</xdr:colOff>
      <xdr:row>5</xdr:row>
      <xdr:rowOff>127001</xdr:rowOff>
    </xdr:from>
    <xdr:to>
      <xdr:col>34</xdr:col>
      <xdr:colOff>83607</xdr:colOff>
      <xdr:row>28</xdr:row>
      <xdr:rowOff>146860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5C03F0-90FB-4576-AA95-E8B11CEEE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648135</xdr:colOff>
      <xdr:row>5</xdr:row>
      <xdr:rowOff>107141</xdr:rowOff>
    </xdr:from>
    <xdr:to>
      <xdr:col>15</xdr:col>
      <xdr:colOff>124260</xdr:colOff>
      <xdr:row>28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ED325F-2924-489A-BF55-8D42C1EB8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293158</xdr:colOff>
      <xdr:row>5</xdr:row>
      <xdr:rowOff>127001</xdr:rowOff>
    </xdr:from>
    <xdr:to>
      <xdr:col>34</xdr:col>
      <xdr:colOff>83607</xdr:colOff>
      <xdr:row>28</xdr:row>
      <xdr:rowOff>146860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10F039-7471-43E2-88B9-E6CDC4B9F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648135</xdr:colOff>
      <xdr:row>5</xdr:row>
      <xdr:rowOff>107141</xdr:rowOff>
    </xdr:from>
    <xdr:to>
      <xdr:col>15</xdr:col>
      <xdr:colOff>124260</xdr:colOff>
      <xdr:row>28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9FCEE-6CD5-4C3B-8479-159EC233F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293158</xdr:colOff>
      <xdr:row>5</xdr:row>
      <xdr:rowOff>127001</xdr:rowOff>
    </xdr:from>
    <xdr:to>
      <xdr:col>34</xdr:col>
      <xdr:colOff>83607</xdr:colOff>
      <xdr:row>28</xdr:row>
      <xdr:rowOff>146860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063D47-A7D0-46D5-BDD7-FEC5D097A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648135</xdr:colOff>
      <xdr:row>5</xdr:row>
      <xdr:rowOff>107141</xdr:rowOff>
    </xdr:from>
    <xdr:to>
      <xdr:col>15</xdr:col>
      <xdr:colOff>124260</xdr:colOff>
      <xdr:row>28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901EBA-8642-47A8-8F12-01C6FF321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547158</xdr:colOff>
      <xdr:row>5</xdr:row>
      <xdr:rowOff>127001</xdr:rowOff>
    </xdr:from>
    <xdr:to>
      <xdr:col>29</xdr:col>
      <xdr:colOff>328083</xdr:colOff>
      <xdr:row>28</xdr:row>
      <xdr:rowOff>146860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55AD19-B5F5-4507-B1DD-0CEB33E87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648135</xdr:colOff>
      <xdr:row>5</xdr:row>
      <xdr:rowOff>101426</xdr:rowOff>
    </xdr:from>
    <xdr:to>
      <xdr:col>10</xdr:col>
      <xdr:colOff>238124</xdr:colOff>
      <xdr:row>28</xdr:row>
      <xdr:rowOff>130810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928AA0-C34C-4509-AD81-37F5CB206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554778</xdr:colOff>
      <xdr:row>6</xdr:row>
      <xdr:rowOff>3652</xdr:rowOff>
    </xdr:from>
    <xdr:to>
      <xdr:col>22</xdr:col>
      <xdr:colOff>559593</xdr:colOff>
      <xdr:row>28</xdr:row>
      <xdr:rowOff>139240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0D3995-1D1D-41F2-8A3D-45FC9903E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648135</xdr:colOff>
      <xdr:row>5</xdr:row>
      <xdr:rowOff>101426</xdr:rowOff>
    </xdr:from>
    <xdr:to>
      <xdr:col>10</xdr:col>
      <xdr:colOff>238124</xdr:colOff>
      <xdr:row>28</xdr:row>
      <xdr:rowOff>130810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FFAC68-F26E-47EA-8210-58126B6F1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554778</xdr:colOff>
      <xdr:row>6</xdr:row>
      <xdr:rowOff>3652</xdr:rowOff>
    </xdr:from>
    <xdr:to>
      <xdr:col>22</xdr:col>
      <xdr:colOff>559593</xdr:colOff>
      <xdr:row>28</xdr:row>
      <xdr:rowOff>139240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EECFE4-DD47-4CBD-A60F-665B2619D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0.76042</cdr:x>
      <cdr:y>0.73033</cdr:y>
    </cdr:from>
    <cdr:to>
      <cdr:x>0.93937</cdr:x>
      <cdr:y>0.85258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CEA0D32E-A400-410A-9D82-77BCB3746807}"/>
            </a:ext>
          </a:extLst>
        </cdr:cNvPr>
        <cdr:cNvSpPr txBox="1"/>
      </cdr:nvSpPr>
      <cdr:spPr>
        <a:xfrm xmlns:a="http://schemas.openxmlformats.org/drawingml/2006/main">
          <a:off x="5161254" y="2681494"/>
          <a:ext cx="1214606" cy="4488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80%</a:t>
          </a:r>
          <a:r>
            <a:rPr lang="en-US" sz="1200" baseline="0"/>
            <a:t> below 2006 Emissions</a:t>
          </a:r>
          <a:endParaRPr lang="en-US" sz="1200"/>
        </a:p>
      </cdr:txBody>
    </cdr:sp>
  </cdr:relSizeAnchor>
  <cdr:relSizeAnchor xmlns:cdr="http://schemas.openxmlformats.org/drawingml/2006/chartDrawing">
    <cdr:from>
      <cdr:x>0.62531</cdr:x>
      <cdr:y>0.41977</cdr:y>
    </cdr:from>
    <cdr:to>
      <cdr:x>0.82746</cdr:x>
      <cdr:y>0.54202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8B6C8AF3-C32A-4848-8AED-06B43953402B}"/>
            </a:ext>
          </a:extLst>
        </cdr:cNvPr>
        <cdr:cNvSpPr txBox="1"/>
      </cdr:nvSpPr>
      <cdr:spPr>
        <a:xfrm xmlns:a="http://schemas.openxmlformats.org/drawingml/2006/main">
          <a:off x="4234101" y="1556159"/>
          <a:ext cx="1368730" cy="453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40%</a:t>
          </a:r>
          <a:r>
            <a:rPr lang="en-US" sz="1200" baseline="0"/>
            <a:t> below 2006 Emissions</a:t>
          </a:r>
          <a:endParaRPr lang="en-US" sz="1200"/>
        </a:p>
      </cdr:txBody>
    </cdr:sp>
  </cdr:relSizeAnchor>
  <cdr:relSizeAnchor xmlns:cdr="http://schemas.openxmlformats.org/drawingml/2006/chartDrawing">
    <cdr:from>
      <cdr:x>0.16772</cdr:x>
      <cdr:y>0</cdr:y>
    </cdr:from>
    <cdr:to>
      <cdr:x>0.45219</cdr:x>
      <cdr:y>0.0708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CBCE6FAF-2F6A-462C-9B01-4D7FA231CAC5}"/>
            </a:ext>
          </a:extLst>
        </cdr:cNvPr>
        <cdr:cNvSpPr txBox="1"/>
      </cdr:nvSpPr>
      <cdr:spPr>
        <a:xfrm xmlns:a="http://schemas.openxmlformats.org/drawingml/2006/main">
          <a:off x="1109345" y="0"/>
          <a:ext cx="1881562" cy="275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 i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Times New Roman" panose="02020603050405020304" pitchFamily="18" charset="0"/>
            </a:rPr>
            <a:t>MD Historical Inventory</a:t>
          </a:r>
        </a:p>
      </cdr:txBody>
    </cdr:sp>
  </cdr:relSizeAnchor>
  <cdr:relSizeAnchor xmlns:cdr="http://schemas.openxmlformats.org/drawingml/2006/chartDrawing">
    <cdr:from>
      <cdr:x>0.47722</cdr:x>
      <cdr:y>0.23097</cdr:y>
    </cdr:from>
    <cdr:to>
      <cdr:x>0.65304</cdr:x>
      <cdr:y>0.35323</cdr:y>
    </cdr:to>
    <cdr:sp macro="" textlink="">
      <cdr:nvSpPr>
        <cdr:cNvPr id="9" name="TextBox 4">
          <a:extLst xmlns:a="http://schemas.openxmlformats.org/drawingml/2006/main">
            <a:ext uri="{FF2B5EF4-FFF2-40B4-BE49-F238E27FC236}">
              <a16:creationId xmlns:a16="http://schemas.microsoft.com/office/drawing/2014/main" id="{33E31AF3-C7FE-424B-BB8D-BA7B8C7107FD}"/>
            </a:ext>
          </a:extLst>
        </cdr:cNvPr>
        <cdr:cNvSpPr txBox="1"/>
      </cdr:nvSpPr>
      <cdr:spPr>
        <a:xfrm xmlns:a="http://schemas.openxmlformats.org/drawingml/2006/main">
          <a:off x="3149480" y="899799"/>
          <a:ext cx="1160360" cy="4762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25%</a:t>
          </a:r>
          <a:r>
            <a:rPr lang="en-US" sz="1200" baseline="0"/>
            <a:t> below 2006 Emissions</a:t>
          </a:r>
          <a:endParaRPr lang="en-US" sz="1200"/>
        </a:p>
      </cdr:txBody>
    </cdr:sp>
  </cdr:relSizeAnchor>
  <cdr:relSizeAnchor xmlns:cdr="http://schemas.openxmlformats.org/drawingml/2006/chartDrawing">
    <cdr:from>
      <cdr:x>0.74867</cdr:x>
      <cdr:y>0.28056</cdr:y>
    </cdr:from>
    <cdr:to>
      <cdr:x>0.95535</cdr:x>
      <cdr:y>0.35136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B0EC52E-EE2F-4139-8EB5-1D9F000BAABD}"/>
            </a:ext>
          </a:extLst>
        </cdr:cNvPr>
        <cdr:cNvSpPr txBox="1"/>
      </cdr:nvSpPr>
      <cdr:spPr>
        <a:xfrm xmlns:a="http://schemas.openxmlformats.org/drawingml/2006/main">
          <a:off x="4941007" y="1092968"/>
          <a:ext cx="1364027" cy="275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 i="0">
              <a:solidFill>
                <a:schemeClr val="bg1">
                  <a:lumMod val="50000"/>
                </a:schemeClr>
              </a:solidFill>
              <a:latin typeface="+mn-lt"/>
              <a:cs typeface="Times New Roman" panose="02020603050405020304" pitchFamily="18" charset="0"/>
            </a:rPr>
            <a:t>Reference</a:t>
          </a:r>
        </a:p>
      </cdr:txBody>
    </cdr:sp>
  </cdr:relSizeAnchor>
  <cdr:relSizeAnchor xmlns:cdr="http://schemas.openxmlformats.org/drawingml/2006/chartDrawing">
    <cdr:from>
      <cdr:x>0.13427</cdr:x>
      <cdr:y>0.06386</cdr:y>
    </cdr:from>
    <cdr:to>
      <cdr:x>0.4087</cdr:x>
      <cdr:y>0.89803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AFC6C22A-4AA5-4B97-9441-0A5A2EECE847}"/>
            </a:ext>
          </a:extLst>
        </cdr:cNvPr>
        <cdr:cNvSpPr/>
      </cdr:nvSpPr>
      <cdr:spPr>
        <a:xfrm xmlns:a="http://schemas.openxmlformats.org/drawingml/2006/main">
          <a:off x="911345" y="234469"/>
          <a:ext cx="1862672" cy="3062744"/>
        </a:xfrm>
        <a:prstGeom xmlns:a="http://schemas.openxmlformats.org/drawingml/2006/main" prst="rect">
          <a:avLst/>
        </a:prstGeom>
        <a:solidFill xmlns:a="http://schemas.openxmlformats.org/drawingml/2006/main">
          <a:srgbClr val="BFBFBF">
            <a:alpha val="12941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0.57857</cdr:x>
      <cdr:y>0.6281</cdr:y>
    </cdr:from>
    <cdr:to>
      <cdr:x>0.77047</cdr:x>
      <cdr:y>0.6989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ACDAA90E-A5FC-456B-996D-64B2B2A6CC4E}"/>
            </a:ext>
          </a:extLst>
        </cdr:cNvPr>
        <cdr:cNvSpPr txBox="1"/>
      </cdr:nvSpPr>
      <cdr:spPr>
        <a:xfrm xmlns:a="http://schemas.openxmlformats.org/drawingml/2006/main">
          <a:off x="3929721" y="2334435"/>
          <a:ext cx="1303406" cy="263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>
              <a:solidFill>
                <a:srgbClr val="C00000"/>
              </a:solidFill>
              <a:latin typeface="+mn-lt"/>
              <a:cs typeface="Times New Roman" panose="02020603050405020304" pitchFamily="18" charset="0"/>
            </a:rPr>
            <a:t>2030 GGRA Plan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800099</xdr:colOff>
      <xdr:row>0</xdr:row>
      <xdr:rowOff>138112</xdr:rowOff>
    </xdr:from>
    <xdr:to>
      <xdr:col>9</xdr:col>
      <xdr:colOff>295275</xdr:colOff>
      <xdr:row>15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E89F5D-D49E-4011-84B0-8F46D7AF4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800099</xdr:colOff>
      <xdr:row>0</xdr:row>
      <xdr:rowOff>138112</xdr:rowOff>
    </xdr:from>
    <xdr:to>
      <xdr:col>9</xdr:col>
      <xdr:colOff>295275</xdr:colOff>
      <xdr:row>15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927C82-7B73-4E39-A0A7-C9B0B33C9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</xdr:colOff>
      <xdr:row>5</xdr:row>
      <xdr:rowOff>154305</xdr:rowOff>
    </xdr:from>
    <xdr:to>
      <xdr:col>5</xdr:col>
      <xdr:colOff>257175</xdr:colOff>
      <xdr:row>9</xdr:row>
      <xdr:rowOff>154305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DCCF8E1-0217-41FD-AE20-104EBFAC3B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731" t="7662" r="19480" b="72227"/>
        <a:stretch/>
      </xdr:blipFill>
      <xdr:spPr>
        <a:xfrm>
          <a:off x="3720465" y="1068705"/>
          <a:ext cx="1765935" cy="731520"/>
        </a:xfrm>
        <a:prstGeom prst="rect">
          <a:avLst/>
        </a:prstGeom>
      </xdr:spPr>
    </xdr:pic>
    <xdr:clientData/>
  </xdr:twoCellAnchor>
  <xdr:oneCellAnchor>
    <xdr:from>
      <xdr:col>0</xdr:col>
      <xdr:colOff>1543050</xdr:colOff>
      <xdr:row>0</xdr:row>
      <xdr:rowOff>152400</xdr:rowOff>
    </xdr:from>
    <xdr:ext cx="939488" cy="31149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8BEC5C5-D681-42B5-BA15-32D509345B77}"/>
            </a:ext>
          </a:extLst>
        </xdr:cNvPr>
        <xdr:cNvSpPr txBox="1"/>
      </xdr:nvSpPr>
      <xdr:spPr>
        <a:xfrm>
          <a:off x="1543050" y="152400"/>
          <a:ext cx="93948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Reference</a:t>
          </a:r>
        </a:p>
      </xdr:txBody>
    </xdr:sp>
    <xdr:clientData/>
  </xdr:oneCellAnchor>
  <xdr:oneCellAnchor>
    <xdr:from>
      <xdr:col>9</xdr:col>
      <xdr:colOff>192405</xdr:colOff>
      <xdr:row>1</xdr:row>
      <xdr:rowOff>7620</xdr:rowOff>
    </xdr:from>
    <xdr:ext cx="1299074" cy="31149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5F5A67E-F766-4BE0-BBDE-16E9A0FFB51D}"/>
            </a:ext>
          </a:extLst>
        </xdr:cNvPr>
        <xdr:cNvSpPr txBox="1"/>
      </xdr:nvSpPr>
      <xdr:spPr>
        <a:xfrm>
          <a:off x="7461885" y="190500"/>
          <a:ext cx="129907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MWG Scenario</a:t>
          </a:r>
        </a:p>
      </xdr:txBody>
    </xdr:sp>
    <xdr:clientData/>
  </xdr:oneCellAnchor>
  <xdr:oneCellAnchor>
    <xdr:from>
      <xdr:col>16</xdr:col>
      <xdr:colOff>257175</xdr:colOff>
      <xdr:row>0</xdr:row>
      <xdr:rowOff>167640</xdr:rowOff>
    </xdr:from>
    <xdr:ext cx="1393074" cy="31149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24CAFC0-1AAD-4517-B87A-6B66A9453DEA}"/>
            </a:ext>
          </a:extLst>
        </xdr:cNvPr>
        <xdr:cNvSpPr txBox="1"/>
      </xdr:nvSpPr>
      <xdr:spPr>
        <a:xfrm>
          <a:off x="11153775" y="167640"/>
          <a:ext cx="139307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2030 GGRA Plan</a:t>
          </a:r>
        </a:p>
      </xdr:txBody>
    </xdr:sp>
    <xdr:clientData/>
  </xdr:oneCellAnchor>
  <xdr:twoCellAnchor editAs="oneCell">
    <xdr:from>
      <xdr:col>0</xdr:col>
      <xdr:colOff>76200</xdr:colOff>
      <xdr:row>2</xdr:row>
      <xdr:rowOff>161925</xdr:rowOff>
    </xdr:from>
    <xdr:to>
      <xdr:col>2</xdr:col>
      <xdr:colOff>26670</xdr:colOff>
      <xdr:row>14</xdr:row>
      <xdr:rowOff>75572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CD7CD5A-9E4F-4D5E-A108-6F14AABE7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542925"/>
          <a:ext cx="3543300" cy="2199647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</xdr:row>
      <xdr:rowOff>121920</xdr:rowOff>
    </xdr:from>
    <xdr:to>
      <xdr:col>14</xdr:col>
      <xdr:colOff>38100</xdr:colOff>
      <xdr:row>14</xdr:row>
      <xdr:rowOff>59502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58CC589-DC40-4535-B4FB-77DA5291E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85510" y="487680"/>
          <a:ext cx="3874770" cy="2135952"/>
        </a:xfrm>
        <a:prstGeom prst="rect">
          <a:avLst/>
        </a:prstGeom>
      </xdr:spPr>
    </xdr:pic>
    <xdr:clientData/>
  </xdr:twoCellAnchor>
  <xdr:twoCellAnchor editAs="oneCell">
    <xdr:from>
      <xdr:col>21</xdr:col>
      <xdr:colOff>91441</xdr:colOff>
      <xdr:row>5</xdr:row>
      <xdr:rowOff>167640</xdr:rowOff>
    </xdr:from>
    <xdr:to>
      <xdr:col>24</xdr:col>
      <xdr:colOff>323851</xdr:colOff>
      <xdr:row>9</xdr:row>
      <xdr:rowOff>171450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6E0F30C-A208-47DA-8136-2A60D3A47B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731" t="7662" r="19443" b="72227"/>
        <a:stretch/>
      </xdr:blipFill>
      <xdr:spPr>
        <a:xfrm>
          <a:off x="13487401" y="1082040"/>
          <a:ext cx="1767840" cy="731520"/>
        </a:xfrm>
        <a:prstGeom prst="rect">
          <a:avLst/>
        </a:prstGeom>
      </xdr:spPr>
    </xdr:pic>
    <xdr:clientData/>
  </xdr:twoCellAnchor>
  <xdr:twoCellAnchor editAs="oneCell">
    <xdr:from>
      <xdr:col>13</xdr:col>
      <xdr:colOff>464820</xdr:colOff>
      <xdr:row>2</xdr:row>
      <xdr:rowOff>86348</xdr:rowOff>
    </xdr:from>
    <xdr:to>
      <xdr:col>21</xdr:col>
      <xdr:colOff>19837</xdr:colOff>
      <xdr:row>14</xdr:row>
      <xdr:rowOff>91439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9B81395-CEAF-4448-BDBE-339599CFB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76460" y="452108"/>
          <a:ext cx="3639337" cy="219965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621030</xdr:colOff>
      <xdr:row>0</xdr:row>
      <xdr:rowOff>83821</xdr:rowOff>
    </xdr:from>
    <xdr:to>
      <xdr:col>12</xdr:col>
      <xdr:colOff>240030</xdr:colOff>
      <xdr:row>23</xdr:row>
      <xdr:rowOff>79058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A982CA-18A0-40E7-B996-93C15A958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51435</xdr:colOff>
      <xdr:row>0</xdr:row>
      <xdr:rowOff>97155</xdr:rowOff>
    </xdr:from>
    <xdr:to>
      <xdr:col>25</xdr:col>
      <xdr:colOff>51435</xdr:colOff>
      <xdr:row>23</xdr:row>
      <xdr:rowOff>92392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6118D0-BC60-4BA0-8739-0D58A6AD4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76201</xdr:rowOff>
    </xdr:from>
    <xdr:to>
      <xdr:col>12</xdr:col>
      <xdr:colOff>247650</xdr:colOff>
      <xdr:row>23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944347-7803-4080-9EE8-AE83EE0A5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66675</xdr:rowOff>
    </xdr:from>
    <xdr:to>
      <xdr:col>31</xdr:col>
      <xdr:colOff>28575</xdr:colOff>
      <xdr:row>23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4328D0-4049-4937-8AA9-BB12980E6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76201</xdr:rowOff>
    </xdr:from>
    <xdr:to>
      <xdr:col>12</xdr:col>
      <xdr:colOff>247650</xdr:colOff>
      <xdr:row>23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54F973-31CA-408A-9006-E66477982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66675</xdr:rowOff>
    </xdr:from>
    <xdr:to>
      <xdr:col>31</xdr:col>
      <xdr:colOff>28575</xdr:colOff>
      <xdr:row>23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4D21BD-AAD5-4863-ACAA-3ADA04709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133350</xdr:rowOff>
    </xdr:from>
    <xdr:to>
      <xdr:col>6</xdr:col>
      <xdr:colOff>358140</xdr:colOff>
      <xdr:row>23</xdr:row>
      <xdr:rowOff>14288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660DE3-9ED2-4E5E-A0DC-8DE47C2FB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312421</xdr:colOff>
      <xdr:row>0</xdr:row>
      <xdr:rowOff>129540</xdr:rowOff>
    </xdr:from>
    <xdr:to>
      <xdr:col>14</xdr:col>
      <xdr:colOff>342901</xdr:colOff>
      <xdr:row>23</xdr:row>
      <xdr:rowOff>16193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77BF2D-FA89-4D3F-B8BE-69E6ED524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238125</xdr:colOff>
      <xdr:row>0</xdr:row>
      <xdr:rowOff>104775</xdr:rowOff>
    </xdr:from>
    <xdr:to>
      <xdr:col>39</xdr:col>
      <xdr:colOff>590550</xdr:colOff>
      <xdr:row>22</xdr:row>
      <xdr:rowOff>128588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6322A4-EEC8-4868-9FFC-F791DC72C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133350</xdr:rowOff>
    </xdr:from>
    <xdr:to>
      <xdr:col>9</xdr:col>
      <xdr:colOff>66675</xdr:colOff>
      <xdr:row>23</xdr:row>
      <xdr:rowOff>14288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5B7665-1362-4128-82AF-E3C5BA69F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190500</xdr:colOff>
      <xdr:row>0</xdr:row>
      <xdr:rowOff>114300</xdr:rowOff>
    </xdr:from>
    <xdr:to>
      <xdr:col>25</xdr:col>
      <xdr:colOff>66675</xdr:colOff>
      <xdr:row>22</xdr:row>
      <xdr:rowOff>138113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CAE0C1-FA7A-4919-84CD-085D3895A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238125</xdr:colOff>
      <xdr:row>0</xdr:row>
      <xdr:rowOff>104775</xdr:rowOff>
    </xdr:from>
    <xdr:to>
      <xdr:col>39</xdr:col>
      <xdr:colOff>590550</xdr:colOff>
      <xdr:row>22</xdr:row>
      <xdr:rowOff>128588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9475AC-86FB-4471-B32C-401DB2ACA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133350</xdr:rowOff>
    </xdr:from>
    <xdr:to>
      <xdr:col>9</xdr:col>
      <xdr:colOff>66675</xdr:colOff>
      <xdr:row>23</xdr:row>
      <xdr:rowOff>14288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C7249E-34F4-4653-95CE-578A91C32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190500</xdr:colOff>
      <xdr:row>0</xdr:row>
      <xdr:rowOff>114300</xdr:rowOff>
    </xdr:from>
    <xdr:to>
      <xdr:col>25</xdr:col>
      <xdr:colOff>66675</xdr:colOff>
      <xdr:row>22</xdr:row>
      <xdr:rowOff>138113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2DF298-3CE4-42D5-A3FF-71B58AAA0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238125</xdr:colOff>
      <xdr:row>0</xdr:row>
      <xdr:rowOff>104775</xdr:rowOff>
    </xdr:from>
    <xdr:to>
      <xdr:col>39</xdr:col>
      <xdr:colOff>590550</xdr:colOff>
      <xdr:row>22</xdr:row>
      <xdr:rowOff>128588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C01E4D-0498-456A-9E57-0E989D2CC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800099</xdr:colOff>
      <xdr:row>0</xdr:row>
      <xdr:rowOff>138112</xdr:rowOff>
    </xdr:from>
    <xdr:to>
      <xdr:col>9</xdr:col>
      <xdr:colOff>295275</xdr:colOff>
      <xdr:row>15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199AA0-66D4-47BF-8C04-454446487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0.76042</cdr:x>
      <cdr:y>0.73033</cdr:y>
    </cdr:from>
    <cdr:to>
      <cdr:x>0.93937</cdr:x>
      <cdr:y>0.85258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CEA0D32E-A400-410A-9D82-77BCB3746807}"/>
            </a:ext>
          </a:extLst>
        </cdr:cNvPr>
        <cdr:cNvSpPr txBox="1"/>
      </cdr:nvSpPr>
      <cdr:spPr>
        <a:xfrm xmlns:a="http://schemas.openxmlformats.org/drawingml/2006/main">
          <a:off x="5161254" y="2681494"/>
          <a:ext cx="1214606" cy="4488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80%</a:t>
          </a:r>
          <a:r>
            <a:rPr lang="en-US" sz="1200" baseline="0"/>
            <a:t> below 2006 Emissions</a:t>
          </a:r>
          <a:endParaRPr lang="en-US" sz="1200"/>
        </a:p>
      </cdr:txBody>
    </cdr:sp>
  </cdr:relSizeAnchor>
  <cdr:relSizeAnchor xmlns:cdr="http://schemas.openxmlformats.org/drawingml/2006/chartDrawing">
    <cdr:from>
      <cdr:x>0.62531</cdr:x>
      <cdr:y>0.41977</cdr:y>
    </cdr:from>
    <cdr:to>
      <cdr:x>0.82746</cdr:x>
      <cdr:y>0.54202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8B6C8AF3-C32A-4848-8AED-06B43953402B}"/>
            </a:ext>
          </a:extLst>
        </cdr:cNvPr>
        <cdr:cNvSpPr txBox="1"/>
      </cdr:nvSpPr>
      <cdr:spPr>
        <a:xfrm xmlns:a="http://schemas.openxmlformats.org/drawingml/2006/main">
          <a:off x="4234101" y="1556159"/>
          <a:ext cx="1368730" cy="453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40%</a:t>
          </a:r>
          <a:r>
            <a:rPr lang="en-US" sz="1200" baseline="0"/>
            <a:t> below 2006 Emissions</a:t>
          </a:r>
          <a:endParaRPr lang="en-US" sz="1200"/>
        </a:p>
      </cdr:txBody>
    </cdr:sp>
  </cdr:relSizeAnchor>
  <cdr:relSizeAnchor xmlns:cdr="http://schemas.openxmlformats.org/drawingml/2006/chartDrawing">
    <cdr:from>
      <cdr:x>0.16772</cdr:x>
      <cdr:y>0</cdr:y>
    </cdr:from>
    <cdr:to>
      <cdr:x>0.45219</cdr:x>
      <cdr:y>0.0708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CBCE6FAF-2F6A-462C-9B01-4D7FA231CAC5}"/>
            </a:ext>
          </a:extLst>
        </cdr:cNvPr>
        <cdr:cNvSpPr txBox="1"/>
      </cdr:nvSpPr>
      <cdr:spPr>
        <a:xfrm xmlns:a="http://schemas.openxmlformats.org/drawingml/2006/main">
          <a:off x="1109345" y="0"/>
          <a:ext cx="1881562" cy="275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 i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Times New Roman" panose="02020603050405020304" pitchFamily="18" charset="0"/>
            </a:rPr>
            <a:t>MD Historical Inventory</a:t>
          </a:r>
        </a:p>
      </cdr:txBody>
    </cdr:sp>
  </cdr:relSizeAnchor>
  <cdr:relSizeAnchor xmlns:cdr="http://schemas.openxmlformats.org/drawingml/2006/chartDrawing">
    <cdr:from>
      <cdr:x>0.47722</cdr:x>
      <cdr:y>0.23097</cdr:y>
    </cdr:from>
    <cdr:to>
      <cdr:x>0.65304</cdr:x>
      <cdr:y>0.35323</cdr:y>
    </cdr:to>
    <cdr:sp macro="" textlink="">
      <cdr:nvSpPr>
        <cdr:cNvPr id="9" name="TextBox 4">
          <a:extLst xmlns:a="http://schemas.openxmlformats.org/drawingml/2006/main">
            <a:ext uri="{FF2B5EF4-FFF2-40B4-BE49-F238E27FC236}">
              <a16:creationId xmlns:a16="http://schemas.microsoft.com/office/drawing/2014/main" id="{33E31AF3-C7FE-424B-BB8D-BA7B8C7107FD}"/>
            </a:ext>
          </a:extLst>
        </cdr:cNvPr>
        <cdr:cNvSpPr txBox="1"/>
      </cdr:nvSpPr>
      <cdr:spPr>
        <a:xfrm xmlns:a="http://schemas.openxmlformats.org/drawingml/2006/main">
          <a:off x="3149480" y="899799"/>
          <a:ext cx="1160360" cy="4762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25%</a:t>
          </a:r>
          <a:r>
            <a:rPr lang="en-US" sz="1200" baseline="0"/>
            <a:t> below 2006 Emissions</a:t>
          </a:r>
          <a:endParaRPr lang="en-US" sz="1200"/>
        </a:p>
      </cdr:txBody>
    </cdr:sp>
  </cdr:relSizeAnchor>
  <cdr:relSizeAnchor xmlns:cdr="http://schemas.openxmlformats.org/drawingml/2006/chartDrawing">
    <cdr:from>
      <cdr:x>0.80224</cdr:x>
      <cdr:y>0.28056</cdr:y>
    </cdr:from>
    <cdr:to>
      <cdr:x>0.94074</cdr:x>
      <cdr:y>0.35136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B0EC52E-EE2F-4139-8EB5-1D9F000BAABD}"/>
            </a:ext>
          </a:extLst>
        </cdr:cNvPr>
        <cdr:cNvSpPr txBox="1"/>
      </cdr:nvSpPr>
      <cdr:spPr>
        <a:xfrm xmlns:a="http://schemas.openxmlformats.org/drawingml/2006/main">
          <a:off x="5477906" y="1052365"/>
          <a:ext cx="945754" cy="265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 i="0">
              <a:solidFill>
                <a:schemeClr val="bg1">
                  <a:lumMod val="50000"/>
                </a:schemeClr>
              </a:solidFill>
              <a:latin typeface="+mn-lt"/>
              <a:cs typeface="Times New Roman" panose="02020603050405020304" pitchFamily="18" charset="0"/>
            </a:rPr>
            <a:t>Reference</a:t>
          </a:r>
        </a:p>
      </cdr:txBody>
    </cdr:sp>
  </cdr:relSizeAnchor>
  <cdr:relSizeAnchor xmlns:cdr="http://schemas.openxmlformats.org/drawingml/2006/chartDrawing">
    <cdr:from>
      <cdr:x>0.13427</cdr:x>
      <cdr:y>0.06386</cdr:y>
    </cdr:from>
    <cdr:to>
      <cdr:x>0.4087</cdr:x>
      <cdr:y>0.89803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AFC6C22A-4AA5-4B97-9441-0A5A2EECE847}"/>
            </a:ext>
          </a:extLst>
        </cdr:cNvPr>
        <cdr:cNvSpPr/>
      </cdr:nvSpPr>
      <cdr:spPr>
        <a:xfrm xmlns:a="http://schemas.openxmlformats.org/drawingml/2006/main">
          <a:off x="911345" y="234469"/>
          <a:ext cx="1862672" cy="3062744"/>
        </a:xfrm>
        <a:prstGeom xmlns:a="http://schemas.openxmlformats.org/drawingml/2006/main" prst="rect">
          <a:avLst/>
        </a:prstGeom>
        <a:solidFill xmlns:a="http://schemas.openxmlformats.org/drawingml/2006/main">
          <a:srgbClr val="BFBFBF">
            <a:alpha val="12941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792480</xdr:colOff>
      <xdr:row>1</xdr:row>
      <xdr:rowOff>83820</xdr:rowOff>
    </xdr:from>
    <xdr:to>
      <xdr:col>8</xdr:col>
      <xdr:colOff>198120</xdr:colOff>
      <xdr:row>14</xdr:row>
      <xdr:rowOff>144780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4AD2FA-0200-41DE-9A03-90B76EFB5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586740</xdr:colOff>
      <xdr:row>1</xdr:row>
      <xdr:rowOff>76200</xdr:rowOff>
    </xdr:from>
    <xdr:to>
      <xdr:col>14</xdr:col>
      <xdr:colOff>60960</xdr:colOff>
      <xdr:row>14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960ED2-E593-4A12-9A8A-6CFEBFEDC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800099</xdr:colOff>
      <xdr:row>0</xdr:row>
      <xdr:rowOff>138112</xdr:rowOff>
    </xdr:from>
    <xdr:to>
      <xdr:col>9</xdr:col>
      <xdr:colOff>295275</xdr:colOff>
      <xdr:row>15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47CEA-7E23-4E58-A40A-262E495A2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0</xdr:row>
      <xdr:rowOff>123825</xdr:rowOff>
    </xdr:from>
    <xdr:to>
      <xdr:col>9</xdr:col>
      <xdr:colOff>571501</xdr:colOff>
      <xdr:row>15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E3C154-2213-44B1-9C17-042051B38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571500</xdr:colOff>
      <xdr:row>0</xdr:row>
      <xdr:rowOff>85725</xdr:rowOff>
    </xdr:from>
    <xdr:ext cx="3344121" cy="37414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0EFFCC0-669A-4CC4-87DE-B11876EEB8F6}"/>
            </a:ext>
          </a:extLst>
        </xdr:cNvPr>
        <xdr:cNvSpPr txBox="1"/>
      </xdr:nvSpPr>
      <xdr:spPr>
        <a:xfrm>
          <a:off x="2400300" y="85725"/>
          <a:ext cx="334412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>
              <a:solidFill>
                <a:schemeClr val="accent1"/>
              </a:solidFill>
            </a:rPr>
            <a:t>LDV VMTs (VMT measures only)</a:t>
          </a:r>
        </a:p>
      </xdr:txBody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0</xdr:row>
      <xdr:rowOff>123825</xdr:rowOff>
    </xdr:from>
    <xdr:to>
      <xdr:col>9</xdr:col>
      <xdr:colOff>571501</xdr:colOff>
      <xdr:row>15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A07FC4-A63F-449F-BE78-6EAF16C38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571500</xdr:colOff>
      <xdr:row>0</xdr:row>
      <xdr:rowOff>85725</xdr:rowOff>
    </xdr:from>
    <xdr:ext cx="3300071" cy="37414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E87B7EB-9400-474E-8C05-A7434B94D4EC}"/>
            </a:ext>
          </a:extLst>
        </xdr:cNvPr>
        <xdr:cNvSpPr txBox="1"/>
      </xdr:nvSpPr>
      <xdr:spPr>
        <a:xfrm>
          <a:off x="2453640" y="85725"/>
          <a:ext cx="33000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>
              <a:solidFill>
                <a:schemeClr val="accent1"/>
              </a:solidFill>
            </a:rPr>
            <a:t>HDV VMTs (VMT measures only)</a:t>
          </a:r>
        </a:p>
      </xdr:txBody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0</xdr:row>
      <xdr:rowOff>123825</xdr:rowOff>
    </xdr:from>
    <xdr:to>
      <xdr:col>9</xdr:col>
      <xdr:colOff>571501</xdr:colOff>
      <xdr:row>15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C4DFF6-DEC0-4543-BD18-DE8CFAFD2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571500</xdr:colOff>
      <xdr:row>0</xdr:row>
      <xdr:rowOff>85725</xdr:rowOff>
    </xdr:from>
    <xdr:ext cx="3361433" cy="37414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381735-B81B-4C78-99AC-D25FD5B54046}"/>
            </a:ext>
          </a:extLst>
        </xdr:cNvPr>
        <xdr:cNvSpPr txBox="1"/>
      </xdr:nvSpPr>
      <xdr:spPr>
        <a:xfrm>
          <a:off x="2453640" y="85725"/>
          <a:ext cx="3361433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>
              <a:solidFill>
                <a:schemeClr val="accent1"/>
              </a:solidFill>
            </a:rPr>
            <a:t>Total VMTs (VMT measures only)</a:t>
          </a:r>
        </a:p>
      </xdr:txBody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276225</xdr:colOff>
      <xdr:row>7</xdr:row>
      <xdr:rowOff>47625</xdr:rowOff>
    </xdr:from>
    <xdr:to>
      <xdr:col>45</xdr:col>
      <xdr:colOff>352425</xdr:colOff>
      <xdr:row>18</xdr:row>
      <xdr:rowOff>176214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F6AC60-FF0E-4FD1-A7CE-0016A0B20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114301</xdr:colOff>
      <xdr:row>21</xdr:row>
      <xdr:rowOff>66675</xdr:rowOff>
    </xdr:from>
    <xdr:to>
      <xdr:col>21</xdr:col>
      <xdr:colOff>161925</xdr:colOff>
      <xdr:row>37</xdr:row>
      <xdr:rowOff>71439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35F5A0E-4A1C-4B7F-880B-CAF585E05255}"/>
            </a:ext>
          </a:extLst>
        </xdr:cNvPr>
        <xdr:cNvGrpSpPr/>
      </xdr:nvGrpSpPr>
      <xdr:grpSpPr>
        <a:xfrm>
          <a:off x="1379221" y="3907155"/>
          <a:ext cx="12544424" cy="2930844"/>
          <a:chOff x="1552576" y="9582150"/>
          <a:chExt cx="12239624" cy="3052764"/>
        </a:xfrm>
      </xdr:grpSpPr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D63E224C-AC6F-4700-83CC-6398EA6431E7}"/>
              </a:ext>
            </a:extLst>
          </xdr:cNvPr>
          <xdr:cNvGraphicFramePr>
            <a:graphicFrameLocks/>
          </xdr:cNvGraphicFramePr>
        </xdr:nvGraphicFramePr>
        <xdr:xfrm>
          <a:off x="6543675" y="9648825"/>
          <a:ext cx="4933949" cy="29860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5C9E4E8D-0E89-40F1-A976-D950F0C785C6}"/>
              </a:ext>
            </a:extLst>
          </xdr:cNvPr>
          <xdr:cNvGraphicFramePr>
            <a:graphicFrameLocks/>
          </xdr:cNvGraphicFramePr>
        </xdr:nvGraphicFramePr>
        <xdr:xfrm>
          <a:off x="1552576" y="9582150"/>
          <a:ext cx="4953000" cy="29860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pic>
        <xdr:nvPicPr>
          <xdr:cNvPr id="8" name="Picture 7">
            <a:extLst>
              <a:ext uri="{FF2B5EF4-FFF2-40B4-BE49-F238E27FC236}">
                <a16:creationId xmlns:a16="http://schemas.microsoft.com/office/drawing/2014/main" id="{DBFA3E63-43D6-4317-A282-D0B9F8F3F88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64987" t="34296" r="1668" b="23470"/>
          <a:stretch/>
        </xdr:blipFill>
        <xdr:spPr>
          <a:xfrm>
            <a:off x="11696699" y="10037337"/>
            <a:ext cx="2095501" cy="160221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48772</xdr:rowOff>
    </xdr:from>
    <xdr:to>
      <xdr:col>7</xdr:col>
      <xdr:colOff>42858</xdr:colOff>
      <xdr:row>72</xdr:row>
      <xdr:rowOff>172404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8B4A3B-638D-4D41-9299-59F4E99CC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41</xdr:row>
      <xdr:rowOff>38100</xdr:rowOff>
    </xdr:from>
    <xdr:to>
      <xdr:col>7</xdr:col>
      <xdr:colOff>62383</xdr:colOff>
      <xdr:row>56</xdr:row>
      <xdr:rowOff>161732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9B263C3-7AE0-4671-9B6B-7DF8FDDEE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10</xdr:col>
      <xdr:colOff>273165</xdr:colOff>
      <xdr:row>50</xdr:row>
      <xdr:rowOff>75184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F3EF230-BBF6-47A6-8087-A566A5152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987" t="34296" r="1668" b="23470"/>
        <a:stretch/>
      </xdr:blipFill>
      <xdr:spPr>
        <a:xfrm>
          <a:off x="5013960" y="7680960"/>
          <a:ext cx="2147685" cy="1538224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</xdr:row>
      <xdr:rowOff>0</xdr:rowOff>
    </xdr:from>
    <xdr:to>
      <xdr:col>10</xdr:col>
      <xdr:colOff>273165</xdr:colOff>
      <xdr:row>66</xdr:row>
      <xdr:rowOff>75184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D1C7FD7-6DD5-4A3D-A5EF-275415FDE2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987" t="34296" r="1668" b="23470"/>
        <a:stretch/>
      </xdr:blipFill>
      <xdr:spPr>
        <a:xfrm>
          <a:off x="5013960" y="10607040"/>
          <a:ext cx="2147685" cy="153822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0</xdr:row>
      <xdr:rowOff>123825</xdr:rowOff>
    </xdr:from>
    <xdr:to>
      <xdr:col>9</xdr:col>
      <xdr:colOff>571501</xdr:colOff>
      <xdr:row>15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B2E87D-D7E9-4FF0-A213-1E3CBCA45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381001</xdr:colOff>
      <xdr:row>1</xdr:row>
      <xdr:rowOff>114300</xdr:rowOff>
    </xdr:from>
    <xdr:to>
      <xdr:col>19</xdr:col>
      <xdr:colOff>19051</xdr:colOff>
      <xdr:row>16</xdr:row>
      <xdr:rowOff>147638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582FEB-4CF6-448C-BF0B-6E13A9B1A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1</xdr:row>
      <xdr:rowOff>1</xdr:rowOff>
    </xdr:from>
    <xdr:to>
      <xdr:col>31</xdr:col>
      <xdr:colOff>371476</xdr:colOff>
      <xdr:row>16</xdr:row>
      <xdr:rowOff>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FB6C8C-E527-4D1E-8A43-B85B445AC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533400</xdr:colOff>
      <xdr:row>0</xdr:row>
      <xdr:rowOff>57150</xdr:rowOff>
    </xdr:from>
    <xdr:ext cx="2997615" cy="37414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C3B4A6E-352F-4891-91EC-C06E7D19B80F}"/>
            </a:ext>
          </a:extLst>
        </xdr:cNvPr>
        <xdr:cNvSpPr txBox="1"/>
      </xdr:nvSpPr>
      <xdr:spPr>
        <a:xfrm>
          <a:off x="2333625" y="57150"/>
          <a:ext cx="299761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>
              <a:solidFill>
                <a:schemeClr val="accent1"/>
              </a:solidFill>
            </a:rPr>
            <a:t>Total Vehicle</a:t>
          </a:r>
          <a:r>
            <a:rPr lang="en-US" sz="1800" b="1" baseline="0">
              <a:solidFill>
                <a:schemeClr val="accent1"/>
              </a:solidFill>
            </a:rPr>
            <a:t> Energy Demand</a:t>
          </a:r>
          <a:endParaRPr lang="en-US" sz="1800" b="1">
            <a:solidFill>
              <a:schemeClr val="accent1"/>
            </a:solidFill>
          </a:endParaRPr>
        </a:p>
      </xdr:txBody>
    </xdr:sp>
    <xdr:clientData/>
  </xdr:oneCellAnchor>
  <xdr:oneCellAnchor>
    <xdr:from>
      <xdr:col>13</xdr:col>
      <xdr:colOff>447675</xdr:colOff>
      <xdr:row>0</xdr:row>
      <xdr:rowOff>28575</xdr:rowOff>
    </xdr:from>
    <xdr:ext cx="2133341" cy="37414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F5CED54-3F82-48DD-8A28-15EA78133DE7}"/>
            </a:ext>
          </a:extLst>
        </xdr:cNvPr>
        <xdr:cNvSpPr txBox="1"/>
      </xdr:nvSpPr>
      <xdr:spPr>
        <a:xfrm>
          <a:off x="8953500" y="28575"/>
          <a:ext cx="213334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>
              <a:solidFill>
                <a:schemeClr val="accent1"/>
              </a:solidFill>
            </a:rPr>
            <a:t>LDV Energy Demand</a:t>
          </a:r>
        </a:p>
      </xdr:txBody>
    </xdr:sp>
    <xdr:clientData/>
  </xdr:oneCellAnchor>
  <xdr:oneCellAnchor>
    <xdr:from>
      <xdr:col>24</xdr:col>
      <xdr:colOff>371475</xdr:colOff>
      <xdr:row>0</xdr:row>
      <xdr:rowOff>19050</xdr:rowOff>
    </xdr:from>
    <xdr:ext cx="2181366" cy="37414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038AB70-B09E-4C30-924E-23CF6625E1DE}"/>
            </a:ext>
          </a:extLst>
        </xdr:cNvPr>
        <xdr:cNvSpPr txBox="1"/>
      </xdr:nvSpPr>
      <xdr:spPr>
        <a:xfrm>
          <a:off x="15582900" y="19050"/>
          <a:ext cx="2181366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>
              <a:solidFill>
                <a:schemeClr val="accent1"/>
              </a:solidFill>
            </a:rPr>
            <a:t>HDV Energy Demand</a:t>
          </a:r>
        </a:p>
      </xdr:txBody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2038350</xdr:colOff>
      <xdr:row>0</xdr:row>
      <xdr:rowOff>57150</xdr:rowOff>
    </xdr:from>
    <xdr:ext cx="1154932" cy="37414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7A0A6F3-41FC-4F27-886E-FD642397EF0C}"/>
            </a:ext>
          </a:extLst>
        </xdr:cNvPr>
        <xdr:cNvSpPr txBox="1"/>
      </xdr:nvSpPr>
      <xdr:spPr>
        <a:xfrm>
          <a:off x="2038350" y="57150"/>
          <a:ext cx="115493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 baseline="0">
              <a:solidFill>
                <a:schemeClr val="accent1"/>
              </a:solidFill>
            </a:rPr>
            <a:t>Reference</a:t>
          </a:r>
          <a:endParaRPr lang="en-US" sz="1800" b="1">
            <a:solidFill>
              <a:schemeClr val="accent1"/>
            </a:solidFill>
          </a:endParaRPr>
        </a:p>
      </xdr:txBody>
    </xdr:sp>
    <xdr:clientData/>
  </xdr:oneCellAnchor>
  <xdr:oneCellAnchor>
    <xdr:from>
      <xdr:col>8</xdr:col>
      <xdr:colOff>209550</xdr:colOff>
      <xdr:row>0</xdr:row>
      <xdr:rowOff>66675</xdr:rowOff>
    </xdr:from>
    <xdr:ext cx="1617430" cy="37414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FE515AA-0416-4CB7-96F0-AAA64D2D364C}"/>
            </a:ext>
          </a:extLst>
        </xdr:cNvPr>
        <xdr:cNvSpPr txBox="1"/>
      </xdr:nvSpPr>
      <xdr:spPr>
        <a:xfrm>
          <a:off x="6638925" y="66675"/>
          <a:ext cx="161743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 baseline="0">
              <a:solidFill>
                <a:sysClr val="windowText" lastClr="000000"/>
              </a:solidFill>
            </a:rPr>
            <a:t>MWG Scenario</a:t>
          </a:r>
        </a:p>
      </xdr:txBody>
    </xdr:sp>
    <xdr:clientData/>
  </xdr:oneCellAnchor>
  <xdr:oneCellAnchor>
    <xdr:from>
      <xdr:col>14</xdr:col>
      <xdr:colOff>592455</xdr:colOff>
      <xdr:row>0</xdr:row>
      <xdr:rowOff>53340</xdr:rowOff>
    </xdr:from>
    <xdr:ext cx="1738489" cy="374141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742F029-0788-4126-AFDB-13ACFC8633CF}"/>
            </a:ext>
          </a:extLst>
        </xdr:cNvPr>
        <xdr:cNvSpPr txBox="1"/>
      </xdr:nvSpPr>
      <xdr:spPr>
        <a:xfrm>
          <a:off x="10746105" y="53340"/>
          <a:ext cx="173848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 baseline="0">
              <a:solidFill>
                <a:sysClr val="windowText" lastClr="000000"/>
              </a:solidFill>
            </a:rPr>
            <a:t>2030 GGRA Plan</a:t>
          </a:r>
        </a:p>
      </xdr:txBody>
    </xdr:sp>
    <xdr:clientData/>
  </xdr:oneCellAnchor>
  <xdr:twoCellAnchor editAs="oneCell">
    <xdr:from>
      <xdr:col>0</xdr:col>
      <xdr:colOff>447675</xdr:colOff>
      <xdr:row>2</xdr:row>
      <xdr:rowOff>0</xdr:rowOff>
    </xdr:from>
    <xdr:to>
      <xdr:col>5</xdr:col>
      <xdr:colOff>20056</xdr:colOff>
      <xdr:row>14</xdr:row>
      <xdr:rowOff>57150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382C736-BD17-4F0C-B7ED-E79A9715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365760"/>
          <a:ext cx="4239631" cy="2255520"/>
        </a:xfrm>
        <a:prstGeom prst="rect">
          <a:avLst/>
        </a:prstGeom>
      </xdr:spPr>
    </xdr:pic>
    <xdr:clientData/>
  </xdr:twoCellAnchor>
  <xdr:twoCellAnchor editAs="oneCell">
    <xdr:from>
      <xdr:col>5</xdr:col>
      <xdr:colOff>565785</xdr:colOff>
      <xdr:row>2</xdr:row>
      <xdr:rowOff>41909</xdr:rowOff>
    </xdr:from>
    <xdr:to>
      <xdr:col>12</xdr:col>
      <xdr:colOff>479712</xdr:colOff>
      <xdr:row>14</xdr:row>
      <xdr:rowOff>59054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D4DC182-913D-4939-9D41-A079CF3C8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5" y="407669"/>
          <a:ext cx="4177317" cy="2215515"/>
        </a:xfrm>
        <a:prstGeom prst="rect">
          <a:avLst/>
        </a:prstGeom>
      </xdr:spPr>
    </xdr:pic>
    <xdr:clientData/>
  </xdr:twoCellAnchor>
  <xdr:twoCellAnchor editAs="oneCell">
    <xdr:from>
      <xdr:col>4</xdr:col>
      <xdr:colOff>525781</xdr:colOff>
      <xdr:row>2</xdr:row>
      <xdr:rowOff>60960</xdr:rowOff>
    </xdr:from>
    <xdr:to>
      <xdr:col>7</xdr:col>
      <xdr:colOff>57151</xdr:colOff>
      <xdr:row>13</xdr:row>
      <xdr:rowOff>38100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99A1E5C-9D6F-47FC-BF70-506166334AB4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65705" t="4943" r="2803" b="10206"/>
        <a:stretch/>
      </xdr:blipFill>
      <xdr:spPr>
        <a:xfrm>
          <a:off x="4579621" y="426720"/>
          <a:ext cx="1356360" cy="1988820"/>
        </a:xfrm>
        <a:prstGeom prst="rect">
          <a:avLst/>
        </a:prstGeom>
      </xdr:spPr>
    </xdr:pic>
    <xdr:clientData/>
  </xdr:twoCellAnchor>
  <xdr:twoCellAnchor editAs="oneCell">
    <xdr:from>
      <xdr:col>19</xdr:col>
      <xdr:colOff>274320</xdr:colOff>
      <xdr:row>2</xdr:row>
      <xdr:rowOff>68580</xdr:rowOff>
    </xdr:from>
    <xdr:to>
      <xdr:col>21</xdr:col>
      <xdr:colOff>409575</xdr:colOff>
      <xdr:row>13</xdr:row>
      <xdr:rowOff>47625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A5CAA7B-F73D-41C9-A28A-ABC74E9CC9C6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65705" t="4943" r="2803" b="10206"/>
        <a:stretch/>
      </xdr:blipFill>
      <xdr:spPr>
        <a:xfrm>
          <a:off x="13472160" y="434340"/>
          <a:ext cx="1356360" cy="19888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361950</xdr:colOff>
      <xdr:row>2</xdr:row>
      <xdr:rowOff>19050</xdr:rowOff>
    </xdr:from>
    <xdr:to>
      <xdr:col>19</xdr:col>
      <xdr:colOff>270162</xdr:colOff>
      <xdr:row>14</xdr:row>
      <xdr:rowOff>36195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B098AD7-20AA-4F49-B43C-5A2D079B3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96400" y="381000"/>
          <a:ext cx="4175412" cy="218884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0</xdr:row>
      <xdr:rowOff>123825</xdr:rowOff>
    </xdr:from>
    <xdr:to>
      <xdr:col>9</xdr:col>
      <xdr:colOff>571501</xdr:colOff>
      <xdr:row>15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275F16-D4D2-4DDE-87A5-11F455CE3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171450</xdr:colOff>
      <xdr:row>0</xdr:row>
      <xdr:rowOff>57150</xdr:rowOff>
    </xdr:from>
    <xdr:ext cx="2668423" cy="37414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10FD934-8136-4FE3-BE4C-DA266C8619E9}"/>
            </a:ext>
          </a:extLst>
        </xdr:cNvPr>
        <xdr:cNvSpPr txBox="1"/>
      </xdr:nvSpPr>
      <xdr:spPr>
        <a:xfrm>
          <a:off x="2581275" y="57150"/>
          <a:ext cx="2668423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 baseline="0">
              <a:solidFill>
                <a:schemeClr val="accent1"/>
              </a:solidFill>
            </a:rPr>
            <a:t>Industrial Energy Demand</a:t>
          </a:r>
          <a:endParaRPr lang="en-US" sz="1800" b="1">
            <a:solidFill>
              <a:schemeClr val="accent1"/>
            </a:solidFill>
          </a:endParaRPr>
        </a:p>
      </xdr:txBody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2538412</xdr:colOff>
      <xdr:row>4</xdr:row>
      <xdr:rowOff>385764</xdr:rowOff>
    </xdr:from>
    <xdr:to>
      <xdr:col>19</xdr:col>
      <xdr:colOff>345422</xdr:colOff>
      <xdr:row>32</xdr:row>
      <xdr:rowOff>119064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C61490-C6F9-48E4-9038-3C8C57E43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2061211</xdr:colOff>
      <xdr:row>0</xdr:row>
      <xdr:rowOff>118110</xdr:rowOff>
    </xdr:from>
    <xdr:ext cx="1840760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54FCA4-FDD3-4E32-AA78-CC518BAE6328}"/>
            </a:ext>
          </a:extLst>
        </xdr:cNvPr>
        <xdr:cNvSpPr txBox="1"/>
      </xdr:nvSpPr>
      <xdr:spPr>
        <a:xfrm>
          <a:off x="2061211" y="118110"/>
          <a:ext cx="184076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solidFill>
                <a:schemeClr val="accent1"/>
              </a:solidFill>
            </a:rPr>
            <a:t>2020 Reference</a:t>
          </a:r>
        </a:p>
      </xdr:txBody>
    </xdr:sp>
    <xdr:clientData/>
  </xdr:oneCellAnchor>
  <xdr:twoCellAnchor>
    <xdr:from>
      <xdr:col>0</xdr:col>
      <xdr:colOff>1821180</xdr:colOff>
      <xdr:row>2</xdr:row>
      <xdr:rowOff>144780</xdr:rowOff>
    </xdr:from>
    <xdr:to>
      <xdr:col>0</xdr:col>
      <xdr:colOff>2156460</xdr:colOff>
      <xdr:row>16</xdr:row>
      <xdr:rowOff>137159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B7001F8-BB95-4A08-BD61-E6F02CA89B19}"/>
            </a:ext>
          </a:extLst>
        </xdr:cNvPr>
        <xdr:cNvSpPr/>
      </xdr:nvSpPr>
      <xdr:spPr>
        <a:xfrm>
          <a:off x="1821180" y="525780"/>
          <a:ext cx="335280" cy="265937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968217</xdr:colOff>
      <xdr:row>2</xdr:row>
      <xdr:rowOff>95131</xdr:rowOff>
    </xdr:from>
    <xdr:to>
      <xdr:col>10</xdr:col>
      <xdr:colOff>394608</xdr:colOff>
      <xdr:row>19</xdr:row>
      <xdr:rowOff>96203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74F30A2-1563-43F1-8ED6-6D27B9A10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65880</xdr:colOff>
      <xdr:row>2</xdr:row>
      <xdr:rowOff>50800</xdr:rowOff>
    </xdr:from>
    <xdr:to>
      <xdr:col>30</xdr:col>
      <xdr:colOff>209550</xdr:colOff>
      <xdr:row>19</xdr:row>
      <xdr:rowOff>51753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4D970D6-F3B9-409A-94A5-CDAE1413F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336776</xdr:colOff>
      <xdr:row>115</xdr:row>
      <xdr:rowOff>128588</xdr:rowOff>
    </xdr:from>
    <xdr:to>
      <xdr:col>19</xdr:col>
      <xdr:colOff>278946</xdr:colOff>
      <xdr:row>130</xdr:row>
      <xdr:rowOff>14288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E275D46-EC44-429A-BB7F-8F637DEBE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368300</xdr:colOff>
      <xdr:row>2</xdr:row>
      <xdr:rowOff>39154</xdr:rowOff>
    </xdr:from>
    <xdr:to>
      <xdr:col>18</xdr:col>
      <xdr:colOff>101599</xdr:colOff>
      <xdr:row>19</xdr:row>
      <xdr:rowOff>40107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CA4A422-412F-4B29-8682-F5A727BD0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13</xdr:col>
      <xdr:colOff>78900</xdr:colOff>
      <xdr:row>1</xdr:row>
      <xdr:rowOff>25400</xdr:rowOff>
    </xdr:from>
    <xdr:ext cx="1458284" cy="34278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688DB88-7813-42AB-8E74-F4BDAF314288}"/>
            </a:ext>
          </a:extLst>
        </xdr:cNvPr>
        <xdr:cNvSpPr txBox="1"/>
      </xdr:nvSpPr>
      <xdr:spPr>
        <a:xfrm>
          <a:off x="8733950" y="209550"/>
          <a:ext cx="145828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chemeClr val="bg1">
                  <a:lumMod val="50000"/>
                </a:schemeClr>
              </a:solidFill>
            </a:rPr>
            <a:t>MWG Scenario</a:t>
          </a:r>
        </a:p>
      </xdr:txBody>
    </xdr:sp>
    <xdr:clientData/>
  </xdr:oneCellAnchor>
  <xdr:oneCellAnchor>
    <xdr:from>
      <xdr:col>21</xdr:col>
      <xdr:colOff>192405</xdr:colOff>
      <xdr:row>1</xdr:row>
      <xdr:rowOff>35379</xdr:rowOff>
    </xdr:from>
    <xdr:ext cx="1565750" cy="34278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A9AE21-373D-413A-A4F3-2992A9A95C99}"/>
            </a:ext>
          </a:extLst>
        </xdr:cNvPr>
        <xdr:cNvSpPr txBox="1"/>
      </xdr:nvSpPr>
      <xdr:spPr>
        <a:xfrm>
          <a:off x="12670155" y="217942"/>
          <a:ext cx="1565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en-US" sz="16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2030 GGRA Plan</a:t>
          </a:r>
        </a:p>
      </xdr:txBody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</xdr:row>
      <xdr:rowOff>514351</xdr:rowOff>
    </xdr:from>
    <xdr:to>
      <xdr:col>21</xdr:col>
      <xdr:colOff>254000</xdr:colOff>
      <xdr:row>32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E1F75C-0E59-464F-B832-5B3D5A2C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3314730</xdr:colOff>
      <xdr:row>4</xdr:row>
      <xdr:rowOff>288562</xdr:rowOff>
    </xdr:from>
    <xdr:to>
      <xdr:col>21</xdr:col>
      <xdr:colOff>263570</xdr:colOff>
      <xdr:row>31</xdr:row>
      <xdr:rowOff>25249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AA34EE-659B-4C84-8049-FC9E6B722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55</xdr:col>
      <xdr:colOff>1694</xdr:colOff>
      <xdr:row>16</xdr:row>
      <xdr:rowOff>1</xdr:rowOff>
    </xdr:from>
    <xdr:to>
      <xdr:col>71</xdr:col>
      <xdr:colOff>351367</xdr:colOff>
      <xdr:row>43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50388D-B744-4FEB-94D9-3BE43EF7D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0</xdr:colOff>
      <xdr:row>16</xdr:row>
      <xdr:rowOff>91440</xdr:rowOff>
    </xdr:from>
    <xdr:to>
      <xdr:col>55</xdr:col>
      <xdr:colOff>82127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A44E1A1-DEF7-4C9A-93CC-C87D64BD1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48</xdr:col>
      <xdr:colOff>45720</xdr:colOff>
      <xdr:row>44</xdr:row>
      <xdr:rowOff>76200</xdr:rowOff>
    </xdr:from>
    <xdr:to>
      <xdr:col>51</xdr:col>
      <xdr:colOff>411480</xdr:colOff>
      <xdr:row>47</xdr:row>
      <xdr:rowOff>60960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52888A1-0183-4543-950F-2DA3CCB7ADA4}"/>
            </a:ext>
          </a:extLst>
        </xdr:cNvPr>
        <xdr:cNvSpPr txBox="1"/>
      </xdr:nvSpPr>
      <xdr:spPr>
        <a:xfrm>
          <a:off x="29306520" y="8488680"/>
          <a:ext cx="219456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MWG Scenario</a:t>
          </a:r>
        </a:p>
      </xdr:txBody>
    </xdr:sp>
    <xdr:clientData/>
  </xdr:twoCellAnchor>
  <xdr:twoCellAnchor>
    <xdr:from>
      <xdr:col>61</xdr:col>
      <xdr:colOff>259080</xdr:colOff>
      <xdr:row>44</xdr:row>
      <xdr:rowOff>76200</xdr:rowOff>
    </xdr:from>
    <xdr:to>
      <xdr:col>65</xdr:col>
      <xdr:colOff>396240</xdr:colOff>
      <xdr:row>47</xdr:row>
      <xdr:rowOff>60960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4F7C2DF-1EB8-4907-843F-5278CADAD0E9}"/>
            </a:ext>
          </a:extLst>
        </xdr:cNvPr>
        <xdr:cNvSpPr txBox="1"/>
      </xdr:nvSpPr>
      <xdr:spPr>
        <a:xfrm>
          <a:off x="37444680" y="8488680"/>
          <a:ext cx="257556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2030 GGRA Plan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25</xdr:row>
      <xdr:rowOff>19050</xdr:rowOff>
    </xdr:from>
    <xdr:to>
      <xdr:col>25</xdr:col>
      <xdr:colOff>609600</xdr:colOff>
      <xdr:row>75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A18FA1-C5BE-4E58-93FA-E34B6C8E4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54</xdr:row>
      <xdr:rowOff>19050</xdr:rowOff>
    </xdr:from>
    <xdr:to>
      <xdr:col>25</xdr:col>
      <xdr:colOff>609600</xdr:colOff>
      <xdr:row>104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60E39D-F050-46E4-AF6F-0CC9C3CD7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54</xdr:row>
      <xdr:rowOff>19050</xdr:rowOff>
    </xdr:from>
    <xdr:to>
      <xdr:col>25</xdr:col>
      <xdr:colOff>609600</xdr:colOff>
      <xdr:row>104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DC662C-EFDA-466C-99F6-8865680D9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33</xdr:row>
      <xdr:rowOff>19050</xdr:rowOff>
    </xdr:from>
    <xdr:to>
      <xdr:col>25</xdr:col>
      <xdr:colOff>609600</xdr:colOff>
      <xdr:row>83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854AB5-FB8B-41FC-804C-B893C6157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62</xdr:row>
      <xdr:rowOff>19050</xdr:rowOff>
    </xdr:from>
    <xdr:to>
      <xdr:col>25</xdr:col>
      <xdr:colOff>609600</xdr:colOff>
      <xdr:row>112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0B9141-DAC3-4D43-BD7C-01D1EFEC1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25</xdr:row>
      <xdr:rowOff>0</xdr:rowOff>
    </xdr:from>
    <xdr:to>
      <xdr:col>46</xdr:col>
      <xdr:colOff>414074</xdr:colOff>
      <xdr:row>38</xdr:row>
      <xdr:rowOff>4630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7DD66F-EA1C-4026-9AF2-D4F195A7B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465512</xdr:colOff>
      <xdr:row>62</xdr:row>
      <xdr:rowOff>167293</xdr:rowOff>
    </xdr:from>
    <xdr:to>
      <xdr:col>25</xdr:col>
      <xdr:colOff>680777</xdr:colOff>
      <xdr:row>112</xdr:row>
      <xdr:rowOff>167293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90DB5F-35DF-4541-9FD2-E10CE7DE9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662</xdr:colOff>
      <xdr:row>25</xdr:row>
      <xdr:rowOff>4895</xdr:rowOff>
    </xdr:from>
    <xdr:to>
      <xdr:col>46</xdr:col>
      <xdr:colOff>414736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3941B1-3383-4915-853B-2789D27FA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152400</xdr:rowOff>
    </xdr:from>
    <xdr:to>
      <xdr:col>4</xdr:col>
      <xdr:colOff>139065</xdr:colOff>
      <xdr:row>14</xdr:row>
      <xdr:rowOff>76200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DB6C024-BEC1-4715-ADE8-B37C7108B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42900"/>
          <a:ext cx="4267200" cy="2400300"/>
        </a:xfrm>
        <a:prstGeom prst="rect">
          <a:avLst/>
        </a:prstGeom>
      </xdr:spPr>
    </xdr:pic>
    <xdr:clientData/>
  </xdr:twoCellAnchor>
  <xdr:oneCellAnchor>
    <xdr:from>
      <xdr:col>0</xdr:col>
      <xdr:colOff>1828800</xdr:colOff>
      <xdr:row>0</xdr:row>
      <xdr:rowOff>76200</xdr:rowOff>
    </xdr:from>
    <xdr:ext cx="1154932" cy="37414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F0EF159-0EBD-4E6B-AC8B-4311A26CBCDB}"/>
            </a:ext>
          </a:extLst>
        </xdr:cNvPr>
        <xdr:cNvSpPr txBox="1"/>
      </xdr:nvSpPr>
      <xdr:spPr>
        <a:xfrm>
          <a:off x="1828800" y="76200"/>
          <a:ext cx="115493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 baseline="0">
              <a:solidFill>
                <a:schemeClr val="accent1"/>
              </a:solidFill>
            </a:rPr>
            <a:t>Reference</a:t>
          </a:r>
          <a:endParaRPr lang="en-US" sz="1800" b="1">
            <a:solidFill>
              <a:schemeClr val="accent1"/>
            </a:solidFill>
          </a:endParaRPr>
        </a:p>
      </xdr:txBody>
    </xdr:sp>
    <xdr:clientData/>
  </xdr:oneCellAnchor>
  <xdr:twoCellAnchor editAs="oneCell">
    <xdr:from>
      <xdr:col>4</xdr:col>
      <xdr:colOff>333375</xdr:colOff>
      <xdr:row>1</xdr:row>
      <xdr:rowOff>180975</xdr:rowOff>
    </xdr:from>
    <xdr:to>
      <xdr:col>10</xdr:col>
      <xdr:colOff>430530</xdr:colOff>
      <xdr:row>14</xdr:row>
      <xdr:rowOff>57150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2FE9EAF-4A89-4D41-A62C-872D935069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9542"/>
        <a:stretch/>
      </xdr:blipFill>
      <xdr:spPr>
        <a:xfrm>
          <a:off x="5057775" y="363855"/>
          <a:ext cx="3019425" cy="2253615"/>
        </a:xfrm>
        <a:prstGeom prst="rect">
          <a:avLst/>
        </a:prstGeom>
      </xdr:spPr>
    </xdr:pic>
    <xdr:clientData/>
  </xdr:twoCellAnchor>
  <xdr:oneCellAnchor>
    <xdr:from>
      <xdr:col>7</xdr:col>
      <xdr:colOff>66675</xdr:colOff>
      <xdr:row>0</xdr:row>
      <xdr:rowOff>95250</xdr:rowOff>
    </xdr:from>
    <xdr:ext cx="1458284" cy="34278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147FACC-0515-4AC5-9A43-7E63F6D2D3FA}"/>
            </a:ext>
          </a:extLst>
        </xdr:cNvPr>
        <xdr:cNvSpPr txBox="1"/>
      </xdr:nvSpPr>
      <xdr:spPr>
        <a:xfrm>
          <a:off x="6254115" y="95250"/>
          <a:ext cx="145828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MWG Scenario</a:t>
          </a:r>
          <a:endParaRPr lang="en-US" sz="16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oneCellAnchor>
    <xdr:from>
      <xdr:col>12</xdr:col>
      <xdr:colOff>474345</xdr:colOff>
      <xdr:row>0</xdr:row>
      <xdr:rowOff>57150</xdr:rowOff>
    </xdr:from>
    <xdr:ext cx="1565750" cy="34278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19F2C8-5114-4400-836A-917059219179}"/>
            </a:ext>
          </a:extLst>
        </xdr:cNvPr>
        <xdr:cNvSpPr txBox="1"/>
      </xdr:nvSpPr>
      <xdr:spPr>
        <a:xfrm>
          <a:off x="9075420" y="57150"/>
          <a:ext cx="1565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2030 GGRA Plan</a:t>
          </a:r>
          <a:endParaRPr lang="en-US" sz="16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 editAs="oneCell">
    <xdr:from>
      <xdr:col>10</xdr:col>
      <xdr:colOff>414056</xdr:colOff>
      <xdr:row>1</xdr:row>
      <xdr:rowOff>167640</xdr:rowOff>
    </xdr:from>
    <xdr:to>
      <xdr:col>20</xdr:col>
      <xdr:colOff>364115</xdr:colOff>
      <xdr:row>14</xdr:row>
      <xdr:rowOff>53340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C9D6791-F3F6-40FC-9C82-F350467E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64536" y="350520"/>
          <a:ext cx="4819239" cy="22707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2360568</xdr:colOff>
      <xdr:row>0</xdr:row>
      <xdr:rowOff>97699</xdr:rowOff>
    </xdr:from>
    <xdr:ext cx="1154034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F0303F-9D18-447F-8141-8F2014E84790}"/>
            </a:ext>
          </a:extLst>
        </xdr:cNvPr>
        <xdr:cNvSpPr txBox="1"/>
      </xdr:nvSpPr>
      <xdr:spPr>
        <a:xfrm>
          <a:off x="2360568" y="97699"/>
          <a:ext cx="1154034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solidFill>
                <a:schemeClr val="accent1"/>
              </a:solidFill>
            </a:rPr>
            <a:t>Buildings</a:t>
          </a:r>
        </a:p>
      </xdr:txBody>
    </xdr:sp>
    <xdr:clientData/>
  </xdr:oneCellAnchor>
  <xdr:twoCellAnchor>
    <xdr:from>
      <xdr:col>0</xdr:col>
      <xdr:colOff>1821180</xdr:colOff>
      <xdr:row>2</xdr:row>
      <xdr:rowOff>144780</xdr:rowOff>
    </xdr:from>
    <xdr:to>
      <xdr:col>0</xdr:col>
      <xdr:colOff>2156460</xdr:colOff>
      <xdr:row>16</xdr:row>
      <xdr:rowOff>137159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B515650-2A0C-4500-80DF-45129CD7032D}"/>
            </a:ext>
          </a:extLst>
        </xdr:cNvPr>
        <xdr:cNvSpPr/>
      </xdr:nvSpPr>
      <xdr:spPr>
        <a:xfrm>
          <a:off x="1821180" y="525780"/>
          <a:ext cx="335280" cy="265937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13</xdr:col>
      <xdr:colOff>450940</xdr:colOff>
      <xdr:row>0</xdr:row>
      <xdr:rowOff>112939</xdr:rowOff>
    </xdr:from>
    <xdr:ext cx="1069780" cy="40543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9949C3-7CD0-4173-BDAB-07C56CAFD114}"/>
            </a:ext>
          </a:extLst>
        </xdr:cNvPr>
        <xdr:cNvSpPr txBox="1"/>
      </xdr:nvSpPr>
      <xdr:spPr>
        <a:xfrm>
          <a:off x="9696994" y="112939"/>
          <a:ext cx="106978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solidFill>
                <a:schemeClr val="accent1"/>
              </a:solidFill>
            </a:rPr>
            <a:t>Industry</a:t>
          </a:r>
        </a:p>
      </xdr:txBody>
    </xdr:sp>
    <xdr:clientData/>
  </xdr:oneCellAnchor>
  <xdr:oneCellAnchor>
    <xdr:from>
      <xdr:col>24</xdr:col>
      <xdr:colOff>425429</xdr:colOff>
      <xdr:row>0</xdr:row>
      <xdr:rowOff>0</xdr:rowOff>
    </xdr:from>
    <xdr:ext cx="1778949" cy="40543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B5E0B92-DC81-41EA-BD76-F8906AECF81B}"/>
            </a:ext>
          </a:extLst>
        </xdr:cNvPr>
        <xdr:cNvSpPr txBox="1"/>
      </xdr:nvSpPr>
      <xdr:spPr>
        <a:xfrm>
          <a:off x="15658625" y="0"/>
          <a:ext cx="1778949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solidFill>
                <a:schemeClr val="accent1"/>
              </a:solidFill>
            </a:rPr>
            <a:t>Transportation</a:t>
          </a:r>
        </a:p>
      </xdr:txBody>
    </xdr:sp>
    <xdr:clientData/>
  </xdr:oneCellAnchor>
  <xdr:twoCellAnchor>
    <xdr:from>
      <xdr:col>0</xdr:col>
      <xdr:colOff>625929</xdr:colOff>
      <xdr:row>2</xdr:row>
      <xdr:rowOff>183696</xdr:rowOff>
    </xdr:from>
    <xdr:to>
      <xdr:col>7</xdr:col>
      <xdr:colOff>512991</xdr:colOff>
      <xdr:row>18</xdr:row>
      <xdr:rowOff>170088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7187B10-41CF-4A8D-B345-9E0BAE2BA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517071</xdr:colOff>
      <xdr:row>2</xdr:row>
      <xdr:rowOff>136072</xdr:rowOff>
    </xdr:from>
    <xdr:to>
      <xdr:col>20</xdr:col>
      <xdr:colOff>397329</xdr:colOff>
      <xdr:row>18</xdr:row>
      <xdr:rowOff>122464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26F6E00-AB49-4222-B883-7790D8316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381001</xdr:colOff>
      <xdr:row>2</xdr:row>
      <xdr:rowOff>6803</xdr:rowOff>
    </xdr:from>
    <xdr:to>
      <xdr:col>32</xdr:col>
      <xdr:colOff>261259</xdr:colOff>
      <xdr:row>17</xdr:row>
      <xdr:rowOff>183695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2F78066-57F9-4B82-A3DB-100A00D4D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2</xdr:row>
      <xdr:rowOff>57151</xdr:rowOff>
    </xdr:from>
    <xdr:to>
      <xdr:col>18</xdr:col>
      <xdr:colOff>400049</xdr:colOff>
      <xdr:row>31</xdr:row>
      <xdr:rowOff>114301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16C4203-0742-4B4B-B45E-D9267990B1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23784" y="316231"/>
              <a:ext cx="6600825" cy="49568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</xdr:row>
      <xdr:rowOff>152400</xdr:rowOff>
    </xdr:from>
    <xdr:to>
      <xdr:col>11</xdr:col>
      <xdr:colOff>95250</xdr:colOff>
      <xdr:row>17</xdr:row>
      <xdr:rowOff>185738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F8E1C1-5438-419C-B018-A299CBA6E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376238</xdr:colOff>
      <xdr:row>3</xdr:row>
      <xdr:rowOff>100012</xdr:rowOff>
    </xdr:from>
    <xdr:to>
      <xdr:col>30</xdr:col>
      <xdr:colOff>38100</xdr:colOff>
      <xdr:row>19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D51221F-DDA5-46FA-94C5-1138D3ADF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22</xdr:col>
      <xdr:colOff>57150</xdr:colOff>
      <xdr:row>1</xdr:row>
      <xdr:rowOff>167640</xdr:rowOff>
    </xdr:from>
    <xdr:ext cx="1738489" cy="37414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FD5D3B9-3E52-4F9E-9D14-2E466D945179}"/>
            </a:ext>
          </a:extLst>
        </xdr:cNvPr>
        <xdr:cNvSpPr txBox="1"/>
      </xdr:nvSpPr>
      <xdr:spPr>
        <a:xfrm>
          <a:off x="13201650" y="348615"/>
          <a:ext cx="173848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2030 GGRA</a:t>
          </a:r>
          <a:r>
            <a:rPr lang="en-US" sz="1800" b="1" baseline="0"/>
            <a:t> Plan</a:t>
          </a:r>
          <a:endParaRPr lang="en-US" sz="1800" b="1"/>
        </a:p>
      </xdr:txBody>
    </xdr:sp>
    <xdr:clientData/>
  </xdr:oneCellAnchor>
  <xdr:twoCellAnchor>
    <xdr:from>
      <xdr:col>8</xdr:col>
      <xdr:colOff>323851</xdr:colOff>
      <xdr:row>3</xdr:row>
      <xdr:rowOff>85724</xdr:rowOff>
    </xdr:from>
    <xdr:to>
      <xdr:col>18</xdr:col>
      <xdr:colOff>47624</xdr:colOff>
      <xdr:row>20</xdr:row>
      <xdr:rowOff>85725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E409E6A-629F-4169-8920-C2F7194B4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</xdr:col>
      <xdr:colOff>47625</xdr:colOff>
      <xdr:row>1</xdr:row>
      <xdr:rowOff>171450</xdr:rowOff>
    </xdr:from>
    <xdr:ext cx="1617430" cy="374141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8CFB2E-5E61-4402-9C7B-6CBA2D2F2645}"/>
            </a:ext>
          </a:extLst>
        </xdr:cNvPr>
        <xdr:cNvSpPr txBox="1"/>
      </xdr:nvSpPr>
      <xdr:spPr>
        <a:xfrm>
          <a:off x="7781925" y="361950"/>
          <a:ext cx="161743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MWG Scenario</a:t>
          </a:r>
        </a:p>
      </xdr:txBody>
    </xdr:sp>
    <xdr:clientData/>
  </xdr:oneCellAnchor>
  <xdr:twoCellAnchor>
    <xdr:from>
      <xdr:col>0</xdr:col>
      <xdr:colOff>419099</xdr:colOff>
      <xdr:row>3</xdr:row>
      <xdr:rowOff>47625</xdr:rowOff>
    </xdr:from>
    <xdr:to>
      <xdr:col>7</xdr:col>
      <xdr:colOff>200025</xdr:colOff>
      <xdr:row>19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A887E58-3F80-42DC-AC39-50BC89A98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381000</xdr:colOff>
      <xdr:row>2</xdr:row>
      <xdr:rowOff>0</xdr:rowOff>
    </xdr:from>
    <xdr:ext cx="1154932" cy="37414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EF1B5D1-48D5-4C5C-8D3B-74C64CDDDA06}"/>
            </a:ext>
          </a:extLst>
        </xdr:cNvPr>
        <xdr:cNvSpPr txBox="1"/>
      </xdr:nvSpPr>
      <xdr:spPr>
        <a:xfrm>
          <a:off x="2543175" y="381000"/>
          <a:ext cx="115493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Reference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71437</xdr:rowOff>
    </xdr:from>
    <xdr:to>
      <xdr:col>15</xdr:col>
      <xdr:colOff>485775</xdr:colOff>
      <xdr:row>18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3F1096-B484-432C-9355-D58E1E092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476250</xdr:colOff>
      <xdr:row>0</xdr:row>
      <xdr:rowOff>38100</xdr:rowOff>
    </xdr:from>
    <xdr:ext cx="1776640" cy="40543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460601-E95B-4605-A1D8-B3B23629DB2B}"/>
            </a:ext>
          </a:extLst>
        </xdr:cNvPr>
        <xdr:cNvSpPr txBox="1"/>
      </xdr:nvSpPr>
      <xdr:spPr>
        <a:xfrm>
          <a:off x="6600825" y="38100"/>
          <a:ext cx="177664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solidFill>
                <a:schemeClr val="accent1"/>
              </a:solidFill>
            </a:rPr>
            <a:t>MWG Scenario</a:t>
          </a:r>
        </a:p>
      </xdr:txBody>
    </xdr:sp>
    <xdr:clientData/>
  </xdr:oneCellAnchor>
  <xdr:twoCellAnchor>
    <xdr:from>
      <xdr:col>16</xdr:col>
      <xdr:colOff>352425</xdr:colOff>
      <xdr:row>2</xdr:row>
      <xdr:rowOff>28575</xdr:rowOff>
    </xdr:from>
    <xdr:to>
      <xdr:col>27</xdr:col>
      <xdr:colOff>381001</xdr:colOff>
      <xdr:row>18</xdr:row>
      <xdr:rowOff>100013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3CE469-A525-471D-8914-E4546EAA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19</xdr:col>
      <xdr:colOff>320040</xdr:colOff>
      <xdr:row>0</xdr:row>
      <xdr:rowOff>57150</xdr:rowOff>
    </xdr:from>
    <xdr:ext cx="1910908" cy="40543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5B9AA21-23A9-43F3-B2BF-A602B7809A7A}"/>
            </a:ext>
          </a:extLst>
        </xdr:cNvPr>
        <xdr:cNvSpPr txBox="1"/>
      </xdr:nvSpPr>
      <xdr:spPr>
        <a:xfrm>
          <a:off x="11807190" y="57150"/>
          <a:ext cx="191090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solidFill>
                <a:schemeClr val="accent1"/>
              </a:solidFill>
            </a:rPr>
            <a:t>2030 GGRA Plan</a:t>
          </a:r>
        </a:p>
      </xdr:txBody>
    </xdr:sp>
    <xdr:clientData/>
  </xdr:oneCellAnchor>
  <xdr:twoCellAnchor>
    <xdr:from>
      <xdr:col>0</xdr:col>
      <xdr:colOff>600075</xdr:colOff>
      <xdr:row>2</xdr:row>
      <xdr:rowOff>0</xdr:rowOff>
    </xdr:from>
    <xdr:to>
      <xdr:col>6</xdr:col>
      <xdr:colOff>342900</xdr:colOff>
      <xdr:row>18</xdr:row>
      <xdr:rowOff>71438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062C5F-4D04-4E41-AD3A-E902D05B0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2057400</xdr:colOff>
      <xdr:row>0</xdr:row>
      <xdr:rowOff>85725</xdr:rowOff>
    </xdr:from>
    <xdr:ext cx="1840760" cy="40543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B44CAB9-B5E1-4681-B28E-069B330BA4F0}"/>
            </a:ext>
          </a:extLst>
        </xdr:cNvPr>
        <xdr:cNvSpPr txBox="1"/>
      </xdr:nvSpPr>
      <xdr:spPr>
        <a:xfrm>
          <a:off x="2057400" y="85725"/>
          <a:ext cx="184076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solidFill>
                <a:schemeClr val="accent1"/>
              </a:solidFill>
            </a:rPr>
            <a:t>2020 Reference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arles Li" id="{606FB037-8A1F-46D9-95D3-93E1245850E2}" userId="Charles Li" providerId="None"/>
</personList>
</file>

<file path=xl/theme/theme1.xml><?xml version="1.0" encoding="utf-8"?>
<a:theme xmlns:a="http://schemas.openxmlformats.org/drawingml/2006/main" name="Office Theme">
  <a:themeElements>
    <a:clrScheme name="E3">
      <a:dk1>
        <a:sysClr val="windowText" lastClr="000000"/>
      </a:dk1>
      <a:lt1>
        <a:sysClr val="window" lastClr="FFFFFF"/>
      </a:lt1>
      <a:dk2>
        <a:srgbClr val="315361"/>
      </a:dk2>
      <a:lt2>
        <a:srgbClr val="EEECE1"/>
      </a:lt2>
      <a:accent1>
        <a:srgbClr val="034E6E"/>
      </a:accent1>
      <a:accent2>
        <a:srgbClr val="AF7E00"/>
      </a:accent2>
      <a:accent3>
        <a:srgbClr val="AF2200"/>
      </a:accent3>
      <a:accent4>
        <a:srgbClr val="007E33"/>
      </a:accent4>
      <a:accent5>
        <a:srgbClr val="AF5D00"/>
      </a:accent5>
      <a:accent6>
        <a:srgbClr val="0A1978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3">
    <a:dk1>
      <a:sysClr val="windowText" lastClr="000000"/>
    </a:dk1>
    <a:lt1>
      <a:sysClr val="window" lastClr="FFFFFF"/>
    </a:lt1>
    <a:dk2>
      <a:srgbClr val="315361"/>
    </a:dk2>
    <a:lt2>
      <a:srgbClr val="EEECE1"/>
    </a:lt2>
    <a:accent1>
      <a:srgbClr val="034E6E"/>
    </a:accent1>
    <a:accent2>
      <a:srgbClr val="AF7E00"/>
    </a:accent2>
    <a:accent3>
      <a:srgbClr val="AF2200"/>
    </a:accent3>
    <a:accent4>
      <a:srgbClr val="007E33"/>
    </a:accent4>
    <a:accent5>
      <a:srgbClr val="AF5D00"/>
    </a:accent5>
    <a:accent6>
      <a:srgbClr val="0A1978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3">
    <a:dk1>
      <a:sysClr val="windowText" lastClr="000000"/>
    </a:dk1>
    <a:lt1>
      <a:sysClr val="window" lastClr="FFFFFF"/>
    </a:lt1>
    <a:dk2>
      <a:srgbClr val="315361"/>
    </a:dk2>
    <a:lt2>
      <a:srgbClr val="EEECE1"/>
    </a:lt2>
    <a:accent1>
      <a:srgbClr val="034E6E"/>
    </a:accent1>
    <a:accent2>
      <a:srgbClr val="AF7E00"/>
    </a:accent2>
    <a:accent3>
      <a:srgbClr val="AF2200"/>
    </a:accent3>
    <a:accent4>
      <a:srgbClr val="007E33"/>
    </a:accent4>
    <a:accent5>
      <a:srgbClr val="AF5D00"/>
    </a:accent5>
    <a:accent6>
      <a:srgbClr val="0A1978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3" dT="2021-01-26T19:35:13.90" personId="{606FB037-8A1F-46D9-95D3-93E1245850E2}" id="{C24E6E59-9C1F-4868-B720-D10313205958}">
    <text>2006 baseline emissions updated from SAR to AR5</text>
  </threadedComment>
</ThreadedComment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D56"/>
  <sheetViews>
    <sheetView workbookViewId="0"/>
  </sheetViews>
  <sheetFormatPr defaultRowHeight="14.4" x14ac:dyDescent="0.3"/>
  <cols>
    <col min="2" max="2" width="20.44140625" bestFit="1" customWidth="1"/>
    <col min="3" max="3" width="31.109375" bestFit="1" customWidth="1"/>
    <col min="4" max="4" width="85.109375" bestFit="1" customWidth="1"/>
  </cols>
  <sheetData>
    <row r="2" spans="2:4" s="43" customFormat="1" x14ac:dyDescent="0.3">
      <c r="B2" s="68" t="s">
        <v>267</v>
      </c>
      <c r="C2" s="69">
        <v>44236</v>
      </c>
    </row>
    <row r="3" spans="2:4" s="43" customFormat="1" x14ac:dyDescent="0.3"/>
    <row r="4" spans="2:4" x14ac:dyDescent="0.3">
      <c r="B4" t="s">
        <v>4</v>
      </c>
      <c r="C4" t="s">
        <v>6</v>
      </c>
      <c r="D4" t="s">
        <v>5</v>
      </c>
    </row>
    <row r="5" spans="2:4" s="43" customFormat="1" x14ac:dyDescent="0.3">
      <c r="B5" s="70" t="s">
        <v>243</v>
      </c>
      <c r="C5" s="46" t="s">
        <v>256</v>
      </c>
      <c r="D5" s="136" t="s">
        <v>369</v>
      </c>
    </row>
    <row r="6" spans="2:4" s="43" customFormat="1" x14ac:dyDescent="0.3">
      <c r="B6" s="71"/>
      <c r="C6" s="44" t="s">
        <v>257</v>
      </c>
      <c r="D6" s="138" t="s">
        <v>578</v>
      </c>
    </row>
    <row r="7" spans="2:4" s="43" customFormat="1" x14ac:dyDescent="0.3">
      <c r="B7" s="71"/>
      <c r="C7" s="45" t="s">
        <v>370</v>
      </c>
      <c r="D7" s="138" t="s">
        <v>577</v>
      </c>
    </row>
    <row r="8" spans="2:4" s="43" customFormat="1" x14ac:dyDescent="0.3">
      <c r="B8" s="71"/>
      <c r="C8" s="45" t="s">
        <v>579</v>
      </c>
      <c r="D8" s="138" t="s">
        <v>580</v>
      </c>
    </row>
    <row r="9" spans="2:4" s="43" customFormat="1" x14ac:dyDescent="0.3">
      <c r="B9" s="71"/>
      <c r="C9" s="45" t="s">
        <v>462</v>
      </c>
      <c r="D9" s="138" t="s">
        <v>463</v>
      </c>
    </row>
    <row r="10" spans="2:4" s="43" customFormat="1" x14ac:dyDescent="0.3">
      <c r="B10" s="71"/>
      <c r="C10" s="45" t="s">
        <v>268</v>
      </c>
      <c r="D10" s="138" t="s">
        <v>386</v>
      </c>
    </row>
    <row r="11" spans="2:4" s="43" customFormat="1" x14ac:dyDescent="0.3">
      <c r="B11" s="71"/>
      <c r="C11" s="45" t="s">
        <v>273</v>
      </c>
      <c r="D11" s="138" t="s">
        <v>384</v>
      </c>
    </row>
    <row r="12" spans="2:4" s="43" customFormat="1" x14ac:dyDescent="0.3">
      <c r="B12" s="71"/>
      <c r="C12" s="45" t="s">
        <v>322</v>
      </c>
      <c r="D12" s="138" t="s">
        <v>387</v>
      </c>
    </row>
    <row r="13" spans="2:4" s="43" customFormat="1" x14ac:dyDescent="0.3">
      <c r="B13" s="71"/>
      <c r="C13" s="45" t="s">
        <v>371</v>
      </c>
      <c r="D13" s="138" t="s">
        <v>372</v>
      </c>
    </row>
    <row r="14" spans="2:4" x14ac:dyDescent="0.3">
      <c r="B14" s="50" t="s">
        <v>1</v>
      </c>
      <c r="C14" s="44" t="s">
        <v>47</v>
      </c>
      <c r="D14" s="138" t="s">
        <v>50</v>
      </c>
    </row>
    <row r="15" spans="2:4" x14ac:dyDescent="0.3">
      <c r="B15" s="50"/>
      <c r="C15" s="45" t="s">
        <v>231</v>
      </c>
      <c r="D15" s="138" t="s">
        <v>576</v>
      </c>
    </row>
    <row r="16" spans="2:4" x14ac:dyDescent="0.3">
      <c r="B16" s="50"/>
      <c r="C16" s="45" t="s">
        <v>388</v>
      </c>
      <c r="D16" s="142" t="s">
        <v>389</v>
      </c>
    </row>
    <row r="17" spans="2:4" s="43" customFormat="1" x14ac:dyDescent="0.3">
      <c r="B17" s="50"/>
      <c r="C17" s="45" t="s">
        <v>581</v>
      </c>
      <c r="D17" s="142" t="s">
        <v>589</v>
      </c>
    </row>
    <row r="18" spans="2:4" x14ac:dyDescent="0.3">
      <c r="B18" s="50"/>
      <c r="C18" s="45" t="s">
        <v>605</v>
      </c>
      <c r="D18" s="142" t="s">
        <v>597</v>
      </c>
    </row>
    <row r="19" spans="2:4" x14ac:dyDescent="0.3">
      <c r="B19" s="50"/>
      <c r="C19" s="45" t="s">
        <v>582</v>
      </c>
      <c r="D19" s="142" t="s">
        <v>590</v>
      </c>
    </row>
    <row r="20" spans="2:4" s="43" customFormat="1" x14ac:dyDescent="0.3">
      <c r="B20" s="50"/>
      <c r="C20" s="45" t="s">
        <v>606</v>
      </c>
      <c r="D20" s="142" t="s">
        <v>598</v>
      </c>
    </row>
    <row r="21" spans="2:4" x14ac:dyDescent="0.3">
      <c r="B21" s="50"/>
      <c r="C21" s="45" t="s">
        <v>484</v>
      </c>
      <c r="D21" s="142" t="s">
        <v>486</v>
      </c>
    </row>
    <row r="22" spans="2:4" s="43" customFormat="1" x14ac:dyDescent="0.3">
      <c r="B22" s="50"/>
      <c r="C22" s="45" t="s">
        <v>485</v>
      </c>
      <c r="D22" s="142" t="s">
        <v>487</v>
      </c>
    </row>
    <row r="23" spans="2:4" x14ac:dyDescent="0.3">
      <c r="B23" s="49" t="s">
        <v>0</v>
      </c>
      <c r="C23" s="45" t="s">
        <v>48</v>
      </c>
      <c r="D23" s="138" t="s">
        <v>50</v>
      </c>
    </row>
    <row r="24" spans="2:4" s="43" customFormat="1" x14ac:dyDescent="0.3">
      <c r="B24" s="49"/>
      <c r="C24" s="45" t="s">
        <v>233</v>
      </c>
      <c r="D24" s="138" t="s">
        <v>232</v>
      </c>
    </row>
    <row r="25" spans="2:4" x14ac:dyDescent="0.3">
      <c r="B25" s="49"/>
      <c r="C25" s="45" t="s">
        <v>319</v>
      </c>
      <c r="D25" s="138" t="s">
        <v>390</v>
      </c>
    </row>
    <row r="26" spans="2:4" s="43" customFormat="1" x14ac:dyDescent="0.3">
      <c r="B26" s="49"/>
      <c r="C26" s="45" t="s">
        <v>392</v>
      </c>
      <c r="D26" s="138" t="s">
        <v>391</v>
      </c>
    </row>
    <row r="27" spans="2:4" s="43" customFormat="1" x14ac:dyDescent="0.3">
      <c r="B27" s="49"/>
      <c r="C27" s="45" t="s">
        <v>583</v>
      </c>
      <c r="D27" s="138" t="s">
        <v>591</v>
      </c>
    </row>
    <row r="28" spans="2:4" s="43" customFormat="1" x14ac:dyDescent="0.3">
      <c r="B28" s="49"/>
      <c r="C28" s="45" t="s">
        <v>607</v>
      </c>
      <c r="D28" s="138" t="s">
        <v>599</v>
      </c>
    </row>
    <row r="29" spans="2:4" x14ac:dyDescent="0.3">
      <c r="B29" s="49"/>
      <c r="C29" s="45" t="s">
        <v>395</v>
      </c>
      <c r="D29" s="138" t="s">
        <v>396</v>
      </c>
    </row>
    <row r="30" spans="2:4" x14ac:dyDescent="0.3">
      <c r="B30" s="49"/>
      <c r="C30" s="45" t="s">
        <v>584</v>
      </c>
      <c r="D30" s="138" t="s">
        <v>592</v>
      </c>
    </row>
    <row r="31" spans="2:4" x14ac:dyDescent="0.3">
      <c r="B31" s="49"/>
      <c r="C31" s="45" t="s">
        <v>608</v>
      </c>
      <c r="D31" s="138" t="s">
        <v>600</v>
      </c>
    </row>
    <row r="32" spans="2:4" x14ac:dyDescent="0.3">
      <c r="B32" s="49"/>
      <c r="C32" s="45" t="s">
        <v>397</v>
      </c>
      <c r="D32" s="138" t="s">
        <v>398</v>
      </c>
    </row>
    <row r="33" spans="2:4" x14ac:dyDescent="0.3">
      <c r="B33" s="49"/>
      <c r="C33" s="45" t="s">
        <v>585</v>
      </c>
      <c r="D33" s="138" t="s">
        <v>593</v>
      </c>
    </row>
    <row r="34" spans="2:4" x14ac:dyDescent="0.3">
      <c r="B34" s="49"/>
      <c r="C34" s="45" t="s">
        <v>609</v>
      </c>
      <c r="D34" s="138" t="s">
        <v>601</v>
      </c>
    </row>
    <row r="35" spans="2:4" x14ac:dyDescent="0.3">
      <c r="B35" s="49"/>
      <c r="C35" s="45" t="s">
        <v>488</v>
      </c>
      <c r="D35" s="138" t="s">
        <v>497</v>
      </c>
    </row>
    <row r="36" spans="2:4" x14ac:dyDescent="0.3">
      <c r="B36" s="49"/>
      <c r="C36" s="45" t="s">
        <v>489</v>
      </c>
      <c r="D36" s="138" t="s">
        <v>498</v>
      </c>
    </row>
    <row r="37" spans="2:4" x14ac:dyDescent="0.3">
      <c r="B37" s="49"/>
      <c r="C37" s="45" t="s">
        <v>490</v>
      </c>
      <c r="D37" s="138" t="s">
        <v>499</v>
      </c>
    </row>
    <row r="38" spans="2:4" x14ac:dyDescent="0.3">
      <c r="B38" s="49"/>
      <c r="C38" s="45" t="s">
        <v>491</v>
      </c>
      <c r="D38" s="138" t="s">
        <v>500</v>
      </c>
    </row>
    <row r="39" spans="2:4" x14ac:dyDescent="0.3">
      <c r="B39" s="49"/>
      <c r="C39" s="45" t="s">
        <v>492</v>
      </c>
      <c r="D39" s="138" t="s">
        <v>501</v>
      </c>
    </row>
    <row r="40" spans="2:4" x14ac:dyDescent="0.3">
      <c r="B40" s="49"/>
      <c r="C40" s="45" t="s">
        <v>493</v>
      </c>
      <c r="D40" s="138" t="s">
        <v>502</v>
      </c>
    </row>
    <row r="41" spans="2:4" x14ac:dyDescent="0.3">
      <c r="B41" s="49"/>
      <c r="C41" s="45" t="s">
        <v>494</v>
      </c>
      <c r="D41" s="138" t="s">
        <v>503</v>
      </c>
    </row>
    <row r="42" spans="2:4" x14ac:dyDescent="0.3">
      <c r="B42" s="49"/>
      <c r="C42" s="45" t="s">
        <v>495</v>
      </c>
      <c r="D42" s="138" t="s">
        <v>504</v>
      </c>
    </row>
    <row r="43" spans="2:4" x14ac:dyDescent="0.3">
      <c r="B43" s="49"/>
      <c r="C43" s="45" t="s">
        <v>496</v>
      </c>
      <c r="D43" s="138" t="s">
        <v>505</v>
      </c>
    </row>
    <row r="44" spans="2:4" x14ac:dyDescent="0.3">
      <c r="B44" s="119" t="s">
        <v>2</v>
      </c>
      <c r="C44" s="45" t="s">
        <v>49</v>
      </c>
      <c r="D44" s="138" t="s">
        <v>50</v>
      </c>
    </row>
    <row r="45" spans="2:4" x14ac:dyDescent="0.3">
      <c r="B45" s="119"/>
      <c r="C45" s="45" t="s">
        <v>380</v>
      </c>
      <c r="D45" s="138" t="s">
        <v>381</v>
      </c>
    </row>
    <row r="46" spans="2:4" x14ac:dyDescent="0.3">
      <c r="B46" s="119"/>
      <c r="C46" s="45" t="s">
        <v>506</v>
      </c>
      <c r="D46" s="138" t="s">
        <v>507</v>
      </c>
    </row>
    <row r="47" spans="2:4" x14ac:dyDescent="0.3">
      <c r="B47" s="48" t="s">
        <v>3</v>
      </c>
      <c r="C47" s="44" t="s">
        <v>374</v>
      </c>
      <c r="D47" s="138" t="s">
        <v>373</v>
      </c>
    </row>
    <row r="48" spans="2:4" x14ac:dyDescent="0.3">
      <c r="B48" s="48"/>
      <c r="C48" s="44" t="s">
        <v>586</v>
      </c>
      <c r="D48" s="138" t="s">
        <v>594</v>
      </c>
    </row>
    <row r="49" spans="2:4" x14ac:dyDescent="0.3">
      <c r="B49" s="48"/>
      <c r="C49" s="44" t="s">
        <v>610</v>
      </c>
      <c r="D49" s="138" t="s">
        <v>602</v>
      </c>
    </row>
    <row r="50" spans="2:4" x14ac:dyDescent="0.3">
      <c r="B50" s="48"/>
      <c r="C50" s="45" t="s">
        <v>375</v>
      </c>
      <c r="D50" s="138" t="s">
        <v>376</v>
      </c>
    </row>
    <row r="51" spans="2:4" x14ac:dyDescent="0.3">
      <c r="B51" s="48"/>
      <c r="C51" s="45" t="s">
        <v>587</v>
      </c>
      <c r="D51" s="138" t="s">
        <v>595</v>
      </c>
    </row>
    <row r="52" spans="2:4" x14ac:dyDescent="0.3">
      <c r="B52" s="48"/>
      <c r="C52" s="45" t="s">
        <v>611</v>
      </c>
      <c r="D52" s="138" t="s">
        <v>603</v>
      </c>
    </row>
    <row r="53" spans="2:4" x14ac:dyDescent="0.3">
      <c r="B53" s="48"/>
      <c r="C53" s="45" t="s">
        <v>377</v>
      </c>
      <c r="D53" s="138" t="s">
        <v>378</v>
      </c>
    </row>
    <row r="54" spans="2:4" x14ac:dyDescent="0.3">
      <c r="B54" s="48"/>
      <c r="C54" s="45" t="s">
        <v>588</v>
      </c>
      <c r="D54" s="138" t="s">
        <v>596</v>
      </c>
    </row>
    <row r="55" spans="2:4" x14ac:dyDescent="0.3">
      <c r="B55" s="48"/>
      <c r="C55" s="45" t="s">
        <v>612</v>
      </c>
      <c r="D55" s="138" t="s">
        <v>604</v>
      </c>
    </row>
    <row r="56" spans="2:4" x14ac:dyDescent="0.3">
      <c r="B56" s="120" t="s">
        <v>258</v>
      </c>
      <c r="C56" s="36" t="s">
        <v>259</v>
      </c>
      <c r="D56" s="143" t="s">
        <v>379</v>
      </c>
    </row>
  </sheetData>
  <phoneticPr fontId="1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C934-7D04-4E41-9D17-499F3CD0CAD4}">
  <sheetPr codeName="Sheet8">
    <tabColor theme="0"/>
  </sheetPr>
  <dimension ref="A20:AK66"/>
  <sheetViews>
    <sheetView workbookViewId="0">
      <pane ySplit="18" topLeftCell="A31" activePane="bottomLeft" state="frozen"/>
      <selection pane="bottomLeft" activeCell="L11" sqref="L11"/>
    </sheetView>
  </sheetViews>
  <sheetFormatPr defaultColWidth="8.88671875" defaultRowHeight="14.4" x14ac:dyDescent="0.3"/>
  <cols>
    <col min="1" max="1" width="33.5546875" style="43" bestFit="1" customWidth="1"/>
    <col min="2" max="37" width="14.5546875" style="43" bestFit="1" customWidth="1"/>
    <col min="38" max="16384" width="8.88671875" style="43"/>
  </cols>
  <sheetData>
    <row r="20" spans="1:37" x14ac:dyDescent="0.3">
      <c r="A20" s="118" t="s">
        <v>366</v>
      </c>
    </row>
    <row r="21" spans="1:37" x14ac:dyDescent="0.3">
      <c r="A21" s="118" t="s">
        <v>361</v>
      </c>
    </row>
    <row r="22" spans="1:37" x14ac:dyDescent="0.3">
      <c r="B22" s="118">
        <v>2015</v>
      </c>
      <c r="C22" s="118">
        <v>2016</v>
      </c>
      <c r="D22" s="118">
        <v>2017</v>
      </c>
      <c r="E22" s="118">
        <v>2018</v>
      </c>
      <c r="F22" s="118">
        <v>2019</v>
      </c>
      <c r="G22" s="118">
        <v>2020</v>
      </c>
      <c r="H22" s="118">
        <v>2021</v>
      </c>
      <c r="I22" s="118">
        <v>2022</v>
      </c>
      <c r="J22" s="118">
        <v>2023</v>
      </c>
      <c r="K22" s="118">
        <v>2024</v>
      </c>
      <c r="L22" s="118">
        <v>2025</v>
      </c>
      <c r="M22" s="118">
        <v>2026</v>
      </c>
      <c r="N22" s="118">
        <v>2027</v>
      </c>
      <c r="O22" s="118">
        <v>2028</v>
      </c>
      <c r="P22" s="118">
        <v>2029</v>
      </c>
      <c r="Q22" s="118">
        <v>2030</v>
      </c>
      <c r="R22" s="118">
        <v>2031</v>
      </c>
      <c r="S22" s="118">
        <v>2032</v>
      </c>
      <c r="T22" s="118">
        <v>2033</v>
      </c>
      <c r="U22" s="118">
        <v>2034</v>
      </c>
      <c r="V22" s="118">
        <v>2035</v>
      </c>
      <c r="W22" s="118">
        <v>2036</v>
      </c>
      <c r="X22" s="118">
        <v>2037</v>
      </c>
      <c r="Y22" s="118">
        <v>2038</v>
      </c>
      <c r="Z22" s="118">
        <v>2039</v>
      </c>
      <c r="AA22" s="118">
        <v>2040</v>
      </c>
      <c r="AB22" s="118">
        <v>2041</v>
      </c>
      <c r="AC22" s="118">
        <v>2042</v>
      </c>
      <c r="AD22" s="118">
        <v>2043</v>
      </c>
      <c r="AE22" s="118">
        <v>2044</v>
      </c>
      <c r="AF22" s="118">
        <v>2045</v>
      </c>
      <c r="AG22" s="118">
        <v>2046</v>
      </c>
      <c r="AH22" s="118">
        <v>2047</v>
      </c>
      <c r="AI22" s="118">
        <v>2048</v>
      </c>
      <c r="AJ22" s="118">
        <v>2049</v>
      </c>
      <c r="AK22" s="118">
        <v>2050</v>
      </c>
    </row>
    <row r="23" spans="1:37" x14ac:dyDescent="0.3">
      <c r="A23" s="118" t="s">
        <v>358</v>
      </c>
      <c r="B23" s="131">
        <f>B24/B25</f>
        <v>152.64348380587307</v>
      </c>
      <c r="C23" s="131">
        <f t="shared" ref="C23:AK23" si="0">C24/C25</f>
        <v>149.52595728688783</v>
      </c>
      <c r="D23" s="131">
        <f t="shared" si="0"/>
        <v>141.83831406253751</v>
      </c>
      <c r="E23" s="131">
        <f t="shared" si="0"/>
        <v>146.92744796673844</v>
      </c>
      <c r="F23" s="131">
        <f t="shared" si="0"/>
        <v>147.22536137537512</v>
      </c>
      <c r="G23" s="131">
        <f t="shared" si="0"/>
        <v>145.67678795648365</v>
      </c>
      <c r="H23" s="131">
        <f t="shared" si="0"/>
        <v>144.07549624716955</v>
      </c>
      <c r="I23" s="131">
        <f t="shared" si="0"/>
        <v>142.43190919410651</v>
      </c>
      <c r="J23" s="131">
        <f t="shared" si="0"/>
        <v>140.75870404674487</v>
      </c>
      <c r="K23" s="131">
        <f t="shared" si="0"/>
        <v>139.53115496061193</v>
      </c>
      <c r="L23" s="131">
        <f t="shared" si="0"/>
        <v>138.27036241310756</v>
      </c>
      <c r="M23" s="131">
        <f t="shared" si="0"/>
        <v>137.03731181027547</v>
      </c>
      <c r="N23" s="131">
        <f t="shared" si="0"/>
        <v>135.85096178174896</v>
      </c>
      <c r="O23" s="131">
        <f t="shared" si="0"/>
        <v>134.68853673952208</v>
      </c>
      <c r="P23" s="131">
        <f t="shared" si="0"/>
        <v>133.57038767478548</v>
      </c>
      <c r="Q23" s="131">
        <f t="shared" si="0"/>
        <v>132.46299896242593</v>
      </c>
      <c r="R23" s="131">
        <f t="shared" si="0"/>
        <v>131.45312130188842</v>
      </c>
      <c r="S23" s="131">
        <f t="shared" si="0"/>
        <v>130.49336845036495</v>
      </c>
      <c r="T23" s="131">
        <f t="shared" si="0"/>
        <v>129.58615167218073</v>
      </c>
      <c r="U23" s="131">
        <f t="shared" si="0"/>
        <v>128.75628946340683</v>
      </c>
      <c r="V23" s="131">
        <f t="shared" si="0"/>
        <v>127.97780364057826</v>
      </c>
      <c r="W23" s="131">
        <f t="shared" si="0"/>
        <v>127.29115924678919</v>
      </c>
      <c r="X23" s="131">
        <f t="shared" si="0"/>
        <v>126.69728864978703</v>
      </c>
      <c r="Y23" s="131">
        <f t="shared" si="0"/>
        <v>126.20588213881624</v>
      </c>
      <c r="Z23" s="131">
        <f t="shared" si="0"/>
        <v>125.77953306867958</v>
      </c>
      <c r="AA23" s="131">
        <f t="shared" si="0"/>
        <v>125.4220172863825</v>
      </c>
      <c r="AB23" s="131">
        <f t="shared" si="0"/>
        <v>125.13834076753085</v>
      </c>
      <c r="AC23" s="131">
        <f t="shared" si="0"/>
        <v>124.88765918738164</v>
      </c>
      <c r="AD23" s="131">
        <f t="shared" si="0"/>
        <v>124.68558358299569</v>
      </c>
      <c r="AE23" s="131">
        <f t="shared" si="0"/>
        <v>124.49693076565194</v>
      </c>
      <c r="AF23" s="131">
        <f t="shared" si="0"/>
        <v>124.32820402271835</v>
      </c>
      <c r="AG23" s="131">
        <f t="shared" si="0"/>
        <v>124.18838478834645</v>
      </c>
      <c r="AH23" s="131">
        <f t="shared" si="0"/>
        <v>124.04873470571577</v>
      </c>
      <c r="AI23" s="131">
        <f t="shared" si="0"/>
        <v>123.93187499311276</v>
      </c>
      <c r="AJ23" s="131">
        <f t="shared" si="0"/>
        <v>123.81031597632105</v>
      </c>
      <c r="AK23" s="131">
        <f t="shared" si="0"/>
        <v>123.69336043889764</v>
      </c>
    </row>
    <row r="24" spans="1:37" x14ac:dyDescent="0.3">
      <c r="A24" s="132" t="s">
        <v>362</v>
      </c>
      <c r="B24" s="134">
        <f>'Energy by Scenario'!C28*1000000</f>
        <v>918207338.46830237</v>
      </c>
      <c r="C24" s="134">
        <f>'Energy by Scenario'!D28*1000000</f>
        <v>906290109.5066129</v>
      </c>
      <c r="D24" s="134">
        <f>'Energy by Scenario'!E28*1000000</f>
        <v>866228299.42579949</v>
      </c>
      <c r="E24" s="134">
        <f>'Energy by Scenario'!F28*1000000</f>
        <v>904127964.25823927</v>
      </c>
      <c r="F24" s="134">
        <f>'Energy by Scenario'!G28*1000000</f>
        <v>912846499.18873465</v>
      </c>
      <c r="G24" s="134">
        <f>'Energy by Scenario'!H28*1000000</f>
        <v>910109486.13746405</v>
      </c>
      <c r="H24" s="134">
        <f>'Energy by Scenario'!I28*1000000</f>
        <v>906946287.38006568</v>
      </c>
      <c r="I24" s="134">
        <f>'Energy by Scenario'!J28*1000000</f>
        <v>903414168.14449668</v>
      </c>
      <c r="J24" s="134">
        <f>'Energy by Scenario'!K28*1000000</f>
        <v>899586688.76489854</v>
      </c>
      <c r="K24" s="134">
        <f>'Energy by Scenario'!L28*1000000</f>
        <v>898518676.34635735</v>
      </c>
      <c r="L24" s="134">
        <f>'Energy by Scenario'!M28*1000000</f>
        <v>897166769.48469806</v>
      </c>
      <c r="M24" s="134">
        <f>'Energy by Scenario'!N28*1000000</f>
        <v>895923788.3038758</v>
      </c>
      <c r="N24" s="134">
        <f>'Energy by Scenario'!O28*1000000</f>
        <v>894917732.54188597</v>
      </c>
      <c r="O24" s="134">
        <f>'Energy by Scenario'!P28*1000000</f>
        <v>894003439.21916056</v>
      </c>
      <c r="P24" s="134">
        <f>'Energy by Scenario'!Q28*1000000</f>
        <v>893319677.07604802</v>
      </c>
      <c r="Q24" s="134">
        <f>'Energy by Scenario'!R28*1000000</f>
        <v>892646395.60946858</v>
      </c>
      <c r="R24" s="134">
        <f>'Energy by Scenario'!S28*1000000</f>
        <v>892573387.232759</v>
      </c>
      <c r="S24" s="134">
        <f>'Energy by Scenario'!T28*1000000</f>
        <v>892790647.17822576</v>
      </c>
      <c r="T24" s="134">
        <f>'Energy by Scenario'!U28*1000000</f>
        <v>893321819.39275539</v>
      </c>
      <c r="U24" s="134">
        <f>'Energy by Scenario'!V28*1000000</f>
        <v>894346805.53729594</v>
      </c>
      <c r="V24" s="134">
        <f>'Energy by Scenario'!W28*1000000</f>
        <v>895695348.3345474</v>
      </c>
      <c r="W24" s="134">
        <f>'Energy by Scenario'!X28*1000000</f>
        <v>897660400.37290239</v>
      </c>
      <c r="X24" s="134">
        <f>'Energy by Scenario'!Y28*1000000</f>
        <v>900262800.84542847</v>
      </c>
      <c r="Y24" s="134">
        <f>'Energy by Scenario'!Z28*1000000</f>
        <v>903586512.51724029</v>
      </c>
      <c r="Z24" s="134">
        <f>'Energy by Scenario'!AA28*1000000</f>
        <v>907378072.07387304</v>
      </c>
      <c r="AA24" s="134">
        <f>'Energy by Scenario'!AB28*1000000</f>
        <v>911675413.17797959</v>
      </c>
      <c r="AB24" s="134">
        <f>'Energy by Scenario'!AC28*1000000</f>
        <v>916526468.69136703</v>
      </c>
      <c r="AC24" s="134">
        <f>'Energy by Scenario'!AD28*1000000</f>
        <v>921642098.23338282</v>
      </c>
      <c r="AD24" s="134">
        <f>'Energy by Scenario'!AE28*1000000</f>
        <v>927143972.48148155</v>
      </c>
      <c r="AE24" s="134">
        <f>'Energy by Scenario'!AF28*1000000</f>
        <v>932776810.20703161</v>
      </c>
      <c r="AF24" s="134">
        <f>'Energy by Scenario'!AG28*1000000</f>
        <v>938592143.96449161</v>
      </c>
      <c r="AG24" s="134">
        <f>'Energy by Scenario'!AH28*1000000</f>
        <v>944661884.00345993</v>
      </c>
      <c r="AH24" s="134">
        <f>'Energy by Scenario'!AI28*1000000</f>
        <v>950770966.45167768</v>
      </c>
      <c r="AI24" s="134">
        <f>'Energy by Scenario'!AJ28*1000000</f>
        <v>957094347.26008654</v>
      </c>
      <c r="AJ24" s="134">
        <f>'Energy by Scenario'!AK28*1000000</f>
        <v>963422360.6734128</v>
      </c>
      <c r="AK24" s="134">
        <f>'Energy by Scenario'!AL28*1000000</f>
        <v>969827371.33500946</v>
      </c>
    </row>
    <row r="25" spans="1:37" x14ac:dyDescent="0.3">
      <c r="A25" s="132" t="s">
        <v>363</v>
      </c>
      <c r="B25" s="134">
        <v>6015372</v>
      </c>
      <c r="C25" s="134">
        <v>6061088.8300000001</v>
      </c>
      <c r="D25" s="134">
        <v>6107153.0999999996</v>
      </c>
      <c r="E25" s="134">
        <v>6153567.4699999997</v>
      </c>
      <c r="F25" s="134">
        <v>6200334.5800000001</v>
      </c>
      <c r="G25" s="134">
        <v>6247457.1200000001</v>
      </c>
      <c r="H25" s="134">
        <v>6294937.7999999998</v>
      </c>
      <c r="I25" s="134">
        <v>6342779.3200000003</v>
      </c>
      <c r="J25" s="134">
        <v>6390984.4500000002</v>
      </c>
      <c r="K25" s="134">
        <v>6439555.9299999997</v>
      </c>
      <c r="L25" s="134">
        <v>6488496.5499999998</v>
      </c>
      <c r="M25" s="134">
        <v>6537809.1299999999</v>
      </c>
      <c r="N25" s="134">
        <v>6587496.4800000004</v>
      </c>
      <c r="O25" s="134">
        <v>6637561.4500000002</v>
      </c>
      <c r="P25" s="134">
        <v>6688006.9199999999</v>
      </c>
      <c r="Q25" s="134">
        <v>6738835.7699999996</v>
      </c>
      <c r="R25" s="134">
        <v>6790050.9199999999</v>
      </c>
      <c r="S25" s="134">
        <v>6841655.3099999996</v>
      </c>
      <c r="T25" s="134">
        <v>6893651.8899999997</v>
      </c>
      <c r="U25" s="134">
        <v>6946043.6399999997</v>
      </c>
      <c r="V25" s="134">
        <v>6998833.5700000003</v>
      </c>
      <c r="W25" s="134">
        <v>7052024.71</v>
      </c>
      <c r="X25" s="134">
        <v>7105620.0999999996</v>
      </c>
      <c r="Y25" s="134">
        <v>7159622.8099999996</v>
      </c>
      <c r="Z25" s="134">
        <v>7214035.9400000004</v>
      </c>
      <c r="AA25" s="134">
        <v>7268862.6200000001</v>
      </c>
      <c r="AB25" s="134">
        <v>7324105.9699999997</v>
      </c>
      <c r="AC25" s="134">
        <v>7379769.1799999997</v>
      </c>
      <c r="AD25" s="134">
        <v>7435855.4199999999</v>
      </c>
      <c r="AE25" s="134">
        <v>7492367.9199999999</v>
      </c>
      <c r="AF25" s="134">
        <v>7549309.9199999999</v>
      </c>
      <c r="AG25" s="134">
        <v>7606684.6799999997</v>
      </c>
      <c r="AH25" s="134">
        <v>7664495.4800000004</v>
      </c>
      <c r="AI25" s="134">
        <v>7722745.6399999997</v>
      </c>
      <c r="AJ25" s="134">
        <v>7781438.5099999998</v>
      </c>
      <c r="AK25" s="134">
        <v>7840577.4400000004</v>
      </c>
    </row>
    <row r="27" spans="1:37" x14ac:dyDescent="0.3">
      <c r="A27" s="118" t="s">
        <v>511</v>
      </c>
      <c r="B27" s="131">
        <f>B28/B29</f>
        <v>152.64698442910264</v>
      </c>
      <c r="C27" s="131">
        <f t="shared" ref="C27:AK27" si="1">C28/C29</f>
        <v>149.15768729126771</v>
      </c>
      <c r="D27" s="131">
        <f t="shared" si="1"/>
        <v>140.27324488280547</v>
      </c>
      <c r="E27" s="131">
        <f t="shared" si="1"/>
        <v>145.55788245693026</v>
      </c>
      <c r="F27" s="131">
        <f t="shared" si="1"/>
        <v>145.26371721803756</v>
      </c>
      <c r="G27" s="131">
        <f t="shared" si="1"/>
        <v>142.75302703763685</v>
      </c>
      <c r="H27" s="131">
        <f t="shared" si="1"/>
        <v>140.11688973915346</v>
      </c>
      <c r="I27" s="131">
        <f t="shared" si="1"/>
        <v>137.40753425302523</v>
      </c>
      <c r="J27" s="131">
        <f t="shared" si="1"/>
        <v>134.65883333307227</v>
      </c>
      <c r="K27" s="131">
        <f t="shared" si="1"/>
        <v>131.98200223398862</v>
      </c>
      <c r="L27" s="131">
        <f t="shared" si="1"/>
        <v>129.08812711056831</v>
      </c>
      <c r="M27" s="131">
        <f t="shared" si="1"/>
        <v>126.16147396830704</v>
      </c>
      <c r="N27" s="131">
        <f t="shared" si="1"/>
        <v>123.22748967302024</v>
      </c>
      <c r="O27" s="131">
        <f t="shared" si="1"/>
        <v>120.23790873599586</v>
      </c>
      <c r="P27" s="131">
        <f t="shared" si="1"/>
        <v>117.25630064188535</v>
      </c>
      <c r="Q27" s="131">
        <f t="shared" si="1"/>
        <v>114.26125271957959</v>
      </c>
      <c r="R27" s="131">
        <f t="shared" si="1"/>
        <v>111.81046489417696</v>
      </c>
      <c r="S27" s="131">
        <f t="shared" si="1"/>
        <v>109.26680881957481</v>
      </c>
      <c r="T27" s="131">
        <f t="shared" si="1"/>
        <v>106.64656652117445</v>
      </c>
      <c r="U27" s="131">
        <f t="shared" si="1"/>
        <v>103.9748162976162</v>
      </c>
      <c r="V27" s="131">
        <f t="shared" si="1"/>
        <v>101.24560339803695</v>
      </c>
      <c r="W27" s="131">
        <f t="shared" si="1"/>
        <v>98.553522555435237</v>
      </c>
      <c r="X27" s="131">
        <f t="shared" si="1"/>
        <v>95.891183314566305</v>
      </c>
      <c r="Y27" s="131">
        <f t="shared" si="1"/>
        <v>93.283443954431362</v>
      </c>
      <c r="Z27" s="131">
        <f t="shared" si="1"/>
        <v>90.717022689145182</v>
      </c>
      <c r="AA27" s="131">
        <f t="shared" si="1"/>
        <v>88.213523749141018</v>
      </c>
      <c r="AB27" s="131">
        <f t="shared" si="1"/>
        <v>85.800731199464991</v>
      </c>
      <c r="AC27" s="131">
        <f t="shared" si="1"/>
        <v>83.456513753290082</v>
      </c>
      <c r="AD27" s="131">
        <f t="shared" si="1"/>
        <v>81.209029107689886</v>
      </c>
      <c r="AE27" s="131">
        <f t="shared" si="1"/>
        <v>79.043183592383286</v>
      </c>
      <c r="AF27" s="131">
        <f t="shared" si="1"/>
        <v>76.972736516044932</v>
      </c>
      <c r="AG27" s="131">
        <f t="shared" si="1"/>
        <v>75.007097161556672</v>
      </c>
      <c r="AH27" s="131">
        <f t="shared" si="1"/>
        <v>73.124167639184009</v>
      </c>
      <c r="AI27" s="131">
        <f t="shared" si="1"/>
        <v>71.338462818087635</v>
      </c>
      <c r="AJ27" s="131">
        <f t="shared" si="1"/>
        <v>69.62678300509566</v>
      </c>
      <c r="AK27" s="131">
        <f t="shared" si="1"/>
        <v>67.992624564274507</v>
      </c>
    </row>
    <row r="28" spans="1:37" x14ac:dyDescent="0.3">
      <c r="A28" s="132" t="s">
        <v>362</v>
      </c>
      <c r="B28" s="134">
        <f>'Energy by Scenario'!C27*1000000</f>
        <v>918228396.01926005</v>
      </c>
      <c r="C28" s="134">
        <f>'Energy by Scenario'!D27*1000000</f>
        <v>904057992.34973574</v>
      </c>
      <c r="D28" s="134">
        <f>'Energy by Scenario'!E27*1000000</f>
        <v>856670182.33308446</v>
      </c>
      <c r="E28" s="134">
        <f>'Energy by Scenario'!F27*1000000</f>
        <v>895700250.48904967</v>
      </c>
      <c r="F28" s="134">
        <f>'Energy by Scenario'!G27*1000000</f>
        <v>900683649.08633971</v>
      </c>
      <c r="G28" s="134">
        <f>'Energy by Scenario'!H27*1000000</f>
        <v>891843415.1678369</v>
      </c>
      <c r="H28" s="134">
        <f>'Energy by Scenario'!I27*1000000</f>
        <v>882027105.63742924</v>
      </c>
      <c r="I28" s="134">
        <f>'Energy by Scenario'!J27*1000000</f>
        <v>871545666.67228019</v>
      </c>
      <c r="J28" s="134">
        <f>'Energy by Scenario'!K27*1000000</f>
        <v>860602509.88680649</v>
      </c>
      <c r="K28" s="134">
        <f>'Energy by Scenario'!L27*1000000</f>
        <v>849905485.13915467</v>
      </c>
      <c r="L28" s="134">
        <f>'Energy by Scenario'!M27*1000000</f>
        <v>837587867.40288389</v>
      </c>
      <c r="M28" s="134">
        <f>'Energy by Scenario'!N27*1000000</f>
        <v>824819636.36425507</v>
      </c>
      <c r="N28" s="134">
        <f>'Energy by Scenario'!O27*1000000</f>
        <v>811760654.46025729</v>
      </c>
      <c r="O28" s="134">
        <f>'Energy by Scenario'!P27*1000000</f>
        <v>798086507.85466433</v>
      </c>
      <c r="P28" s="134">
        <f>'Energy by Scenario'!Q27*1000000</f>
        <v>784210950.10652959</v>
      </c>
      <c r="Q28" s="134">
        <f>'Energy by Scenario'!R27*1000000</f>
        <v>769987816.95171261</v>
      </c>
      <c r="R28" s="134">
        <f>'Energy by Scenario'!S27*1000000</f>
        <v>759198750.02033401</v>
      </c>
      <c r="S28" s="134">
        <f>'Energy by Scenario'!T27*1000000</f>
        <v>747565842.7671988</v>
      </c>
      <c r="T28" s="134">
        <f>'Energy by Scenario'!U27*1000000</f>
        <v>735184304.8607049</v>
      </c>
      <c r="U28" s="134">
        <f>'Energy by Scenario'!V27*1000000</f>
        <v>722213611.46422529</v>
      </c>
      <c r="V28" s="134">
        <f>'Energy by Scenario'!W27*1000000</f>
        <v>708601127.87708712</v>
      </c>
      <c r="W28" s="134">
        <f>'Energy by Scenario'!X27*1000000</f>
        <v>695001876.31847167</v>
      </c>
      <c r="X28" s="134">
        <f>'Energy by Scenario'!Y27*1000000</f>
        <v>681366319.5727669</v>
      </c>
      <c r="Y28" s="134">
        <f>'Energy by Scenario'!Z27*1000000</f>
        <v>667874273.13150334</v>
      </c>
      <c r="Z28" s="134">
        <f>'Energy by Scenario'!AA27*1000000</f>
        <v>654435862.04928887</v>
      </c>
      <c r="AA28" s="134">
        <f>'Energy by Scenario'!AB27*1000000</f>
        <v>641211985.35861337</v>
      </c>
      <c r="AB28" s="134">
        <f>'Energy by Scenario'!AC27*1000000</f>
        <v>628413647.60836673</v>
      </c>
      <c r="AC28" s="134">
        <f>'Energy by Scenario'!AD27*1000000</f>
        <v>615889808.06677628</v>
      </c>
      <c r="AD28" s="134">
        <f>'Energy by Scenario'!AE27*1000000</f>
        <v>603858599.24335361</v>
      </c>
      <c r="AE28" s="134">
        <f>'Energy by Scenario'!AF27*1000000</f>
        <v>592220613.04224288</v>
      </c>
      <c r="AF28" s="134">
        <f>'Energy by Scenario'!AG27*1000000</f>
        <v>581091043.35012424</v>
      </c>
      <c r="AG28" s="134">
        <f>'Energy by Scenario'!AH27*1000000</f>
        <v>570555336.87008464</v>
      </c>
      <c r="AH28" s="134">
        <f>'Energy by Scenario'!AI27*1000000</f>
        <v>560459852.34928811</v>
      </c>
      <c r="AI28" s="134">
        <f>'Energy by Scenario'!AJ27*1000000</f>
        <v>550928802.69268835</v>
      </c>
      <c r="AJ28" s="134">
        <f>'Energy by Scenario'!AK27*1000000</f>
        <v>541796530.60326493</v>
      </c>
      <c r="AK28" s="134">
        <f>'Energy by Scenario'!AL27*1000000</f>
        <v>533101438.24504054</v>
      </c>
    </row>
    <row r="29" spans="1:37" x14ac:dyDescent="0.3">
      <c r="A29" s="132" t="s">
        <v>363</v>
      </c>
      <c r="B29" s="134">
        <v>6015372</v>
      </c>
      <c r="C29" s="134">
        <v>6061088.8300000001</v>
      </c>
      <c r="D29" s="134">
        <v>6107153.0999999996</v>
      </c>
      <c r="E29" s="134">
        <v>6153567.4699999997</v>
      </c>
      <c r="F29" s="134">
        <v>6200334.5800000001</v>
      </c>
      <c r="G29" s="134">
        <v>6247457.1200000001</v>
      </c>
      <c r="H29" s="134">
        <v>6294937.7999999998</v>
      </c>
      <c r="I29" s="134">
        <v>6342779.3200000003</v>
      </c>
      <c r="J29" s="134">
        <v>6390984.4500000002</v>
      </c>
      <c r="K29" s="134">
        <v>6439555.9299999997</v>
      </c>
      <c r="L29" s="134">
        <v>6488496.5499999998</v>
      </c>
      <c r="M29" s="134">
        <v>6537809.1299999999</v>
      </c>
      <c r="N29" s="134">
        <v>6587496.4800000004</v>
      </c>
      <c r="O29" s="134">
        <v>6637561.4500000002</v>
      </c>
      <c r="P29" s="134">
        <v>6688006.9199999999</v>
      </c>
      <c r="Q29" s="134">
        <v>6738835.7699999996</v>
      </c>
      <c r="R29" s="134">
        <v>6790050.9199999999</v>
      </c>
      <c r="S29" s="134">
        <v>6841655.3099999996</v>
      </c>
      <c r="T29" s="134">
        <v>6893651.8899999997</v>
      </c>
      <c r="U29" s="134">
        <v>6946043.6399999997</v>
      </c>
      <c r="V29" s="134">
        <v>6998833.5700000003</v>
      </c>
      <c r="W29" s="134">
        <v>7052024.71</v>
      </c>
      <c r="X29" s="134">
        <v>7105620.0999999996</v>
      </c>
      <c r="Y29" s="134">
        <v>7159622.8099999996</v>
      </c>
      <c r="Z29" s="134">
        <v>7214035.9400000004</v>
      </c>
      <c r="AA29" s="134">
        <v>7268862.6200000001</v>
      </c>
      <c r="AB29" s="134">
        <v>7324105.9699999997</v>
      </c>
      <c r="AC29" s="134">
        <v>7379769.1799999997</v>
      </c>
      <c r="AD29" s="134">
        <v>7435855.4199999999</v>
      </c>
      <c r="AE29" s="134">
        <v>7492367.9199999999</v>
      </c>
      <c r="AF29" s="134">
        <v>7549309.9199999999</v>
      </c>
      <c r="AG29" s="134">
        <v>7606684.6799999997</v>
      </c>
      <c r="AH29" s="134">
        <v>7664495.4800000004</v>
      </c>
      <c r="AI29" s="134">
        <v>7722745.6399999997</v>
      </c>
      <c r="AJ29" s="134">
        <v>7781438.5099999998</v>
      </c>
      <c r="AK29" s="134">
        <v>7840577.4400000004</v>
      </c>
    </row>
    <row r="31" spans="1:37" x14ac:dyDescent="0.3">
      <c r="A31" s="118" t="s">
        <v>570</v>
      </c>
      <c r="B31" s="131">
        <f t="shared" ref="B31:AK31" si="2">B32/B33</f>
        <v>152.67440133102312</v>
      </c>
      <c r="C31" s="131">
        <f t="shared" si="2"/>
        <v>149.50457773555806</v>
      </c>
      <c r="D31" s="131">
        <f t="shared" si="2"/>
        <v>140.9848009141503</v>
      </c>
      <c r="E31" s="131">
        <f t="shared" si="2"/>
        <v>146.68689129492282</v>
      </c>
      <c r="F31" s="131">
        <f t="shared" si="2"/>
        <v>146.83994541072667</v>
      </c>
      <c r="G31" s="131">
        <f t="shared" si="2"/>
        <v>145.17726799564309</v>
      </c>
      <c r="H31" s="131">
        <f t="shared" si="2"/>
        <v>142.68646150565354</v>
      </c>
      <c r="I31" s="131">
        <f t="shared" si="2"/>
        <v>140.06523832013309</v>
      </c>
      <c r="J31" s="131">
        <f t="shared" si="2"/>
        <v>137.36268184746925</v>
      </c>
      <c r="K31" s="131">
        <f t="shared" si="2"/>
        <v>134.69705252688482</v>
      </c>
      <c r="L31" s="131">
        <f t="shared" si="2"/>
        <v>131.96246197625246</v>
      </c>
      <c r="M31" s="131">
        <f t="shared" si="2"/>
        <v>129.15061015525308</v>
      </c>
      <c r="N31" s="131">
        <f t="shared" si="2"/>
        <v>126.28444636678741</v>
      </c>
      <c r="O31" s="131">
        <f t="shared" si="2"/>
        <v>123.36331863858338</v>
      </c>
      <c r="P31" s="131">
        <f t="shared" si="2"/>
        <v>120.42262992863353</v>
      </c>
      <c r="Q31" s="131">
        <f t="shared" si="2"/>
        <v>117.43978539895069</v>
      </c>
      <c r="R31" s="131">
        <f t="shared" si="2"/>
        <v>115.06772387692391</v>
      </c>
      <c r="S31" s="131">
        <f t="shared" si="2"/>
        <v>112.6381893078123</v>
      </c>
      <c r="T31" s="131">
        <f t="shared" si="2"/>
        <v>110.11868750066708</v>
      </c>
      <c r="U31" s="131">
        <f t="shared" si="2"/>
        <v>107.54222675956449</v>
      </c>
      <c r="V31" s="131">
        <f t="shared" si="2"/>
        <v>104.91513122770201</v>
      </c>
      <c r="W31" s="131">
        <f t="shared" si="2"/>
        <v>102.30325227710193</v>
      </c>
      <c r="X31" s="131">
        <f t="shared" si="2"/>
        <v>99.740550245778564</v>
      </c>
      <c r="Y31" s="131">
        <f t="shared" si="2"/>
        <v>97.263333154557387</v>
      </c>
      <c r="Z31" s="131">
        <f t="shared" si="2"/>
        <v>94.864084741531087</v>
      </c>
      <c r="AA31" s="131">
        <f t="shared" si="2"/>
        <v>92.56521490369316</v>
      </c>
      <c r="AB31" s="131">
        <f t="shared" si="2"/>
        <v>90.4140935830346</v>
      </c>
      <c r="AC31" s="131">
        <f t="shared" si="2"/>
        <v>88.390152380780478</v>
      </c>
      <c r="AD31" s="131">
        <f t="shared" si="2"/>
        <v>86.511238541784664</v>
      </c>
      <c r="AE31" s="131">
        <f t="shared" si="2"/>
        <v>84.748541628849708</v>
      </c>
      <c r="AF31" s="131">
        <f t="shared" si="2"/>
        <v>83.100508217666032</v>
      </c>
      <c r="AG31" s="131">
        <f t="shared" si="2"/>
        <v>81.553520567869981</v>
      </c>
      <c r="AH31" s="131">
        <f t="shared" si="2"/>
        <v>80.070581660243775</v>
      </c>
      <c r="AI31" s="131">
        <f t="shared" si="2"/>
        <v>78.651196854399643</v>
      </c>
      <c r="AJ31" s="131">
        <f t="shared" si="2"/>
        <v>77.259142741005476</v>
      </c>
      <c r="AK31" s="131">
        <f t="shared" si="2"/>
        <v>75.890578480874836</v>
      </c>
    </row>
    <row r="32" spans="1:37" x14ac:dyDescent="0.3">
      <c r="A32" s="132" t="s">
        <v>362</v>
      </c>
      <c r="B32" s="134">
        <f>'Energy by Scenario'!C26*1000000</f>
        <v>918393318.88339925</v>
      </c>
      <c r="C32" s="134">
        <f>'Energy by Scenario'!D26*1000000</f>
        <v>906160526.14685762</v>
      </c>
      <c r="D32" s="134">
        <f>'Energy by Scenario'!E26*1000000</f>
        <v>861015763.9557358</v>
      </c>
      <c r="E32" s="134">
        <f>'Energy by Scenario'!F26*1000000</f>
        <v>902647682.54786325</v>
      </c>
      <c r="F32" s="134">
        <f>'Energy by Scenario'!G26*1000000</f>
        <v>910456791.25544083</v>
      </c>
      <c r="G32" s="134">
        <f>'Energy by Scenario'!H26*1000000</f>
        <v>906988756.60152864</v>
      </c>
      <c r="H32" s="134">
        <f>'Energy by Scenario'!I26*1000000</f>
        <v>898202400.08018327</v>
      </c>
      <c r="I32" s="134">
        <f>'Energy by Scenario'!J26*1000000</f>
        <v>888402897.06781173</v>
      </c>
      <c r="J32" s="134">
        <f>'Energy by Scenario'!K26*1000000</f>
        <v>877882763.69747317</v>
      </c>
      <c r="K32" s="134">
        <f>'Energy by Scenario'!L26*1000000</f>
        <v>867389203.35302258</v>
      </c>
      <c r="L32" s="134">
        <f>'Energy by Scenario'!M26*1000000</f>
        <v>856237979.2624203</v>
      </c>
      <c r="M32" s="134">
        <f>'Energy by Scenario'!N26*1000000</f>
        <v>844362038.21808422</v>
      </c>
      <c r="N32" s="134">
        <f>'Energy by Scenario'!O26*1000000</f>
        <v>831898345.91996086</v>
      </c>
      <c r="O32" s="134">
        <f>'Energy by Scenario'!P26*1000000</f>
        <v>818831608.13952756</v>
      </c>
      <c r="P32" s="134">
        <f>'Energy by Scenario'!Q26*1000000</f>
        <v>805387382.28730011</v>
      </c>
      <c r="Q32" s="134">
        <f>'Energy by Scenario'!R26*1000000</f>
        <v>791407426.66757262</v>
      </c>
      <c r="R32" s="134">
        <f>'Energy by Scenario'!S26*1000000</f>
        <v>781315704.37281311</v>
      </c>
      <c r="S32" s="134">
        <f>'Energy by Scenario'!T26*1000000</f>
        <v>770631665.98657918</v>
      </c>
      <c r="T32" s="134">
        <f>'Energy by Scenario'!U26*1000000</f>
        <v>759119898.21329296</v>
      </c>
      <c r="U32" s="134">
        <f>'Energy by Scenario'!V26*1000000</f>
        <v>746993000.21471071</v>
      </c>
      <c r="V32" s="134">
        <f>'Energy by Scenario'!W26*1000000</f>
        <v>734283542.43739617</v>
      </c>
      <c r="W32" s="134">
        <f>'Energy by Scenario'!X26*1000000</f>
        <v>721445062.97148657</v>
      </c>
      <c r="X32" s="134">
        <f>'Energy by Scenario'!Y26*1000000</f>
        <v>708718458.61146402</v>
      </c>
      <c r="Y32" s="134">
        <f>'Energy by Scenario'!Z26*1000000</f>
        <v>696368778.62999833</v>
      </c>
      <c r="Z32" s="134">
        <f>'Energy by Scenario'!AA26*1000000</f>
        <v>684352916.74061096</v>
      </c>
      <c r="AA32" s="134">
        <f>'Energy by Scenario'!AB26*1000000</f>
        <v>672843830.52572215</v>
      </c>
      <c r="AB32" s="134">
        <f>'Energy by Scenario'!AC26*1000000</f>
        <v>662202402.58364236</v>
      </c>
      <c r="AC32" s="134">
        <f>'Energy by Scenario'!AD26*1000000</f>
        <v>652298922.35518742</v>
      </c>
      <c r="AD32" s="134">
        <f>'Energy by Scenario'!AE26*1000000</f>
        <v>643285062.00184238</v>
      </c>
      <c r="AE32" s="134">
        <f>'Energy by Scenario'!AF26*1000000</f>
        <v>634967254.56677806</v>
      </c>
      <c r="AF32" s="134">
        <f>'Energy by Scenario'!AG26*1000000</f>
        <v>627351491.04466772</v>
      </c>
      <c r="AG32" s="134">
        <f>'Energy by Scenario'!AH26*1000000</f>
        <v>620351915.50368142</v>
      </c>
      <c r="AH32" s="134">
        <f>'Energy by Scenario'!AI26*1000000</f>
        <v>613700611.21590936</v>
      </c>
      <c r="AI32" s="134">
        <f>'Energy by Scenario'!AJ26*1000000</f>
        <v>607403187.5880965</v>
      </c>
      <c r="AJ32" s="134">
        <f>'Energy by Scenario'!AK26*1000000</f>
        <v>601187268.57444692</v>
      </c>
      <c r="AK32" s="134">
        <f>'Energy by Scenario'!AL26*1000000</f>
        <v>595025957.54569674</v>
      </c>
    </row>
    <row r="33" spans="1:37" x14ac:dyDescent="0.3">
      <c r="A33" s="132" t="s">
        <v>363</v>
      </c>
      <c r="B33" s="134">
        <v>6015372</v>
      </c>
      <c r="C33" s="134">
        <v>6061088.8300000001</v>
      </c>
      <c r="D33" s="134">
        <v>6107153.0999999996</v>
      </c>
      <c r="E33" s="134">
        <v>6153567.4699999997</v>
      </c>
      <c r="F33" s="134">
        <v>6200334.5800000001</v>
      </c>
      <c r="G33" s="134">
        <v>6247457.1200000001</v>
      </c>
      <c r="H33" s="134">
        <v>6294937.7999999998</v>
      </c>
      <c r="I33" s="134">
        <v>6342779.3200000003</v>
      </c>
      <c r="J33" s="134">
        <v>6390984.4500000002</v>
      </c>
      <c r="K33" s="134">
        <v>6439555.9299999997</v>
      </c>
      <c r="L33" s="134">
        <v>6488496.5499999998</v>
      </c>
      <c r="M33" s="134">
        <v>6537809.1299999999</v>
      </c>
      <c r="N33" s="134">
        <v>6587496.4800000004</v>
      </c>
      <c r="O33" s="134">
        <v>6637561.4500000002</v>
      </c>
      <c r="P33" s="134">
        <v>6688006.9199999999</v>
      </c>
      <c r="Q33" s="134">
        <v>6738835.7699999996</v>
      </c>
      <c r="R33" s="134">
        <v>6790050.9199999999</v>
      </c>
      <c r="S33" s="134">
        <v>6841655.3099999996</v>
      </c>
      <c r="T33" s="134">
        <v>6893651.8899999997</v>
      </c>
      <c r="U33" s="134">
        <v>6946043.6399999997</v>
      </c>
      <c r="V33" s="134">
        <v>6998833.5700000003</v>
      </c>
      <c r="W33" s="134">
        <v>7052024.71</v>
      </c>
      <c r="X33" s="134">
        <v>7105620.0999999996</v>
      </c>
      <c r="Y33" s="134">
        <v>7159622.8099999996</v>
      </c>
      <c r="Z33" s="134">
        <v>7214035.9400000004</v>
      </c>
      <c r="AA33" s="134">
        <v>7268862.6200000001</v>
      </c>
      <c r="AB33" s="134">
        <v>7324105.9699999997</v>
      </c>
      <c r="AC33" s="134">
        <v>7379769.1799999997</v>
      </c>
      <c r="AD33" s="134">
        <v>7435855.4199999999</v>
      </c>
      <c r="AE33" s="134">
        <v>7492367.9199999999</v>
      </c>
      <c r="AF33" s="134">
        <v>7549309.9199999999</v>
      </c>
      <c r="AG33" s="134">
        <v>7606684.6799999997</v>
      </c>
      <c r="AH33" s="134">
        <v>7664495.4800000004</v>
      </c>
      <c r="AI33" s="134">
        <v>7722745.6399999997</v>
      </c>
      <c r="AJ33" s="134">
        <v>7781438.5099999998</v>
      </c>
      <c r="AK33" s="134">
        <v>7840577.4400000004</v>
      </c>
    </row>
    <row r="34" spans="1:37" x14ac:dyDescent="0.3">
      <c r="A34" s="132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</row>
    <row r="35" spans="1:37" x14ac:dyDescent="0.3">
      <c r="A35" s="118" t="s">
        <v>367</v>
      </c>
    </row>
    <row r="36" spans="1:37" x14ac:dyDescent="0.3">
      <c r="A36" s="118" t="s">
        <v>357</v>
      </c>
    </row>
    <row r="37" spans="1:37" x14ac:dyDescent="0.3">
      <c r="B37" s="118">
        <v>2015</v>
      </c>
      <c r="C37" s="118">
        <f>+B37+1</f>
        <v>2016</v>
      </c>
      <c r="D37" s="118">
        <f t="shared" ref="D37:AK37" si="3">+C37+1</f>
        <v>2017</v>
      </c>
      <c r="E37" s="118">
        <f t="shared" si="3"/>
        <v>2018</v>
      </c>
      <c r="F37" s="118">
        <f t="shared" si="3"/>
        <v>2019</v>
      </c>
      <c r="G37" s="118">
        <f t="shared" si="3"/>
        <v>2020</v>
      </c>
      <c r="H37" s="118">
        <f t="shared" si="3"/>
        <v>2021</v>
      </c>
      <c r="I37" s="118">
        <f t="shared" si="3"/>
        <v>2022</v>
      </c>
      <c r="J37" s="118">
        <f t="shared" si="3"/>
        <v>2023</v>
      </c>
      <c r="K37" s="118">
        <f t="shared" si="3"/>
        <v>2024</v>
      </c>
      <c r="L37" s="118">
        <f t="shared" si="3"/>
        <v>2025</v>
      </c>
      <c r="M37" s="118">
        <f t="shared" si="3"/>
        <v>2026</v>
      </c>
      <c r="N37" s="118">
        <f t="shared" si="3"/>
        <v>2027</v>
      </c>
      <c r="O37" s="118">
        <f t="shared" si="3"/>
        <v>2028</v>
      </c>
      <c r="P37" s="118">
        <f t="shared" si="3"/>
        <v>2029</v>
      </c>
      <c r="Q37" s="118">
        <f t="shared" si="3"/>
        <v>2030</v>
      </c>
      <c r="R37" s="118">
        <f t="shared" si="3"/>
        <v>2031</v>
      </c>
      <c r="S37" s="118">
        <f t="shared" si="3"/>
        <v>2032</v>
      </c>
      <c r="T37" s="118">
        <f t="shared" si="3"/>
        <v>2033</v>
      </c>
      <c r="U37" s="118">
        <f t="shared" si="3"/>
        <v>2034</v>
      </c>
      <c r="V37" s="118">
        <f t="shared" si="3"/>
        <v>2035</v>
      </c>
      <c r="W37" s="118">
        <f t="shared" si="3"/>
        <v>2036</v>
      </c>
      <c r="X37" s="118">
        <f t="shared" si="3"/>
        <v>2037</v>
      </c>
      <c r="Y37" s="118">
        <f t="shared" si="3"/>
        <v>2038</v>
      </c>
      <c r="Z37" s="118">
        <f t="shared" si="3"/>
        <v>2039</v>
      </c>
      <c r="AA37" s="118">
        <f t="shared" si="3"/>
        <v>2040</v>
      </c>
      <c r="AB37" s="118">
        <f t="shared" si="3"/>
        <v>2041</v>
      </c>
      <c r="AC37" s="118">
        <f t="shared" si="3"/>
        <v>2042</v>
      </c>
      <c r="AD37" s="118">
        <f t="shared" si="3"/>
        <v>2043</v>
      </c>
      <c r="AE37" s="118">
        <f t="shared" si="3"/>
        <v>2044</v>
      </c>
      <c r="AF37" s="118">
        <f t="shared" si="3"/>
        <v>2045</v>
      </c>
      <c r="AG37" s="118">
        <f t="shared" si="3"/>
        <v>2046</v>
      </c>
      <c r="AH37" s="118">
        <f t="shared" si="3"/>
        <v>2047</v>
      </c>
      <c r="AI37" s="118">
        <f t="shared" si="3"/>
        <v>2048</v>
      </c>
      <c r="AJ37" s="118">
        <f t="shared" si="3"/>
        <v>2049</v>
      </c>
      <c r="AK37" s="118">
        <f t="shared" si="3"/>
        <v>2050</v>
      </c>
    </row>
    <row r="38" spans="1:37" x14ac:dyDescent="0.3">
      <c r="A38" s="118" t="s">
        <v>358</v>
      </c>
      <c r="B38" s="131">
        <f>B39/B40*1000000</f>
        <v>0.7366682819189484</v>
      </c>
      <c r="C38" s="131">
        <f t="shared" ref="C38:AK38" si="4">C39/C40*1000000</f>
        <v>0.6464741134671721</v>
      </c>
      <c r="D38" s="131">
        <f t="shared" si="4"/>
        <v>0.57315466104509305</v>
      </c>
      <c r="E38" s="131">
        <f t="shared" si="4"/>
        <v>0.5964335366276311</v>
      </c>
      <c r="F38" s="131">
        <f t="shared" si="4"/>
        <v>0.5328440741334266</v>
      </c>
      <c r="G38" s="131">
        <f t="shared" si="4"/>
        <v>0.50793468912709283</v>
      </c>
      <c r="H38" s="131">
        <f t="shared" si="4"/>
        <v>0.49104882800643196</v>
      </c>
      <c r="I38" s="131">
        <f t="shared" si="4"/>
        <v>0.47480540472054655</v>
      </c>
      <c r="J38" s="131">
        <f t="shared" si="4"/>
        <v>0.46052403928717739</v>
      </c>
      <c r="K38" s="131">
        <f t="shared" si="4"/>
        <v>0.45440647796042011</v>
      </c>
      <c r="L38" s="131">
        <f t="shared" si="4"/>
        <v>0.44920990864870686</v>
      </c>
      <c r="M38" s="131">
        <f t="shared" si="4"/>
        <v>0.43101896608732171</v>
      </c>
      <c r="N38" s="131">
        <f t="shared" si="4"/>
        <v>0.42577029553789109</v>
      </c>
      <c r="O38" s="131">
        <f t="shared" si="4"/>
        <v>0.40955540149019737</v>
      </c>
      <c r="P38" s="131">
        <f t="shared" si="4"/>
        <v>0.40939037998790884</v>
      </c>
      <c r="Q38" s="131">
        <f t="shared" si="4"/>
        <v>0.39927391507162469</v>
      </c>
      <c r="R38" s="131">
        <f t="shared" si="4"/>
        <v>0.39944563991663112</v>
      </c>
      <c r="S38" s="131">
        <f t="shared" si="4"/>
        <v>0.39916705108729056</v>
      </c>
      <c r="T38" s="131">
        <f t="shared" si="4"/>
        <v>0.39810760715605625</v>
      </c>
      <c r="U38" s="131">
        <f t="shared" si="4"/>
        <v>0.39787820881460001</v>
      </c>
      <c r="V38" s="131">
        <f t="shared" si="4"/>
        <v>0.39736929582378883</v>
      </c>
      <c r="W38" s="131">
        <f t="shared" si="4"/>
        <v>0.39589067144370793</v>
      </c>
      <c r="X38" s="131">
        <f t="shared" si="4"/>
        <v>0.39541516071197569</v>
      </c>
      <c r="Y38" s="131">
        <f t="shared" si="4"/>
        <v>0.39514959598600929</v>
      </c>
      <c r="Z38" s="131">
        <f t="shared" si="4"/>
        <v>0.39403911388500451</v>
      </c>
      <c r="AA38" s="131">
        <f t="shared" si="4"/>
        <v>0.39428586884578048</v>
      </c>
      <c r="AB38" s="131">
        <f t="shared" si="4"/>
        <v>0.39390433442049838</v>
      </c>
      <c r="AC38" s="131">
        <f t="shared" si="4"/>
        <v>0.39371074243522408</v>
      </c>
      <c r="AD38" s="131">
        <f t="shared" si="4"/>
        <v>0.39357639974737257</v>
      </c>
      <c r="AE38" s="131">
        <f t="shared" si="4"/>
        <v>0.39348912721667284</v>
      </c>
      <c r="AF38" s="131">
        <f t="shared" si="4"/>
        <v>0.39346649457470595</v>
      </c>
      <c r="AG38" s="131">
        <f t="shared" si="4"/>
        <v>0.39446375324523419</v>
      </c>
      <c r="AH38" s="131">
        <f t="shared" si="4"/>
        <v>0.39457831798648868</v>
      </c>
      <c r="AI38" s="131">
        <f t="shared" si="4"/>
        <v>0.39471178810071267</v>
      </c>
      <c r="AJ38" s="131">
        <f t="shared" si="4"/>
        <v>0.39475623481690325</v>
      </c>
      <c r="AK38" s="131">
        <f t="shared" si="4"/>
        <v>0.39491398175193676</v>
      </c>
    </row>
    <row r="39" spans="1:37" x14ac:dyDescent="0.3">
      <c r="A39" s="132" t="s">
        <v>359</v>
      </c>
      <c r="B39" s="133">
        <f>'Emissions by Sector'!C30</f>
        <v>44.970480381627624</v>
      </c>
      <c r="C39" s="133">
        <f>'Emissions by Sector'!D30</f>
        <v>39.06845371952064</v>
      </c>
      <c r="D39" s="133">
        <f>'Emissions by Sector'!E30</f>
        <v>34.263058706001701</v>
      </c>
      <c r="E39" s="133">
        <f>'Emissions by Sector'!F30</f>
        <v>35.316755940614172</v>
      </c>
      <c r="F39" s="133">
        <f>'Emissions by Sector'!G30</f>
        <v>31.293342636326646</v>
      </c>
      <c r="G39" s="133">
        <f>'Emissions by Sector'!H30</f>
        <v>29.546027834046509</v>
      </c>
      <c r="H39" s="133">
        <f>'Emissions by Sector'!I30</f>
        <v>28.298316685667913</v>
      </c>
      <c r="I39" s="133">
        <f>'Emissions by Sector'!J30</f>
        <v>27.125659083562137</v>
      </c>
      <c r="J39" s="133">
        <f>'Emissions by Sector'!K30</f>
        <v>26.093801340642415</v>
      </c>
      <c r="K39" s="133">
        <f>'Emissions by Sector'!L30</f>
        <v>25.836764057545249</v>
      </c>
      <c r="L39" s="133">
        <f>'Emissions by Sector'!M30</f>
        <v>25.64778275570945</v>
      </c>
      <c r="M39" s="133">
        <f>'Emissions by Sector'!N30</f>
        <v>24.73308633738597</v>
      </c>
      <c r="N39" s="133">
        <f>'Emissions by Sector'!O30</f>
        <v>24.572251945670427</v>
      </c>
      <c r="O39" s="133">
        <f>'Emissions by Sector'!P30</f>
        <v>23.785493346581617</v>
      </c>
      <c r="P39" s="133">
        <f>'Emissions by Sector'!Q30</f>
        <v>23.937110360207068</v>
      </c>
      <c r="Q39" s="133">
        <f>'Emissions by Sector'!R30</f>
        <v>23.503646002963144</v>
      </c>
      <c r="R39" s="133">
        <f>'Emissions by Sector'!S30</f>
        <v>23.680724542279705</v>
      </c>
      <c r="S39" s="133">
        <f>'Emissions by Sector'!T30</f>
        <v>23.8419854317616</v>
      </c>
      <c r="T39" s="133">
        <f>'Emissions by Sector'!U30</f>
        <v>23.968075299531449</v>
      </c>
      <c r="U39" s="133">
        <f>'Emissions by Sector'!V30</f>
        <v>24.154603972114764</v>
      </c>
      <c r="V39" s="133">
        <f>'Emissions by Sector'!W30</f>
        <v>24.326097621676425</v>
      </c>
      <c r="W39" s="133">
        <f>'Emissions by Sector'!X30</f>
        <v>24.44285468303163</v>
      </c>
      <c r="X39" s="133">
        <f>'Emissions by Sector'!Y30</f>
        <v>24.62299949043436</v>
      </c>
      <c r="Y39" s="133">
        <f>'Emissions by Sector'!Z30</f>
        <v>24.81553721747769</v>
      </c>
      <c r="Z39" s="133">
        <f>'Emissions by Sector'!AA30</f>
        <v>24.95120697849184</v>
      </c>
      <c r="AA39" s="133">
        <f>'Emissions by Sector'!AB30</f>
        <v>25.166998238749976</v>
      </c>
      <c r="AB39" s="133">
        <f>'Emissions by Sector'!AC30</f>
        <v>25.336719370992316</v>
      </c>
      <c r="AC39" s="133">
        <f>'Emissions by Sector'!AD30</f>
        <v>25.511127500718221</v>
      </c>
      <c r="AD39" s="133">
        <f>'Emissions by Sector'!AE30</f>
        <v>25.681339732503822</v>
      </c>
      <c r="AE39" s="133">
        <f>'Emissions by Sector'!AF30</f>
        <v>25.846250024431825</v>
      </c>
      <c r="AF39" s="133">
        <f>'Emissions by Sector'!AG30</f>
        <v>26.007162886919758</v>
      </c>
      <c r="AG39" s="133">
        <f>'Emissions by Sector'!AH30</f>
        <v>26.229142692489525</v>
      </c>
      <c r="AH39" s="133">
        <f>'Emissions by Sector'!AI30</f>
        <v>26.388543992778253</v>
      </c>
      <c r="AI39" s="133">
        <f>'Emissions by Sector'!AJ30</f>
        <v>26.547113297911402</v>
      </c>
      <c r="AJ39" s="133">
        <f>'Emissions by Sector'!AK30</f>
        <v>26.699459682777764</v>
      </c>
      <c r="AK39" s="133">
        <f>'Emissions by Sector'!AL30</f>
        <v>26.859827236870117</v>
      </c>
    </row>
    <row r="40" spans="1:37" x14ac:dyDescent="0.3">
      <c r="A40" s="132" t="s">
        <v>360</v>
      </c>
      <c r="B40" s="134">
        <f>SUM('Electric load by sector'!B34:B37)*1000000</f>
        <v>61045767.118524432</v>
      </c>
      <c r="C40" s="134">
        <f>SUM('Electric load by sector'!C34:C37)*1000000</f>
        <v>60433129.348348662</v>
      </c>
      <c r="D40" s="134">
        <f>SUM('Electric load by sector'!D34:D37)*1000000</f>
        <v>59779778.539227568</v>
      </c>
      <c r="E40" s="134">
        <f>SUM('Electric load by sector'!E34:E37)*1000000</f>
        <v>59213229.591855325</v>
      </c>
      <c r="F40" s="134">
        <f>SUM('Electric load by sector'!F34:F37)*1000000</f>
        <v>58728893.039149471</v>
      </c>
      <c r="G40" s="134">
        <f>SUM('Electric load by sector'!G34:G37)*1000000</f>
        <v>58168950.588554211</v>
      </c>
      <c r="H40" s="134">
        <f>SUM('Electric load by sector'!H34:H37)*1000000</f>
        <v>57628315.295148708</v>
      </c>
      <c r="I40" s="134">
        <f>SUM('Electric load by sector'!I34:I37)*1000000</f>
        <v>57130055.416128486</v>
      </c>
      <c r="J40" s="134">
        <f>SUM('Electric load by sector'!J34:J37)*1000000</f>
        <v>56661105.858950883</v>
      </c>
      <c r="K40" s="134">
        <f>SUM('Electric load by sector'!K34:K37)*1000000</f>
        <v>56858265.25517907</v>
      </c>
      <c r="L40" s="134">
        <f>SUM('Electric load by sector'!L34:L37)*1000000</f>
        <v>57095318.38436503</v>
      </c>
      <c r="M40" s="134">
        <f>SUM('Electric load by sector'!M34:M37)*1000000</f>
        <v>57382826.008578017</v>
      </c>
      <c r="N40" s="134">
        <f>SUM('Electric load by sector'!N34:N37)*1000000</f>
        <v>57712461.867795192</v>
      </c>
      <c r="O40" s="134">
        <f>SUM('Electric load by sector'!O34:O37)*1000000</f>
        <v>58076375.650367096</v>
      </c>
      <c r="P40" s="134">
        <f>SUM('Electric load by sector'!P34:P37)*1000000</f>
        <v>58470133.960925117</v>
      </c>
      <c r="Q40" s="134">
        <f>SUM('Electric load by sector'!Q34:Q37)*1000000</f>
        <v>58865969.240056381</v>
      </c>
      <c r="R40" s="134">
        <f>SUM('Electric load by sector'!R34:R37)*1000000</f>
        <v>59283973.026272476</v>
      </c>
      <c r="S40" s="134">
        <f>SUM('Electric load by sector'!S34:S37)*1000000</f>
        <v>59729342.306231067</v>
      </c>
      <c r="T40" s="134">
        <f>SUM('Electric load by sector'!T34:T37)*1000000</f>
        <v>60205017.107688874</v>
      </c>
      <c r="U40" s="134">
        <f>SUM('Electric load by sector'!U34:U37)*1000000</f>
        <v>60708537.027143709</v>
      </c>
      <c r="V40" s="134">
        <f>SUM('Electric load by sector'!V34:V37)*1000000</f>
        <v>61217859.249154709</v>
      </c>
      <c r="W40" s="134">
        <f>SUM('Electric load by sector'!W34:W37)*1000000</f>
        <v>61741426.222282641</v>
      </c>
      <c r="X40" s="134">
        <f>SUM('Electric load by sector'!X34:X37)*1000000</f>
        <v>62271258.001586832</v>
      </c>
      <c r="Y40" s="134">
        <f>SUM('Electric load by sector'!Y34:Y37)*1000000</f>
        <v>62800360.849556103</v>
      </c>
      <c r="Z40" s="134">
        <f>SUM('Electric load by sector'!Z34:Z37)*1000000</f>
        <v>63321650.311531112</v>
      </c>
      <c r="AA40" s="134">
        <f>SUM('Electric load by sector'!AA34:AA37)*1000000</f>
        <v>63829318.338044986</v>
      </c>
      <c r="AB40" s="134">
        <f>SUM('Electric load by sector'!AB34:AB37)*1000000</f>
        <v>64322012.115624532</v>
      </c>
      <c r="AC40" s="134">
        <f>SUM('Electric load by sector'!AC34:AC37)*1000000</f>
        <v>64796625.418254822</v>
      </c>
      <c r="AD40" s="134">
        <f>SUM('Electric load by sector'!AD34:AD37)*1000000</f>
        <v>65251218.693468586</v>
      </c>
      <c r="AE40" s="134">
        <f>SUM('Electric load by sector'!AE34:AE37)*1000000</f>
        <v>65684788.312332995</v>
      </c>
      <c r="AF40" s="134">
        <f>SUM('Electric load by sector'!AF34:AF37)*1000000</f>
        <v>66097528.621924073</v>
      </c>
      <c r="AG40" s="134">
        <f>SUM('Electric load by sector'!AG34:AG37)*1000000</f>
        <v>66493163.127673045</v>
      </c>
      <c r="AH40" s="134">
        <f>SUM('Electric load by sector'!AH34:AH37)*1000000</f>
        <v>66877835.881701589</v>
      </c>
      <c r="AI40" s="134">
        <f>SUM('Electric load by sector'!AI34:AI37)*1000000</f>
        <v>67256955.830105007</v>
      </c>
      <c r="AJ40" s="134">
        <f>SUM('Electric load by sector'!AJ34:AJ37)*1000000</f>
        <v>67635308.395221591</v>
      </c>
      <c r="AK40" s="134">
        <f>SUM('Electric load by sector'!AK34:AK37)*1000000</f>
        <v>68014373.959901944</v>
      </c>
    </row>
    <row r="42" spans="1:37" x14ac:dyDescent="0.3">
      <c r="A42" s="118" t="s">
        <v>511</v>
      </c>
      <c r="B42" s="131">
        <f>B43/B44*1000000</f>
        <v>0.73666421529777415</v>
      </c>
      <c r="C42" s="131">
        <f t="shared" ref="C42:AK42" si="5">C43/C44*1000000</f>
        <v>0.64706768805825376</v>
      </c>
      <c r="D42" s="131">
        <f t="shared" si="5"/>
        <v>0.57205593207200556</v>
      </c>
      <c r="E42" s="131">
        <f t="shared" si="5"/>
        <v>0.59993206825791545</v>
      </c>
      <c r="F42" s="131">
        <f t="shared" si="5"/>
        <v>0.54437199090819754</v>
      </c>
      <c r="G42" s="131">
        <f t="shared" si="5"/>
        <v>0.51883671081957516</v>
      </c>
      <c r="H42" s="131">
        <f t="shared" si="5"/>
        <v>0.48433518287074279</v>
      </c>
      <c r="I42" s="131">
        <f t="shared" si="5"/>
        <v>0.46357568530873722</v>
      </c>
      <c r="J42" s="131">
        <f t="shared" si="5"/>
        <v>0.44515785314287032</v>
      </c>
      <c r="K42" s="131">
        <f t="shared" si="5"/>
        <v>0.43405730676026028</v>
      </c>
      <c r="L42" s="131">
        <f t="shared" si="5"/>
        <v>0.42368475768020275</v>
      </c>
      <c r="M42" s="131">
        <f t="shared" si="5"/>
        <v>0.40100940094214171</v>
      </c>
      <c r="N42" s="131">
        <f t="shared" si="5"/>
        <v>0.39002312307487669</v>
      </c>
      <c r="O42" s="131">
        <f t="shared" si="5"/>
        <v>0.3694977666651168</v>
      </c>
      <c r="P42" s="131">
        <f t="shared" si="5"/>
        <v>0.36349624923189344</v>
      </c>
      <c r="Q42" s="131">
        <f t="shared" si="5"/>
        <v>0.3272692396490019</v>
      </c>
      <c r="R42" s="131">
        <f t="shared" si="5"/>
        <v>0.31302707914014671</v>
      </c>
      <c r="S42" s="131">
        <f t="shared" si="5"/>
        <v>0.30075564062408783</v>
      </c>
      <c r="T42" s="131">
        <f t="shared" si="5"/>
        <v>0.28932162317198551</v>
      </c>
      <c r="U42" s="131">
        <f t="shared" si="5"/>
        <v>0.27951809675075256</v>
      </c>
      <c r="V42" s="131">
        <f t="shared" si="5"/>
        <v>0.27021836107252895</v>
      </c>
      <c r="W42" s="131">
        <f t="shared" si="5"/>
        <v>0.2605184350676486</v>
      </c>
      <c r="X42" s="131">
        <f t="shared" si="5"/>
        <v>0.25077523388547218</v>
      </c>
      <c r="Y42" s="131">
        <f t="shared" si="5"/>
        <v>0.23943981595315325</v>
      </c>
      <c r="Z42" s="131">
        <f t="shared" si="5"/>
        <v>0.22463887645263036</v>
      </c>
      <c r="AA42" s="131">
        <f t="shared" si="5"/>
        <v>0.20513267745843497</v>
      </c>
      <c r="AB42" s="131">
        <f t="shared" si="5"/>
        <v>0.20250649413637067</v>
      </c>
      <c r="AC42" s="131">
        <f t="shared" si="5"/>
        <v>0.19992241021367613</v>
      </c>
      <c r="AD42" s="131">
        <f t="shared" si="5"/>
        <v>0.19742953070586719</v>
      </c>
      <c r="AE42" s="131">
        <f t="shared" si="5"/>
        <v>0.19506720027252841</v>
      </c>
      <c r="AF42" s="131">
        <f t="shared" si="5"/>
        <v>0.19285826292137251</v>
      </c>
      <c r="AG42" s="131">
        <f t="shared" si="5"/>
        <v>0.19082008202106907</v>
      </c>
      <c r="AH42" s="131">
        <f t="shared" si="5"/>
        <v>0.18894595856632859</v>
      </c>
      <c r="AI42" s="131">
        <f t="shared" si="5"/>
        <v>0.18723138315089066</v>
      </c>
      <c r="AJ42" s="131">
        <f t="shared" si="5"/>
        <v>0.18566933787318746</v>
      </c>
      <c r="AK42" s="131">
        <f t="shared" si="5"/>
        <v>0.18425632854958943</v>
      </c>
    </row>
    <row r="43" spans="1:37" x14ac:dyDescent="0.3">
      <c r="A43" s="132" t="s">
        <v>359</v>
      </c>
      <c r="B43" s="133">
        <f>'Emissions by Sector'!C62</f>
        <v>44.951090367911142</v>
      </c>
      <c r="C43" s="133">
        <f>'Emissions by Sector'!D62</f>
        <v>39.084524468728134</v>
      </c>
      <c r="D43" s="133">
        <f>'Emissions by Sector'!E62</f>
        <v>34.182106119888694</v>
      </c>
      <c r="E43" s="133">
        <f>'Emissions by Sector'!F62</f>
        <v>35.517652157993297</v>
      </c>
      <c r="F43" s="133">
        <f>'Emissions by Sector'!G62</f>
        <v>31.975445286997008</v>
      </c>
      <c r="G43" s="133">
        <f>'Emissions by Sector'!H62</f>
        <v>30.195390174300037</v>
      </c>
      <c r="H43" s="133">
        <f>'Emissions by Sector'!I62</f>
        <v>27.947066408832008</v>
      </c>
      <c r="I43" s="133">
        <f>'Emissions by Sector'!J62</f>
        <v>26.540960423061772</v>
      </c>
      <c r="J43" s="133">
        <f>'Emissions by Sector'!K62</f>
        <v>25.300966340610419</v>
      </c>
      <c r="K43" s="133">
        <f>'Emissions by Sector'!L62</f>
        <v>24.647444215092019</v>
      </c>
      <c r="L43" s="133">
        <f>'Emissions by Sector'!M62</f>
        <v>24.052491212213113</v>
      </c>
      <c r="M43" s="133">
        <f>'Emissions by Sector'!N62</f>
        <v>22.788774347530723</v>
      </c>
      <c r="N43" s="133">
        <f>'Emissions by Sector'!O62</f>
        <v>22.210585767919248</v>
      </c>
      <c r="O43" s="133">
        <f>'Emissions by Sector'!P62</f>
        <v>21.101715061219963</v>
      </c>
      <c r="P43" s="133">
        <f>'Emissions by Sector'!Q62</f>
        <v>20.829759232132503</v>
      </c>
      <c r="Q43" s="133">
        <f>'Emissions by Sector'!R62</f>
        <v>18.818288657272952</v>
      </c>
      <c r="R43" s="133">
        <f>'Emissions by Sector'!S62</f>
        <v>18.095898151136748</v>
      </c>
      <c r="S43" s="133">
        <f>'Emissions by Sector'!T62</f>
        <v>17.509686624642043</v>
      </c>
      <c r="T43" s="133">
        <f>'Emissions by Sector'!U62</f>
        <v>16.996373661796362</v>
      </c>
      <c r="U43" s="133">
        <f>'Emissions by Sector'!V62</f>
        <v>16.602410761782696</v>
      </c>
      <c r="V43" s="133">
        <f>'Emissions by Sector'!W62</f>
        <v>16.255076945151075</v>
      </c>
      <c r="W43" s="133">
        <f>'Emissions by Sector'!X62</f>
        <v>15.888814682381469</v>
      </c>
      <c r="X43" s="133">
        <f>'Emissions by Sector'!Y62</f>
        <v>15.523176495611139</v>
      </c>
      <c r="Y43" s="133">
        <f>'Emissions by Sector'!Z62</f>
        <v>15.05483186823062</v>
      </c>
      <c r="Z43" s="133">
        <f>'Emissions by Sector'!AA62</f>
        <v>14.353790363202208</v>
      </c>
      <c r="AA43" s="133">
        <f>'Emissions by Sector'!AB62</f>
        <v>13.32313975500325</v>
      </c>
      <c r="AB43" s="133">
        <f>'Emissions by Sector'!AC62</f>
        <v>13.36905851233052</v>
      </c>
      <c r="AC43" s="133">
        <f>'Emissions by Sector'!AD62</f>
        <v>13.411924935510516</v>
      </c>
      <c r="AD43" s="133">
        <f>'Emissions by Sector'!AE62</f>
        <v>13.451816977007898</v>
      </c>
      <c r="AE43" s="133">
        <f>'Emissions by Sector'!AF62</f>
        <v>13.48886267387633</v>
      </c>
      <c r="AF43" s="133">
        <f>'Emissions by Sector'!AG62</f>
        <v>13.523040161800701</v>
      </c>
      <c r="AG43" s="133">
        <f>'Emissions by Sector'!AH62</f>
        <v>13.555079256758701</v>
      </c>
      <c r="AH43" s="133">
        <f>'Emissions by Sector'!AI62</f>
        <v>13.584973373321681</v>
      </c>
      <c r="AI43" s="133">
        <f>'Emissions by Sector'!AJ62</f>
        <v>13.61292806700539</v>
      </c>
      <c r="AJ43" s="133">
        <f>'Emissions by Sector'!AK62</f>
        <v>13.639293761891839</v>
      </c>
      <c r="AK43" s="133">
        <f>'Emissions by Sector'!AL62</f>
        <v>13.664409720433691</v>
      </c>
    </row>
    <row r="44" spans="1:37" x14ac:dyDescent="0.3">
      <c r="A44" s="132" t="s">
        <v>360</v>
      </c>
      <c r="B44" s="134">
        <f>SUM('Electric load by sector'!B54:B57)*1000000</f>
        <v>61019782.737432174</v>
      </c>
      <c r="C44" s="134">
        <f>SUM('Electric load by sector'!C54:C57)*1000000</f>
        <v>60402528.499011464</v>
      </c>
      <c r="D44" s="134">
        <f>SUM('Electric load by sector'!D54:D57)*1000000</f>
        <v>59753083.926741175</v>
      </c>
      <c r="E44" s="134">
        <f>SUM('Electric load by sector'!E54:E57)*1000000</f>
        <v>59202789.844406158</v>
      </c>
      <c r="F44" s="134">
        <f>SUM('Electric load by sector'!F54:F57)*1000000</f>
        <v>58738226.472032651</v>
      </c>
      <c r="G44" s="134">
        <f>SUM('Electric load by sector'!G54:G57)*1000000</f>
        <v>58198253.023773491</v>
      </c>
      <c r="H44" s="134">
        <f>SUM('Electric load by sector'!H54:H57)*1000000</f>
        <v>57701912.636584975</v>
      </c>
      <c r="I44" s="134">
        <f>SUM('Electric load by sector'!I54:I57)*1000000</f>
        <v>57252701.692897752</v>
      </c>
      <c r="J44" s="134">
        <f>SUM('Electric load by sector'!J54:J57)*1000000</f>
        <v>56835942.940200701</v>
      </c>
      <c r="K44" s="134">
        <f>SUM('Electric load by sector'!K54:K57)*1000000</f>
        <v>56783848.195200093</v>
      </c>
      <c r="L44" s="134">
        <f>SUM('Electric load by sector'!L54:L57)*1000000</f>
        <v>56769781.721456058</v>
      </c>
      <c r="M44" s="134">
        <f>SUM('Electric load by sector'!M54:M57)*1000000</f>
        <v>56828528.942189865</v>
      </c>
      <c r="N44" s="134">
        <f>SUM('Electric load by sector'!N54:N57)*1000000</f>
        <v>56946843.543056436</v>
      </c>
      <c r="O44" s="134">
        <f>SUM('Electric load by sector'!O54:O57)*1000000</f>
        <v>57109181.610683098</v>
      </c>
      <c r="P44" s="134">
        <f>SUM('Electric load by sector'!P54:P57)*1000000</f>
        <v>57303917.925282642</v>
      </c>
      <c r="Q44" s="134">
        <f>SUM('Electric load by sector'!Q54:Q57)*1000000</f>
        <v>57500939.218900226</v>
      </c>
      <c r="R44" s="134">
        <f>SUM('Electric load by sector'!R54:R57)*1000000</f>
        <v>57809369.722403325</v>
      </c>
      <c r="S44" s="134">
        <f>SUM('Electric load by sector'!S54:S57)*1000000</f>
        <v>58218979.994218178</v>
      </c>
      <c r="T44" s="134">
        <f>SUM('Electric load by sector'!T54:T57)*1000000</f>
        <v>58745604.547133937</v>
      </c>
      <c r="U44" s="134">
        <f>SUM('Electric load by sector'!U54:U57)*1000000</f>
        <v>59396550.544586517</v>
      </c>
      <c r="V44" s="134">
        <f>SUM('Electric load by sector'!V54:V57)*1000000</f>
        <v>60155338.373871908</v>
      </c>
      <c r="W44" s="134">
        <f>SUM('Electric load by sector'!W54:W57)*1000000</f>
        <v>60989214.365024246</v>
      </c>
      <c r="X44" s="134">
        <f>SUM('Electric load by sector'!X54:X57)*1000000</f>
        <v>61900755.728934929</v>
      </c>
      <c r="Y44" s="134">
        <f>SUM('Electric load by sector'!Y54:Y57)*1000000</f>
        <v>62875223.188344419</v>
      </c>
      <c r="Z44" s="134">
        <f>SUM('Electric load by sector'!Z54:Z57)*1000000</f>
        <v>63897178.395249821</v>
      </c>
      <c r="AA44" s="134">
        <f>SUM('Electric load by sector'!AA54:AA57)*1000000</f>
        <v>64948890.250325195</v>
      </c>
      <c r="AB44" s="134">
        <f>SUM('Electric load by sector'!AB54:AB57)*1000000</f>
        <v>66017924.85394375</v>
      </c>
      <c r="AC44" s="134">
        <f>SUM('Electric load by sector'!AC54:AC57)*1000000</f>
        <v>67085650.483984835</v>
      </c>
      <c r="AD44" s="134">
        <f>SUM('Electric load by sector'!AD54:AD57)*1000000</f>
        <v>68134776.641132638</v>
      </c>
      <c r="AE44" s="134">
        <f>SUM('Electric load by sector'!AE54:AE57)*1000000</f>
        <v>69149824.54780218</v>
      </c>
      <c r="AF44" s="134">
        <f>SUM('Electric load by sector'!AF54:AF57)*1000000</f>
        <v>70119060.272330597</v>
      </c>
      <c r="AG44" s="134">
        <f>SUM('Electric load by sector'!AG54:AG57)*1000000</f>
        <v>71035915.681359157</v>
      </c>
      <c r="AH44" s="134">
        <f>SUM('Electric load by sector'!AH54:AH57)*1000000</f>
        <v>71898724.251107708</v>
      </c>
      <c r="AI44" s="134">
        <f>SUM('Electric load by sector'!AI54:AI57)*1000000</f>
        <v>72706443.962092966</v>
      </c>
      <c r="AJ44" s="134">
        <f>SUM('Electric load by sector'!AJ54:AJ57)*1000000</f>
        <v>73460130.34854202</v>
      </c>
      <c r="AK44" s="134">
        <f>SUM('Electric load by sector'!AK54:AK57)*1000000</f>
        <v>74159785.055937171</v>
      </c>
    </row>
    <row r="46" spans="1:37" x14ac:dyDescent="0.3">
      <c r="A46" s="118" t="s">
        <v>570</v>
      </c>
      <c r="B46" s="131">
        <f t="shared" ref="B46:AK46" si="6">B47/B48*1000000</f>
        <v>0.72039848356537128</v>
      </c>
      <c r="C46" s="131">
        <f t="shared" si="6"/>
        <v>0.63529062563119687</v>
      </c>
      <c r="D46" s="131">
        <f t="shared" si="6"/>
        <v>0.56337801114525854</v>
      </c>
      <c r="E46" s="131">
        <f t="shared" si="6"/>
        <v>0.59180366375840576</v>
      </c>
      <c r="F46" s="131">
        <f t="shared" si="6"/>
        <v>0.53934154444284144</v>
      </c>
      <c r="G46" s="131">
        <f t="shared" si="6"/>
        <v>0.51741245797145041</v>
      </c>
      <c r="H46" s="131">
        <f t="shared" si="6"/>
        <v>0.48413153562456862</v>
      </c>
      <c r="I46" s="131">
        <f t="shared" si="6"/>
        <v>0.45828213518417743</v>
      </c>
      <c r="J46" s="131">
        <f t="shared" si="6"/>
        <v>0.43559139493727489</v>
      </c>
      <c r="K46" s="131">
        <f t="shared" si="6"/>
        <v>0.42020578744688458</v>
      </c>
      <c r="L46" s="131">
        <f t="shared" si="6"/>
        <v>0.40689153826098373</v>
      </c>
      <c r="M46" s="131">
        <f t="shared" si="6"/>
        <v>0.38101331794729093</v>
      </c>
      <c r="N46" s="131">
        <f t="shared" si="6"/>
        <v>0.3687910410012345</v>
      </c>
      <c r="O46" s="131">
        <f t="shared" si="6"/>
        <v>0.34624179624001744</v>
      </c>
      <c r="P46" s="131">
        <f t="shared" si="6"/>
        <v>0.33971177533055019</v>
      </c>
      <c r="Q46" s="131">
        <f t="shared" si="6"/>
        <v>0.30068229689563269</v>
      </c>
      <c r="R46" s="131">
        <f t="shared" si="6"/>
        <v>0.28926017214153205</v>
      </c>
      <c r="S46" s="131">
        <f t="shared" si="6"/>
        <v>0.27875176934558532</v>
      </c>
      <c r="T46" s="131">
        <f t="shared" si="6"/>
        <v>0.26817949426576193</v>
      </c>
      <c r="U46" s="131">
        <f t="shared" si="6"/>
        <v>0.25865422487319784</v>
      </c>
      <c r="V46" s="131">
        <f t="shared" si="6"/>
        <v>0.24912276453290497</v>
      </c>
      <c r="W46" s="131">
        <f t="shared" si="6"/>
        <v>0.23831402835443224</v>
      </c>
      <c r="X46" s="131">
        <f t="shared" si="6"/>
        <v>0.22617710467859337</v>
      </c>
      <c r="Y46" s="131">
        <f t="shared" si="6"/>
        <v>0.21042895270368475</v>
      </c>
      <c r="Z46" s="131">
        <f t="shared" si="6"/>
        <v>0.19004880372906577</v>
      </c>
      <c r="AA46" s="131">
        <f t="shared" si="6"/>
        <v>0.166546128855595</v>
      </c>
      <c r="AB46" s="131">
        <f t="shared" si="6"/>
        <v>0.16412263838088589</v>
      </c>
      <c r="AC46" s="131">
        <f t="shared" si="6"/>
        <v>0.16182060730148046</v>
      </c>
      <c r="AD46" s="131">
        <f t="shared" si="6"/>
        <v>0.15965440829125566</v>
      </c>
      <c r="AE46" s="131">
        <f t="shared" si="6"/>
        <v>0.15762875584545535</v>
      </c>
      <c r="AF46" s="131">
        <f t="shared" si="6"/>
        <v>0.15573128582627413</v>
      </c>
      <c r="AG46" s="131">
        <f t="shared" si="6"/>
        <v>0.1539378510850295</v>
      </c>
      <c r="AH46" s="131">
        <f t="shared" si="6"/>
        <v>0.15221957318921106</v>
      </c>
      <c r="AI46" s="131">
        <f t="shared" si="6"/>
        <v>0.15055068169804844</v>
      </c>
      <c r="AJ46" s="131">
        <f t="shared" si="6"/>
        <v>0.14890629347015844</v>
      </c>
      <c r="AK46" s="131">
        <f t="shared" si="6"/>
        <v>0.14727148700179857</v>
      </c>
    </row>
    <row r="47" spans="1:37" x14ac:dyDescent="0.3">
      <c r="A47" s="132" t="s">
        <v>359</v>
      </c>
      <c r="B47" s="133">
        <f>'Emissions by Sector'!C94</f>
        <v>43.946710798125594</v>
      </c>
      <c r="C47" s="133">
        <f>'Emissions by Sector'!D94</f>
        <v>38.350096814088594</v>
      </c>
      <c r="D47" s="133">
        <f>'Emissions by Sector'!E94</f>
        <v>33.62984532093018</v>
      </c>
      <c r="E47" s="133">
        <f>'Emissions by Sector'!F94</f>
        <v>34.983258089534097</v>
      </c>
      <c r="F47" s="133">
        <f>'Emissions by Sector'!G94</f>
        <v>31.616707348332888</v>
      </c>
      <c r="G47" s="133">
        <f>'Emissions by Sector'!H94</f>
        <v>30.050325446040695</v>
      </c>
      <c r="H47" s="133">
        <f>'Emissions by Sector'!I94</f>
        <v>27.875483829392529</v>
      </c>
      <c r="I47" s="133">
        <f>'Emissions by Sector'!J94</f>
        <v>26.20603570993331</v>
      </c>
      <c r="J47" s="133">
        <f>'Emissions by Sector'!K94</f>
        <v>24.767747937094477</v>
      </c>
      <c r="K47" s="133">
        <f>'Emissions by Sector'!L94</f>
        <v>23.931009889018444</v>
      </c>
      <c r="L47" s="133">
        <f>'Emissions by Sector'!M94</f>
        <v>23.242004341051544</v>
      </c>
      <c r="M47" s="133">
        <f>'Emissions by Sector'!N94</f>
        <v>21.861426141237274</v>
      </c>
      <c r="N47" s="133">
        <f>'Emissions by Sector'!O94</f>
        <v>21.292499754180881</v>
      </c>
      <c r="O47" s="133">
        <f>'Emissions by Sector'!P94</f>
        <v>20.145625254664523</v>
      </c>
      <c r="P47" s="133">
        <f>'Emissions by Sector'!Q94</f>
        <v>19.941980187763374</v>
      </c>
      <c r="Q47" s="133">
        <f>'Emissions by Sector'!R94</f>
        <v>17.822585273240712</v>
      </c>
      <c r="R47" s="133">
        <f>'Emissions by Sector'!S94</f>
        <v>17.336451515152717</v>
      </c>
      <c r="S47" s="133">
        <f>'Emissions by Sector'!T94</f>
        <v>16.913376565105679</v>
      </c>
      <c r="T47" s="133">
        <f>'Emissions by Sector'!U94</f>
        <v>16.506387202576093</v>
      </c>
      <c r="U47" s="133">
        <f>'Emissions by Sector'!V94</f>
        <v>16.180584968298682</v>
      </c>
      <c r="V47" s="133">
        <f>'Emissions by Sector'!W94</f>
        <v>15.86057255509183</v>
      </c>
      <c r="W47" s="133">
        <f>'Emissions by Sector'!X94</f>
        <v>15.458358307660621</v>
      </c>
      <c r="X47" s="133">
        <f>'Emissions by Sector'!Y94</f>
        <v>14.958249716666829</v>
      </c>
      <c r="Y47" s="133">
        <f>'Emissions by Sector'!Z94</f>
        <v>14.194992844130338</v>
      </c>
      <c r="Z47" s="133">
        <f>'Emissions by Sector'!AA94</f>
        <v>13.079052810437256</v>
      </c>
      <c r="AA47" s="133">
        <f>'Emissions by Sector'!AB94</f>
        <v>11.69272682409184</v>
      </c>
      <c r="AB47" s="133">
        <f>'Emissions by Sector'!AC94</f>
        <v>11.748271146234373</v>
      </c>
      <c r="AC47" s="133">
        <f>'Emissions by Sector'!AD94</f>
        <v>11.801749199745899</v>
      </c>
      <c r="AD47" s="133">
        <f>'Emissions by Sector'!AE94</f>
        <v>11.85304262910253</v>
      </c>
      <c r="AE47" s="133">
        <f>'Emissions by Sector'!AF94</f>
        <v>11.901997189982358</v>
      </c>
      <c r="AF47" s="133">
        <f>'Emissions by Sector'!AG94</f>
        <v>11.94852699863989</v>
      </c>
      <c r="AG47" s="133">
        <f>'Emissions by Sector'!AH94</f>
        <v>11.993120433060085</v>
      </c>
      <c r="AH47" s="133">
        <f>'Emissions by Sector'!AI94</f>
        <v>12.036431493779176</v>
      </c>
      <c r="AI47" s="133">
        <f>'Emissions by Sector'!AJ94</f>
        <v>12.079462930561506</v>
      </c>
      <c r="AJ47" s="133">
        <f>'Emissions by Sector'!AK94</f>
        <v>12.122679164615004</v>
      </c>
      <c r="AK47" s="133">
        <f>'Emissions by Sector'!AL94</f>
        <v>12.166419560633086</v>
      </c>
    </row>
    <row r="48" spans="1:37" x14ac:dyDescent="0.3">
      <c r="A48" s="132" t="s">
        <v>360</v>
      </c>
      <c r="B48" s="134">
        <f>SUM('Electric load by sector'!B76:B79)*1000000</f>
        <v>61003336.0712061</v>
      </c>
      <c r="C48" s="134">
        <f>SUM('Electric load by sector'!C76:C79)*1000000</f>
        <v>60366224.947811291</v>
      </c>
      <c r="D48" s="134">
        <f>SUM('Electric load by sector'!D76:D79)*1000000</f>
        <v>59693216.021274976</v>
      </c>
      <c r="E48" s="134">
        <f>SUM('Electric load by sector'!E76:E79)*1000000</f>
        <v>59112946.120278567</v>
      </c>
      <c r="F48" s="134">
        <f>SUM('Electric load by sector'!F76:F79)*1000000</f>
        <v>58620938.205296323</v>
      </c>
      <c r="G48" s="134">
        <f>SUM('Electric load by sector'!G76:G79)*1000000</f>
        <v>58078086.414569475</v>
      </c>
      <c r="H48" s="134">
        <f>SUM('Electric load by sector'!H76:H79)*1000000</f>
        <v>57578326.917768151</v>
      </c>
      <c r="I48" s="134">
        <f>SUM('Electric load by sector'!I76:I79)*1000000</f>
        <v>57183192.836878657</v>
      </c>
      <c r="J48" s="134">
        <f>SUM('Electric load by sector'!J76:J79)*1000000</f>
        <v>56860048.717585497</v>
      </c>
      <c r="K48" s="134">
        <f>SUM('Electric load by sector'!K76:K79)*1000000</f>
        <v>56950690.837506384</v>
      </c>
      <c r="L48" s="134">
        <f>SUM('Electric load by sector'!L76:L79)*1000000</f>
        <v>57120883.959360987</v>
      </c>
      <c r="M48" s="134">
        <f>SUM('Electric load by sector'!M76:M79)*1000000</f>
        <v>57377065.607616276</v>
      </c>
      <c r="N48" s="134">
        <f>SUM('Electric load by sector'!N76:N79)*1000000</f>
        <v>57735946.340707354</v>
      </c>
      <c r="O48" s="134">
        <f>SUM('Electric load by sector'!O76:O79)*1000000</f>
        <v>58183689.760838181</v>
      </c>
      <c r="P48" s="134">
        <f>SUM('Electric load by sector'!P76:P79)*1000000</f>
        <v>58702646.289959192</v>
      </c>
      <c r="Q48" s="134">
        <f>SUM('Electric load by sector'!Q76:Q79)*1000000</f>
        <v>59273809.789430201</v>
      </c>
      <c r="R48" s="134">
        <f>SUM('Electric load by sector'!R76:R79)*1000000</f>
        <v>59933766.155231938</v>
      </c>
      <c r="S48" s="134">
        <f>SUM('Electric load by sector'!S76:S79)*1000000</f>
        <v>60675405.235319428</v>
      </c>
      <c r="T48" s="134">
        <f>SUM('Electric load by sector'!T76:T79)*1000000</f>
        <v>61549773.772854194</v>
      </c>
      <c r="U48" s="134">
        <f>SUM('Electric load by sector'!U76:U79)*1000000</f>
        <v>62556816.832321309</v>
      </c>
      <c r="V48" s="134">
        <f>SUM('Electric load by sector'!V76:V79)*1000000</f>
        <v>63665689.423564948</v>
      </c>
      <c r="W48" s="134">
        <f>SUM('Electric load by sector'!W76:W79)*1000000</f>
        <v>64865498.747183263</v>
      </c>
      <c r="X48" s="134">
        <f>SUM('Electric load by sector'!X76:X79)*1000000</f>
        <v>66135118.927811444</v>
      </c>
      <c r="Y48" s="134">
        <f>SUM('Electric load by sector'!Y76:Y79)*1000000</f>
        <v>67457413.353755549</v>
      </c>
      <c r="Z48" s="134">
        <f>SUM('Electric load by sector'!Z76:Z79)*1000000</f>
        <v>68819442.973620594</v>
      </c>
      <c r="AA48" s="134">
        <f>SUM('Electric load by sector'!AA76:AA79)*1000000</f>
        <v>70207136.631978408</v>
      </c>
      <c r="AB48" s="134">
        <f>SUM('Electric load by sector'!AB76:AB79)*1000000</f>
        <v>71582270.807575583</v>
      </c>
      <c r="AC48" s="134">
        <f>SUM('Electric load by sector'!AC76:AC79)*1000000</f>
        <v>72931064.816476732</v>
      </c>
      <c r="AD48" s="134">
        <f>SUM('Electric load by sector'!AD76:AD79)*1000000</f>
        <v>74241875.034726039</v>
      </c>
      <c r="AE48" s="134">
        <f>SUM('Electric load by sector'!AE76:AE79)*1000000</f>
        <v>75506509.749093533</v>
      </c>
      <c r="AF48" s="134">
        <f>SUM('Electric load by sector'!AF76:AF79)*1000000</f>
        <v>76725283.139118597</v>
      </c>
      <c r="AG48" s="134">
        <f>SUM('Electric load by sector'!AG76:AG79)*1000000</f>
        <v>77908846.645101815</v>
      </c>
      <c r="AH48" s="134">
        <f>SUM('Electric load by sector'!AH76:AH79)*1000000</f>
        <v>79072823.826786876</v>
      </c>
      <c r="AI48" s="134">
        <f>SUM('Electric load by sector'!AI76:AI79)*1000000</f>
        <v>80235192.523330107</v>
      </c>
      <c r="AJ48" s="134">
        <f>SUM('Electric load by sector'!AJ76:AJ79)*1000000</f>
        <v>81411462.753550112</v>
      </c>
      <c r="AK48" s="134">
        <f>SUM('Electric load by sector'!AK76:AK79)*1000000</f>
        <v>82612186.56999439</v>
      </c>
    </row>
    <row r="50" spans="1:37" x14ac:dyDescent="0.3"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</row>
    <row r="51" spans="1:37" x14ac:dyDescent="0.3">
      <c r="A51" s="118" t="s">
        <v>368</v>
      </c>
    </row>
    <row r="52" spans="1:37" x14ac:dyDescent="0.3">
      <c r="A52" s="118" t="s">
        <v>364</v>
      </c>
    </row>
    <row r="53" spans="1:37" x14ac:dyDescent="0.3">
      <c r="B53" s="118">
        <v>2015</v>
      </c>
      <c r="C53" s="118">
        <v>2016</v>
      </c>
      <c r="D53" s="118">
        <v>2017</v>
      </c>
      <c r="E53" s="118">
        <v>2018</v>
      </c>
      <c r="F53" s="118">
        <v>2019</v>
      </c>
      <c r="G53" s="118">
        <v>2020</v>
      </c>
      <c r="H53" s="118">
        <v>2021</v>
      </c>
      <c r="I53" s="118">
        <v>2022</v>
      </c>
      <c r="J53" s="118">
        <v>2023</v>
      </c>
      <c r="K53" s="118">
        <v>2024</v>
      </c>
      <c r="L53" s="118">
        <v>2025</v>
      </c>
      <c r="M53" s="118">
        <v>2026</v>
      </c>
      <c r="N53" s="118">
        <v>2027</v>
      </c>
      <c r="O53" s="118">
        <v>2028</v>
      </c>
      <c r="P53" s="118">
        <v>2029</v>
      </c>
      <c r="Q53" s="118">
        <v>2030</v>
      </c>
      <c r="R53" s="118">
        <v>2031</v>
      </c>
      <c r="S53" s="118">
        <v>2032</v>
      </c>
      <c r="T53" s="118">
        <v>2033</v>
      </c>
      <c r="U53" s="118">
        <v>2034</v>
      </c>
      <c r="V53" s="118">
        <v>2035</v>
      </c>
      <c r="W53" s="118">
        <v>2036</v>
      </c>
      <c r="X53" s="118">
        <v>2037</v>
      </c>
      <c r="Y53" s="118">
        <v>2038</v>
      </c>
      <c r="Z53" s="118">
        <v>2039</v>
      </c>
      <c r="AA53" s="118">
        <v>2040</v>
      </c>
      <c r="AB53" s="118">
        <v>2041</v>
      </c>
      <c r="AC53" s="118">
        <v>2042</v>
      </c>
      <c r="AD53" s="118">
        <v>2043</v>
      </c>
      <c r="AE53" s="118">
        <v>2044</v>
      </c>
      <c r="AF53" s="118">
        <v>2045</v>
      </c>
      <c r="AG53" s="118">
        <v>2046</v>
      </c>
      <c r="AH53" s="118">
        <v>2047</v>
      </c>
      <c r="AI53" s="118">
        <v>2048</v>
      </c>
      <c r="AJ53" s="118">
        <v>2049</v>
      </c>
      <c r="AK53" s="118">
        <v>2050</v>
      </c>
    </row>
    <row r="54" spans="1:37" x14ac:dyDescent="0.3">
      <c r="A54" s="118" t="s">
        <v>358</v>
      </c>
      <c r="B54" s="131">
        <f>B55/B56</f>
        <v>65.41713401448537</v>
      </c>
      <c r="C54" s="131">
        <f t="shared" ref="C54:AK54" si="7">C55/C56</f>
        <v>65.26807864115986</v>
      </c>
      <c r="D54" s="131">
        <f t="shared" si="7"/>
        <v>65.579723854067197</v>
      </c>
      <c r="E54" s="131">
        <f t="shared" si="7"/>
        <v>64.933099925397087</v>
      </c>
      <c r="F54" s="131">
        <f t="shared" si="7"/>
        <v>64.742709159106965</v>
      </c>
      <c r="G54" s="131">
        <f t="shared" si="7"/>
        <v>64.68598843256359</v>
      </c>
      <c r="H54" s="131">
        <f t="shared" si="7"/>
        <v>64.627202945386273</v>
      </c>
      <c r="I54" s="131">
        <f t="shared" si="7"/>
        <v>64.565254842435749</v>
      </c>
      <c r="J54" s="131">
        <f t="shared" si="7"/>
        <v>64.498586817035786</v>
      </c>
      <c r="K54" s="131">
        <f t="shared" si="7"/>
        <v>64.416129410007244</v>
      </c>
      <c r="L54" s="131">
        <f t="shared" si="7"/>
        <v>64.332179822247355</v>
      </c>
      <c r="M54" s="131">
        <f t="shared" si="7"/>
        <v>64.251767503615184</v>
      </c>
      <c r="N54" s="131">
        <f t="shared" si="7"/>
        <v>64.175214098564339</v>
      </c>
      <c r="O54" s="131">
        <f t="shared" si="7"/>
        <v>64.107064321589164</v>
      </c>
      <c r="P54" s="131">
        <f t="shared" si="7"/>
        <v>64.047530820035249</v>
      </c>
      <c r="Q54" s="131">
        <f t="shared" si="7"/>
        <v>63.997750921752491</v>
      </c>
      <c r="R54" s="131">
        <f t="shared" si="7"/>
        <v>63.955632978786689</v>
      </c>
      <c r="S54" s="131">
        <f t="shared" si="7"/>
        <v>63.920655952799542</v>
      </c>
      <c r="T54" s="131">
        <f t="shared" si="7"/>
        <v>63.888872143358135</v>
      </c>
      <c r="U54" s="131">
        <f t="shared" si="7"/>
        <v>63.858605997980725</v>
      </c>
      <c r="V54" s="131">
        <f t="shared" si="7"/>
        <v>63.833580117109946</v>
      </c>
      <c r="W54" s="131">
        <f t="shared" si="7"/>
        <v>63.813464034161186</v>
      </c>
      <c r="X54" s="131">
        <f t="shared" si="7"/>
        <v>63.799341159074181</v>
      </c>
      <c r="Y54" s="131">
        <f t="shared" si="7"/>
        <v>63.790422620156882</v>
      </c>
      <c r="Z54" s="131">
        <f t="shared" si="7"/>
        <v>63.789113323637679</v>
      </c>
      <c r="AA54" s="131">
        <f t="shared" si="7"/>
        <v>63.794029132645562</v>
      </c>
      <c r="AB54" s="131">
        <f t="shared" si="7"/>
        <v>63.803337764431383</v>
      </c>
      <c r="AC54" s="131">
        <f t="shared" si="7"/>
        <v>63.818653059252433</v>
      </c>
      <c r="AD54" s="131">
        <f t="shared" si="7"/>
        <v>63.836748266925056</v>
      </c>
      <c r="AE54" s="131">
        <f t="shared" si="7"/>
        <v>63.858709974386969</v>
      </c>
      <c r="AF54" s="131">
        <f t="shared" si="7"/>
        <v>63.882573649299211</v>
      </c>
      <c r="AG54" s="131">
        <f t="shared" si="7"/>
        <v>63.906586926332729</v>
      </c>
      <c r="AH54" s="131">
        <f t="shared" si="7"/>
        <v>63.932471872916551</v>
      </c>
      <c r="AI54" s="131">
        <f t="shared" si="7"/>
        <v>63.957823996673234</v>
      </c>
      <c r="AJ54" s="131">
        <f t="shared" si="7"/>
        <v>63.984597136493463</v>
      </c>
      <c r="AK54" s="131">
        <f t="shared" si="7"/>
        <v>64.011763034825805</v>
      </c>
    </row>
    <row r="55" spans="1:37" x14ac:dyDescent="0.3">
      <c r="A55" s="132" t="s">
        <v>614</v>
      </c>
      <c r="B55" s="135">
        <f>SUM('Emissions by Sector'!C47:C50)</f>
        <v>48.949965506272498</v>
      </c>
      <c r="C55" s="135">
        <f>SUM('Emissions by Sector'!D47:D50)</f>
        <v>48.162338419322758</v>
      </c>
      <c r="D55" s="135">
        <f>SUM('Emissions by Sector'!E47:E50)</f>
        <v>45.776571351371722</v>
      </c>
      <c r="E55" s="135">
        <f>SUM('Emissions by Sector'!F47:F50)</f>
        <v>48.052384597692026</v>
      </c>
      <c r="F55" s="135">
        <f>SUM('Emissions by Sector'!G47:G50)</f>
        <v>48.61955377015979</v>
      </c>
      <c r="G55" s="135">
        <f>SUM('Emissions by Sector'!H47:H50)</f>
        <v>48.520726418786026</v>
      </c>
      <c r="H55" s="135">
        <f>SUM('Emissions by Sector'!I47:I50)</f>
        <v>48.38691708143827</v>
      </c>
      <c r="I55" s="135">
        <f>SUM('Emissions by Sector'!J47:J50)</f>
        <v>48.215940630233256</v>
      </c>
      <c r="J55" s="135">
        <f>SUM('Emissions by Sector'!K47:K50)</f>
        <v>48.014793969271835</v>
      </c>
      <c r="K55" s="135">
        <f>SUM('Emissions by Sector'!L47:L50)</f>
        <v>47.835137605700311</v>
      </c>
      <c r="L55" s="135">
        <f>SUM('Emissions by Sector'!M47:M50)</f>
        <v>47.62618021865017</v>
      </c>
      <c r="M55" s="135">
        <f>SUM('Emissions by Sector'!N47:N50)</f>
        <v>47.415920843747841</v>
      </c>
      <c r="N55" s="135">
        <f>SUM('Emissions by Sector'!O47:O50)</f>
        <v>47.21517242951326</v>
      </c>
      <c r="O55" s="135">
        <f>SUM('Emissions by Sector'!P47:P50)</f>
        <v>47.019220891389686</v>
      </c>
      <c r="P55" s="135">
        <f>SUM('Emissions by Sector'!Q47:Q50)</f>
        <v>46.838563222714335</v>
      </c>
      <c r="Q55" s="135">
        <f>SUM('Emissions by Sector'!R47:R50)</f>
        <v>46.665500788192503</v>
      </c>
      <c r="R55" s="135">
        <f>SUM('Emissions by Sector'!S47:S50)</f>
        <v>46.533593107154609</v>
      </c>
      <c r="S55" s="135">
        <f>SUM('Emissions by Sector'!T47:T50)</f>
        <v>46.420266363960025</v>
      </c>
      <c r="T55" s="135">
        <f>SUM('Emissions by Sector'!U47:U50)</f>
        <v>46.323523309884138</v>
      </c>
      <c r="U55" s="135">
        <f>SUM('Emissions by Sector'!V47:V50)</f>
        <v>46.254796897525011</v>
      </c>
      <c r="V55" s="135">
        <f>SUM('Emissions by Sector'!W47:W50)</f>
        <v>46.210349180581616</v>
      </c>
      <c r="W55" s="135">
        <f>SUM('Emissions by Sector'!X47:X50)</f>
        <v>46.207680678779468</v>
      </c>
      <c r="X55" s="135">
        <f>SUM('Emissions by Sector'!Y47:Y50)</f>
        <v>46.250778570478758</v>
      </c>
      <c r="Y55" s="135">
        <f>SUM('Emissions by Sector'!Z47:Z50)</f>
        <v>46.346311046442551</v>
      </c>
      <c r="Z55" s="135">
        <f>SUM('Emissions by Sector'!AA47:AA50)</f>
        <v>46.480616068679566</v>
      </c>
      <c r="AA55" s="135">
        <f>SUM('Emissions by Sector'!AB47:AB50)</f>
        <v>46.656613546617905</v>
      </c>
      <c r="AB55" s="135">
        <f>SUM('Emissions by Sector'!AC47:AC50)</f>
        <v>46.876551786705079</v>
      </c>
      <c r="AC55" s="135">
        <f>SUM('Emissions by Sector'!AD47:AD50)</f>
        <v>47.12294316704206</v>
      </c>
      <c r="AD55" s="135">
        <f>SUM('Emissions by Sector'!AE47:AE50)</f>
        <v>47.402109380539386</v>
      </c>
      <c r="AE55" s="135">
        <f>SUM('Emissions by Sector'!AF47:AF50)</f>
        <v>47.697965923442219</v>
      </c>
      <c r="AF55" s="135">
        <f>SUM('Emissions by Sector'!AG47:AG50)</f>
        <v>48.012527516981095</v>
      </c>
      <c r="AG55" s="135">
        <f>SUM('Emissions by Sector'!AH47:AH50)</f>
        <v>48.348502547951611</v>
      </c>
      <c r="AH55" s="135">
        <f>SUM('Emissions by Sector'!AI47:AI50)</f>
        <v>48.691317550925071</v>
      </c>
      <c r="AI55" s="135">
        <f>SUM('Emissions by Sector'!AJ47:AJ50)</f>
        <v>49.049715732434876</v>
      </c>
      <c r="AJ55" s="135">
        <f>SUM('Emissions by Sector'!AK47:AK50)</f>
        <v>49.409969404640321</v>
      </c>
      <c r="AK55" s="135">
        <f>SUM('Emissions by Sector'!AL47:AL50)</f>
        <v>49.775845004197777</v>
      </c>
    </row>
    <row r="56" spans="1:37" x14ac:dyDescent="0.3">
      <c r="A56" s="132" t="s">
        <v>365</v>
      </c>
      <c r="B56" s="135">
        <f>(SUM('Energy by Fuel'!B38:B45)-'Energy by Fuel'!B39)*Pillars!$B$66</f>
        <v>0.74827438168467408</v>
      </c>
      <c r="C56" s="135">
        <f>(SUM('Energy by Fuel'!C38:C45)-'Energy by Fuel'!C39)*Pillars!$B$66</f>
        <v>0.73791567672945491</v>
      </c>
      <c r="D56" s="135">
        <f>(SUM('Energy by Fuel'!D38:D45)-'Energy by Fuel'!D39)*Pillars!$B$66</f>
        <v>0.69802933988006877</v>
      </c>
      <c r="E56" s="135">
        <f>(SUM('Energy by Fuel'!E38:E45)-'Energy by Fuel'!E39)*Pillars!$B$66</f>
        <v>0.74002911693574391</v>
      </c>
      <c r="F56" s="135">
        <f>(SUM('Energy by Fuel'!F38:F45)-'Energy by Fuel'!F39)*Pillars!$B$66</f>
        <v>0.75096569793945323</v>
      </c>
      <c r="G56" s="135">
        <f>(SUM('Energy by Fuel'!G38:G45)-'Energy by Fuel'!G39)*Pillars!$B$66</f>
        <v>0.75009639018455809</v>
      </c>
      <c r="H56" s="135">
        <f>(SUM('Energy by Fuel'!H38:H45)-'Energy by Fuel'!H39)*Pillars!$B$66</f>
        <v>0.74870820453622311</v>
      </c>
      <c r="I56" s="135">
        <f>(SUM('Energy by Fuel'!I38:I45)-'Energy by Fuel'!I39)*Pillars!$B$66</f>
        <v>0.74677844527832882</v>
      </c>
      <c r="J56" s="135">
        <f>(SUM('Energy by Fuel'!J38:J45)-'Energy by Fuel'!J39)*Pillars!$B$66</f>
        <v>0.74443172073639696</v>
      </c>
      <c r="K56" s="135">
        <f>(SUM('Energy by Fuel'!K38:K45)-'Energy by Fuel'!K39)*Pillars!$B$66</f>
        <v>0.74259565180066489</v>
      </c>
      <c r="L56" s="135">
        <f>(SUM('Energy by Fuel'!L38:L45)-'Energy by Fuel'!L39)*Pillars!$B$66</f>
        <v>0.74031659350333534</v>
      </c>
      <c r="M56" s="135">
        <f>(SUM('Energy by Fuel'!M38:M45)-'Energy by Fuel'!M39)*Pillars!$B$66</f>
        <v>0.7379706844808579</v>
      </c>
      <c r="N56" s="135">
        <f>(SUM('Energy by Fuel'!N38:N45)-'Energy by Fuel'!N39)*Pillars!$B$66</f>
        <v>0.73572286579359469</v>
      </c>
      <c r="O56" s="135">
        <f>(SUM('Energy by Fuel'!O38:O45)-'Energy by Fuel'!O39)*Pillars!$B$66</f>
        <v>0.73344835532509556</v>
      </c>
      <c r="P56" s="135">
        <f>(SUM('Energy by Fuel'!P38:P45)-'Energy by Fuel'!P39)*Pillars!$B$66</f>
        <v>0.73130942946612976</v>
      </c>
      <c r="Q56" s="135">
        <f>(SUM('Energy by Fuel'!Q38:Q45)-'Energy by Fuel'!Q39)*Pillars!$B$66</f>
        <v>0.72917407433971482</v>
      </c>
      <c r="R56" s="135">
        <f>(SUM('Energy by Fuel'!R38:R45)-'Energy by Fuel'!R39)*Pillars!$B$66</f>
        <v>0.72759178417621539</v>
      </c>
      <c r="S56" s="135">
        <f>(SUM('Energy by Fuel'!S38:S45)-'Energy by Fuel'!S39)*Pillars!$B$66</f>
        <v>0.72621698998580053</v>
      </c>
      <c r="T56" s="135">
        <f>(SUM('Energy by Fuel'!T38:T45)-'Energy by Fuel'!T39)*Pillars!$B$66</f>
        <v>0.72506403315338408</v>
      </c>
      <c r="U56" s="135">
        <f>(SUM('Energy by Fuel'!U38:U45)-'Energy by Fuel'!U39)*Pillars!$B$66</f>
        <v>0.72433145344556438</v>
      </c>
      <c r="V56" s="135">
        <f>(SUM('Energy by Fuel'!V38:V45)-'Energy by Fuel'!V39)*Pillars!$B$66</f>
        <v>0.72391912056011098</v>
      </c>
      <c r="W56" s="135">
        <f>(SUM('Energy by Fuel'!W38:W45)-'Energy by Fuel'!W39)*Pillars!$B$66</f>
        <v>0.72410550623052161</v>
      </c>
      <c r="X56" s="135">
        <f>(SUM('Energy by Fuel'!X38:X45)-'Energy by Fuel'!X39)*Pillars!$B$66</f>
        <v>0.72494131961581409</v>
      </c>
      <c r="Y56" s="135">
        <f>(SUM('Energy by Fuel'!Y38:Y45)-'Energy by Fuel'!Y39)*Pillars!$B$66</f>
        <v>0.72654027270541655</v>
      </c>
      <c r="Z56" s="135">
        <f>(SUM('Energy by Fuel'!Z38:Z45)-'Energy by Fuel'!Z39)*Pillars!$B$66</f>
        <v>0.72866063889080146</v>
      </c>
      <c r="AA56" s="135">
        <f>(SUM('Energy by Fuel'!AA38:AA45)-'Energy by Fuel'!AA39)*Pillars!$B$66</f>
        <v>0.73136332946780658</v>
      </c>
      <c r="AB56" s="135">
        <f>(SUM('Energy by Fuel'!AB38:AB45)-'Energy by Fuel'!AB39)*Pillars!$B$66</f>
        <v>0.73470375421076284</v>
      </c>
      <c r="AC56" s="135">
        <f>(SUM('Energy by Fuel'!AC38:AC45)-'Energy by Fuel'!AC39)*Pillars!$B$66</f>
        <v>0.73838824400274883</v>
      </c>
      <c r="AD56" s="135">
        <f>(SUM('Energy by Fuel'!AD38:AD45)-'Energy by Fuel'!AD39)*Pillars!$B$66</f>
        <v>0.74255206706854227</v>
      </c>
      <c r="AE56" s="135">
        <f>(SUM('Energy by Fuel'!AE38:AE45)-'Energy by Fuel'!AE39)*Pillars!$B$66</f>
        <v>0.74692968183311803</v>
      </c>
      <c r="AF56" s="135">
        <f>(SUM('Energy by Fuel'!AF38:AF45)-'Energy by Fuel'!AF39)*Pillars!$B$66</f>
        <v>0.75157472177872708</v>
      </c>
      <c r="AG56" s="135">
        <f>(SUM('Energy by Fuel'!AG38:AG45)-'Energy by Fuel'!AG39)*Pillars!$B$66</f>
        <v>0.75654959642398922</v>
      </c>
      <c r="AH56" s="135">
        <f>(SUM('Energy by Fuel'!AH38:AH45)-'Energy by Fuel'!AH39)*Pillars!$B$66</f>
        <v>0.76160542717185276</v>
      </c>
      <c r="AI56" s="135">
        <f>(SUM('Energy by Fuel'!AI38:AI45)-'Energy by Fuel'!AI39)*Pillars!$B$66</f>
        <v>0.76690720020409386</v>
      </c>
      <c r="AJ56" s="135">
        <f>(SUM('Energy by Fuel'!AJ38:AJ45)-'Energy by Fuel'!AJ39)*Pillars!$B$66</f>
        <v>0.7722166211227024</v>
      </c>
      <c r="AK56" s="135">
        <f>(SUM('Energy by Fuel'!AK38:AK45)-'Energy by Fuel'!AK39)*Pillars!$B$66</f>
        <v>0.77760465646161103</v>
      </c>
    </row>
    <row r="58" spans="1:37" x14ac:dyDescent="0.3">
      <c r="A58" s="118" t="s">
        <v>511</v>
      </c>
      <c r="B58" s="131">
        <f>B59/B60</f>
        <v>65.42403523953007</v>
      </c>
      <c r="C58" s="131">
        <f t="shared" ref="C58:AK58" si="8">C59/C60</f>
        <v>65.261863002414245</v>
      </c>
      <c r="D58" s="131">
        <f t="shared" si="8"/>
        <v>65.681057693646878</v>
      </c>
      <c r="E58" s="131">
        <f t="shared" si="8"/>
        <v>64.884593906706471</v>
      </c>
      <c r="F58" s="131">
        <f t="shared" si="8"/>
        <v>64.667158938241144</v>
      </c>
      <c r="G58" s="131">
        <f t="shared" si="8"/>
        <v>64.562947743904957</v>
      </c>
      <c r="H58" s="131">
        <f t="shared" si="8"/>
        <v>64.454507589349703</v>
      </c>
      <c r="I58" s="131">
        <f t="shared" si="8"/>
        <v>64.345015441943517</v>
      </c>
      <c r="J58" s="131">
        <f t="shared" si="8"/>
        <v>64.234855373239341</v>
      </c>
      <c r="K58" s="131">
        <f t="shared" si="8"/>
        <v>64.115841015770869</v>
      </c>
      <c r="L58" s="131">
        <f t="shared" si="8"/>
        <v>63.983453874786349</v>
      </c>
      <c r="M58" s="131">
        <f t="shared" si="8"/>
        <v>63.851021042897294</v>
      </c>
      <c r="N58" s="131">
        <f t="shared" si="8"/>
        <v>63.719617375372067</v>
      </c>
      <c r="O58" s="131">
        <f t="shared" si="8"/>
        <v>63.592058573232364</v>
      </c>
      <c r="P58" s="131">
        <f t="shared" si="8"/>
        <v>63.471933657287501</v>
      </c>
      <c r="Q58" s="131">
        <f t="shared" si="8"/>
        <v>63.36031650719061</v>
      </c>
      <c r="R58" s="131">
        <f t="shared" si="8"/>
        <v>63.297236470623112</v>
      </c>
      <c r="S58" s="131">
        <f t="shared" si="8"/>
        <v>63.231707892924902</v>
      </c>
      <c r="T58" s="131">
        <f t="shared" si="8"/>
        <v>63.158610687802202</v>
      </c>
      <c r="U58" s="131">
        <f t="shared" si="8"/>
        <v>63.074303251109988</v>
      </c>
      <c r="V58" s="131">
        <f t="shared" si="8"/>
        <v>62.982173567625694</v>
      </c>
      <c r="W58" s="131">
        <f t="shared" si="8"/>
        <v>62.889979534178067</v>
      </c>
      <c r="X58" s="131">
        <f t="shared" si="8"/>
        <v>62.794876496622578</v>
      </c>
      <c r="Y58" s="131">
        <f t="shared" si="8"/>
        <v>62.697355990231017</v>
      </c>
      <c r="Z58" s="131">
        <f t="shared" si="8"/>
        <v>62.602028678231378</v>
      </c>
      <c r="AA58" s="131">
        <f t="shared" si="8"/>
        <v>62.510527581792523</v>
      </c>
      <c r="AB58" s="131">
        <f t="shared" si="8"/>
        <v>62.424004909959727</v>
      </c>
      <c r="AC58" s="131">
        <f t="shared" si="8"/>
        <v>62.347073220664328</v>
      </c>
      <c r="AD58" s="131">
        <f t="shared" si="8"/>
        <v>62.279542298280852</v>
      </c>
      <c r="AE58" s="131">
        <f t="shared" si="8"/>
        <v>62.225285626523331</v>
      </c>
      <c r="AF58" s="131">
        <f t="shared" si="8"/>
        <v>62.18323332563417</v>
      </c>
      <c r="AG58" s="131">
        <f t="shared" si="8"/>
        <v>62.151231809730199</v>
      </c>
      <c r="AH58" s="131">
        <f t="shared" si="8"/>
        <v>62.13029076745196</v>
      </c>
      <c r="AI58" s="131">
        <f t="shared" si="8"/>
        <v>62.114999375794241</v>
      </c>
      <c r="AJ58" s="131">
        <f t="shared" si="8"/>
        <v>62.104522306651894</v>
      </c>
      <c r="AK58" s="131">
        <f t="shared" si="8"/>
        <v>62.092624441702533</v>
      </c>
    </row>
    <row r="59" spans="1:37" x14ac:dyDescent="0.3">
      <c r="A59" s="132" t="s">
        <v>614</v>
      </c>
      <c r="B59" s="135">
        <f>SUM('Emissions by Sector'!C79:C82)</f>
        <v>48.962704107941967</v>
      </c>
      <c r="C59" s="135">
        <f>SUM('Emissions by Sector'!D79:D82)</f>
        <v>48.011354190115249</v>
      </c>
      <c r="D59" s="135">
        <f>SUM('Emissions by Sector'!E79:E82)</f>
        <v>45.191711766656638</v>
      </c>
      <c r="E59" s="135">
        <f>SUM('Emissions by Sector'!F79:F82)</f>
        <v>47.442379011548475</v>
      </c>
      <c r="F59" s="135">
        <f>SUM('Emissions by Sector'!G79:G82)</f>
        <v>47.731359103463014</v>
      </c>
      <c r="G59" s="135">
        <f>SUM('Emissions by Sector'!H79:H82)</f>
        <v>47.178213800001025</v>
      </c>
      <c r="H59" s="135">
        <f>SUM('Emissions by Sector'!I79:I82)</f>
        <v>46.547087208220702</v>
      </c>
      <c r="I59" s="135">
        <f>SUM('Emissions by Sector'!J79:J82)</f>
        <v>45.861022300237899</v>
      </c>
      <c r="J59" s="135">
        <f>SUM('Emissions by Sector'!K79:K82)</f>
        <v>45.137776174593313</v>
      </c>
      <c r="K59" s="135">
        <f>SUM('Emissions by Sector'!L79:L82)</f>
        <v>44.343048418443473</v>
      </c>
      <c r="L59" s="135">
        <f>SUM('Emissions by Sector'!M79:M82)</f>
        <v>43.423771038944352</v>
      </c>
      <c r="M59" s="135">
        <f>SUM('Emissions by Sector'!N79:N82)</f>
        <v>42.4608097958792</v>
      </c>
      <c r="N59" s="135">
        <f>SUM('Emissions by Sector'!O79:O82)</f>
        <v>41.468938382818642</v>
      </c>
      <c r="O59" s="135">
        <f>SUM('Emissions by Sector'!P79:P82)</f>
        <v>40.431917690312531</v>
      </c>
      <c r="P59" s="135">
        <f>SUM('Emissions by Sector'!Q79:Q82)</f>
        <v>39.382455019391472</v>
      </c>
      <c r="Q59" s="135">
        <f>SUM('Emissions by Sector'!R79:R82)</f>
        <v>38.318083211705151</v>
      </c>
      <c r="R59" s="135">
        <f>SUM('Emissions by Sector'!S79:S82)</f>
        <v>37.489594273204098</v>
      </c>
      <c r="S59" s="135">
        <f>SUM('Emissions by Sector'!T79:T82)</f>
        <v>36.581963861906829</v>
      </c>
      <c r="T59" s="135">
        <f>SUM('Emissions by Sector'!U79:U82)</f>
        <v>35.595392677360472</v>
      </c>
      <c r="U59" s="135">
        <f>SUM('Emissions by Sector'!V79:V82)</f>
        <v>34.53743789737053</v>
      </c>
      <c r="V59" s="135">
        <f>SUM('Emissions by Sector'!W79:W82)</f>
        <v>33.410948417123947</v>
      </c>
      <c r="W59" s="135">
        <f>SUM('Emissions by Sector'!X79:X82)</f>
        <v>32.271445432625825</v>
      </c>
      <c r="X59" s="135">
        <f>SUM('Emissions by Sector'!Y79:Y82)</f>
        <v>31.113731021019245</v>
      </c>
      <c r="Y59" s="135">
        <f>SUM('Emissions by Sector'!Z79:Z82)</f>
        <v>29.953499338189161</v>
      </c>
      <c r="Z59" s="135">
        <f>SUM('Emissions by Sector'!AA79:AA82)</f>
        <v>28.790569956502843</v>
      </c>
      <c r="AA59" s="135">
        <f>SUM('Emissions by Sector'!AB79:AB82)</f>
        <v>27.640175887582803</v>
      </c>
      <c r="AB59" s="135">
        <f>SUM('Emissions by Sector'!AC79:AC82)</f>
        <v>26.519252910053865</v>
      </c>
      <c r="AC59" s="135">
        <f>SUM('Emissions by Sector'!AD79:AD82)</f>
        <v>25.423577542651437</v>
      </c>
      <c r="AD59" s="135">
        <f>SUM('Emissions by Sector'!AE79:AE82)</f>
        <v>24.370718436333572</v>
      </c>
      <c r="AE59" s="135">
        <f>SUM('Emissions by Sector'!AF79:AF82)</f>
        <v>23.358493411754583</v>
      </c>
      <c r="AF59" s="135">
        <f>SUM('Emissions by Sector'!AG79:AG82)</f>
        <v>22.395975716046674</v>
      </c>
      <c r="AG59" s="135">
        <f>SUM('Emissions by Sector'!AH79:AH82)</f>
        <v>21.488844443638214</v>
      </c>
      <c r="AH59" s="135">
        <f>SUM('Emissions by Sector'!AI79:AI82)</f>
        <v>20.627230530132387</v>
      </c>
      <c r="AI59" s="135">
        <f>SUM('Emissions by Sector'!AJ79:AJ82)</f>
        <v>19.817278661905448</v>
      </c>
      <c r="AJ59" s="135">
        <f>SUM('Emissions by Sector'!AK79:AK82)</f>
        <v>19.047393175351441</v>
      </c>
      <c r="AK59" s="135">
        <f>SUM('Emissions by Sector'!AL79:AL82)</f>
        <v>18.31805101323053</v>
      </c>
    </row>
    <row r="60" spans="1:37" x14ac:dyDescent="0.3">
      <c r="A60" s="132" t="s">
        <v>365</v>
      </c>
      <c r="B60" s="135">
        <f>(SUM('Energy by Fuel'!B64:B71)-'Energy by Fuel'!B65)*Pillars!$B$66</f>
        <v>0.74839015858132296</v>
      </c>
      <c r="C60" s="135">
        <f>(SUM('Energy by Fuel'!C64:C71)-'Energy by Fuel'!C65)*Pillars!$B$66</f>
        <v>0.73567244300609613</v>
      </c>
      <c r="D60" s="135">
        <f>(SUM('Energy by Fuel'!D64:D71)-'Energy by Fuel'!D65)*Pillars!$B$66</f>
        <v>0.68804786880019886</v>
      </c>
      <c r="E60" s="135">
        <f>(SUM('Energy by Fuel'!E64:E71)-'Energy by Fuel'!E65)*Pillars!$B$66</f>
        <v>0.73118094997655259</v>
      </c>
      <c r="F60" s="135">
        <f>(SUM('Energy by Fuel'!F64:F71)-'Energy by Fuel'!F65)*Pillars!$B$66</f>
        <v>0.73810818175958104</v>
      </c>
      <c r="G60" s="135">
        <f>(SUM('Energy by Fuel'!G64:G71)-'Energy by Fuel'!G65)*Pillars!$B$66</f>
        <v>0.73073202895161904</v>
      </c>
      <c r="H60" s="135">
        <f>(SUM('Energy by Fuel'!H64:H71)-'Energy by Fuel'!H65)*Pillars!$B$66</f>
        <v>0.72216961930389523</v>
      </c>
      <c r="I60" s="135">
        <f>(SUM('Energy by Fuel'!I64:I71)-'Energy by Fuel'!I65)*Pillars!$B$66</f>
        <v>0.71273620785151348</v>
      </c>
      <c r="J60" s="135">
        <f>(SUM('Energy by Fuel'!J64:J71)-'Energy by Fuel'!J65)*Pillars!$B$66</f>
        <v>0.7026991173611018</v>
      </c>
      <c r="K60" s="135">
        <f>(SUM('Energy by Fuel'!K64:K71)-'Energy by Fuel'!K65)*Pillars!$B$66</f>
        <v>0.69160830952114016</v>
      </c>
      <c r="L60" s="135">
        <f>(SUM('Energy by Fuel'!L64:L71)-'Energy by Fuel'!L65)*Pillars!$B$66</f>
        <v>0.67867188170121817</v>
      </c>
      <c r="M60" s="135">
        <f>(SUM('Energy by Fuel'!M64:M71)-'Energy by Fuel'!M65)*Pillars!$B$66</f>
        <v>0.66499813319120737</v>
      </c>
      <c r="N60" s="135">
        <f>(SUM('Energy by Fuel'!N64:N71)-'Energy by Fuel'!N65)*Pillars!$B$66</f>
        <v>0.65080331757997312</v>
      </c>
      <c r="O60" s="135">
        <f>(SUM('Energy by Fuel'!O64:O71)-'Energy by Fuel'!O65)*Pillars!$B$66</f>
        <v>0.63580136572794377</v>
      </c>
      <c r="P60" s="135">
        <f>(SUM('Energy by Fuel'!P64:P71)-'Energy by Fuel'!P65)*Pillars!$B$66</f>
        <v>0.62047038352469974</v>
      </c>
      <c r="Q60" s="135">
        <f>(SUM('Energy by Fuel'!Q64:Q71)-'Energy by Fuel'!Q65)*Pillars!$B$66</f>
        <v>0.60476470642877111</v>
      </c>
      <c r="R60" s="135">
        <f>(SUM('Energy by Fuel'!R64:R71)-'Energy by Fuel'!R65)*Pillars!$B$66</f>
        <v>0.59227853163231536</v>
      </c>
      <c r="S60" s="135">
        <f>(SUM('Energy by Fuel'!S64:S71)-'Energy by Fuel'!S65)*Pillars!$B$66</f>
        <v>0.57853828531492257</v>
      </c>
      <c r="T60" s="135">
        <f>(SUM('Energy by Fuel'!T64:T71)-'Energy by Fuel'!T65)*Pillars!$B$66</f>
        <v>0.56358732862746452</v>
      </c>
      <c r="U60" s="135">
        <f>(SUM('Energy by Fuel'!U64:U71)-'Energy by Fuel'!U65)*Pillars!$B$66</f>
        <v>0.54756748972510827</v>
      </c>
      <c r="V60" s="135">
        <f>(SUM('Energy by Fuel'!V64:V71)-'Energy by Fuel'!V65)*Pillars!$B$66</f>
        <v>0.5304826195185165</v>
      </c>
      <c r="W60" s="135">
        <f>(SUM('Energy by Fuel'!W64:W71)-'Energy by Fuel'!W65)*Pillars!$B$66</f>
        <v>0.51314129328166891</v>
      </c>
      <c r="X60" s="135">
        <f>(SUM('Energy by Fuel'!X64:X71)-'Energy by Fuel'!X65)*Pillars!$B$66</f>
        <v>0.49548200039365786</v>
      </c>
      <c r="Y60" s="135">
        <f>(SUM('Energy by Fuel'!Y64:Y71)-'Energy by Fuel'!Y65)*Pillars!$B$66</f>
        <v>0.47774740840516888</v>
      </c>
      <c r="Z60" s="135">
        <f>(SUM('Energy by Fuel'!Z64:Z71)-'Energy by Fuel'!Z65)*Pillars!$B$66</f>
        <v>0.45989835416490576</v>
      </c>
      <c r="AA60" s="135">
        <f>(SUM('Energy by Fuel'!AA64:AA71)-'Energy by Fuel'!AA65)*Pillars!$B$66</f>
        <v>0.4421683347883561</v>
      </c>
      <c r="AB60" s="135">
        <f>(SUM('Energy by Fuel'!AB64:AB71)-'Energy by Fuel'!AB65)*Pillars!$B$66</f>
        <v>0.4248245999003939</v>
      </c>
      <c r="AC60" s="135">
        <f>(SUM('Energy by Fuel'!AC64:AC71)-'Energy by Fuel'!AC65)*Pillars!$B$66</f>
        <v>0.4077749961521055</v>
      </c>
      <c r="AD60" s="135">
        <f>(SUM('Energy by Fuel'!AD64:AD71)-'Energy by Fuel'!AD65)*Pillars!$B$66</f>
        <v>0.39131177810544532</v>
      </c>
      <c r="AE60" s="135">
        <f>(SUM('Energy by Fuel'!AE64:AE71)-'Energy by Fuel'!AE65)*Pillars!$B$66</f>
        <v>0.37538587692393172</v>
      </c>
      <c r="AF60" s="135">
        <f>(SUM('Energy by Fuel'!AF64:AF71)-'Energy by Fuel'!AF65)*Pillars!$B$66</f>
        <v>0.36016100350983593</v>
      </c>
      <c r="AG60" s="135">
        <f>(SUM('Energy by Fuel'!AG64:AG71)-'Energy by Fuel'!AG65)*Pillars!$B$66</f>
        <v>0.34575090175886086</v>
      </c>
      <c r="AH60" s="135">
        <f>(SUM('Energy by Fuel'!AH64:AH71)-'Energy by Fuel'!AH65)*Pillars!$B$66</f>
        <v>0.33199958144954189</v>
      </c>
      <c r="AI60" s="135">
        <f>(SUM('Energy by Fuel'!AI64:AI71)-'Energy by Fuel'!AI65)*Pillars!$B$66</f>
        <v>0.31904175901236659</v>
      </c>
      <c r="AJ60" s="135">
        <f>(SUM('Energy by Fuel'!AJ64:AJ71)-'Energy by Fuel'!AJ65)*Pillars!$B$66</f>
        <v>0.3066989724403904</v>
      </c>
      <c r="AK60" s="135">
        <f>(SUM('Energy by Fuel'!AK64:AK71)-'Energy by Fuel'!AK65)*Pillars!$B$66</f>
        <v>0.29501170514106656</v>
      </c>
    </row>
    <row r="62" spans="1:37" x14ac:dyDescent="0.3">
      <c r="A62" s="118" t="s">
        <v>570</v>
      </c>
      <c r="B62" s="131">
        <f t="shared" ref="B62:AK62" si="9">B63/B64</f>
        <v>65.425587777899722</v>
      </c>
      <c r="C62" s="131">
        <f t="shared" si="9"/>
        <v>65.280916805680022</v>
      </c>
      <c r="D62" s="131">
        <f t="shared" si="9"/>
        <v>65.719192299061078</v>
      </c>
      <c r="E62" s="131">
        <f t="shared" si="9"/>
        <v>64.94894935757921</v>
      </c>
      <c r="F62" s="131">
        <f t="shared" si="9"/>
        <v>64.758347290316863</v>
      </c>
      <c r="G62" s="131">
        <f t="shared" si="9"/>
        <v>64.704592732524631</v>
      </c>
      <c r="H62" s="131">
        <f t="shared" si="9"/>
        <v>64.608069312423538</v>
      </c>
      <c r="I62" s="131">
        <f t="shared" si="9"/>
        <v>64.506107537603953</v>
      </c>
      <c r="J62" s="131">
        <f t="shared" si="9"/>
        <v>64.399440337486226</v>
      </c>
      <c r="K62" s="131">
        <f t="shared" si="9"/>
        <v>64.276403122491857</v>
      </c>
      <c r="L62" s="131">
        <f t="shared" si="9"/>
        <v>64.144427330609957</v>
      </c>
      <c r="M62" s="131">
        <f t="shared" si="9"/>
        <v>64.004204536031452</v>
      </c>
      <c r="N62" s="131">
        <f t="shared" si="9"/>
        <v>63.854186203036249</v>
      </c>
      <c r="O62" s="131">
        <f t="shared" si="9"/>
        <v>63.698739055955116</v>
      </c>
      <c r="P62" s="131">
        <f t="shared" si="9"/>
        <v>63.538216297118971</v>
      </c>
      <c r="Q62" s="131">
        <f t="shared" si="9"/>
        <v>63.370928857701792</v>
      </c>
      <c r="R62" s="131">
        <f t="shared" si="9"/>
        <v>63.2565878769121</v>
      </c>
      <c r="S62" s="131">
        <f t="shared" si="9"/>
        <v>63.14650805641319</v>
      </c>
      <c r="T62" s="131">
        <f t="shared" si="9"/>
        <v>63.028082365109618</v>
      </c>
      <c r="U62" s="131">
        <f t="shared" si="9"/>
        <v>62.89622072180196</v>
      </c>
      <c r="V62" s="131">
        <f t="shared" si="9"/>
        <v>62.755017846689512</v>
      </c>
      <c r="W62" s="131">
        <f t="shared" si="9"/>
        <v>62.605797425743035</v>
      </c>
      <c r="X62" s="131">
        <f t="shared" si="9"/>
        <v>62.449417219393688</v>
      </c>
      <c r="Y62" s="131">
        <f t="shared" si="9"/>
        <v>62.284760559887566</v>
      </c>
      <c r="Z62" s="131">
        <f t="shared" si="9"/>
        <v>62.115269443867078</v>
      </c>
      <c r="AA62" s="131">
        <f t="shared" si="9"/>
        <v>61.941156153288567</v>
      </c>
      <c r="AB62" s="131">
        <f t="shared" si="9"/>
        <v>61.769288750239831</v>
      </c>
      <c r="AC62" s="131">
        <f t="shared" si="9"/>
        <v>61.602316122676179</v>
      </c>
      <c r="AD62" s="131">
        <f t="shared" si="9"/>
        <v>61.439123224478351</v>
      </c>
      <c r="AE62" s="131">
        <f t="shared" si="9"/>
        <v>61.281755616237042</v>
      </c>
      <c r="AF62" s="131">
        <f t="shared" si="9"/>
        <v>61.126802249131728</v>
      </c>
      <c r="AG62" s="131">
        <f t="shared" si="9"/>
        <v>60.970843436608405</v>
      </c>
      <c r="AH62" s="131">
        <f t="shared" si="9"/>
        <v>60.80800651542544</v>
      </c>
      <c r="AI62" s="131">
        <f t="shared" si="9"/>
        <v>60.628515697702163</v>
      </c>
      <c r="AJ62" s="131">
        <f t="shared" si="9"/>
        <v>60.42749210068007</v>
      </c>
      <c r="AK62" s="131">
        <f t="shared" si="9"/>
        <v>60.197854428306592</v>
      </c>
    </row>
    <row r="63" spans="1:37" x14ac:dyDescent="0.3">
      <c r="A63" s="132" t="s">
        <v>614</v>
      </c>
      <c r="B63" s="135">
        <f>SUM('Emissions by Sector'!C111:C114)</f>
        <v>48.979117642507944</v>
      </c>
      <c r="C63" s="135">
        <f>SUM('Emissions by Sector'!D111:D114)</f>
        <v>48.178621330907781</v>
      </c>
      <c r="D63" s="135">
        <f>SUM('Emissions by Sector'!E111:E114)</f>
        <v>45.5332289155278</v>
      </c>
      <c r="E63" s="135">
        <f>SUM('Emissions by Sector'!F111:F114)</f>
        <v>47.986201205289404</v>
      </c>
      <c r="F63" s="135">
        <f>SUM('Emissions by Sector'!G111:G114)</f>
        <v>48.493308913227793</v>
      </c>
      <c r="G63" s="135">
        <f>SUM('Emissions by Sector'!H111:H114)</f>
        <v>48.342953810228693</v>
      </c>
      <c r="H63" s="135">
        <f>SUM('Emissions by Sector'!I111:I114)</f>
        <v>47.788592630084139</v>
      </c>
      <c r="I63" s="135">
        <f>SUM('Emissions by Sector'!J111:J114)</f>
        <v>47.13847984296217</v>
      </c>
      <c r="J63" s="135">
        <f>SUM('Emissions by Sector'!K111:K114)</f>
        <v>46.421161181536633</v>
      </c>
      <c r="K63" s="135">
        <f>SUM('Emissions by Sector'!L111:L114)</f>
        <v>45.600343984769445</v>
      </c>
      <c r="L63" s="135">
        <f>SUM('Emissions by Sector'!M111:M114)</f>
        <v>44.71323579320719</v>
      </c>
      <c r="M63" s="135">
        <f>SUM('Emissions by Sector'!N111:N114)</f>
        <v>43.75502039281929</v>
      </c>
      <c r="N63" s="135">
        <f>SUM('Emissions by Sector'!O111:O114)</f>
        <v>42.730824515119011</v>
      </c>
      <c r="O63" s="135">
        <f>SUM('Emissions by Sector'!P111:P114)</f>
        <v>41.646519275771368</v>
      </c>
      <c r="P63" s="135">
        <f>SUM('Emissions by Sector'!Q111:Q114)</f>
        <v>40.522175110158102</v>
      </c>
      <c r="Q63" s="135">
        <f>SUM('Emissions by Sector'!R111:R114)</f>
        <v>39.351066932150388</v>
      </c>
      <c r="R63" s="135">
        <f>SUM('Emissions by Sector'!S111:S114)</f>
        <v>38.456664225863143</v>
      </c>
      <c r="S63" s="135">
        <f>SUM('Emissions by Sector'!T111:T114)</f>
        <v>37.509762897066359</v>
      </c>
      <c r="T63" s="135">
        <f>SUM('Emissions by Sector'!U111:U114)</f>
        <v>36.475956233261293</v>
      </c>
      <c r="U63" s="135">
        <f>SUM('Emissions by Sector'!V111:V114)</f>
        <v>35.367356643354519</v>
      </c>
      <c r="V63" s="135">
        <f>SUM('Emissions by Sector'!W111:W114)</f>
        <v>34.196427751658632</v>
      </c>
      <c r="W63" s="135">
        <f>SUM('Emissions by Sector'!X111:X114)</f>
        <v>32.997162685684152</v>
      </c>
      <c r="X63" s="135">
        <f>SUM('Emissions by Sector'!Y111:Y114)</f>
        <v>31.791247386339034</v>
      </c>
      <c r="Y63" s="135">
        <f>SUM('Emissions by Sector'!Z111:Z114)</f>
        <v>30.599832166733083</v>
      </c>
      <c r="Z63" s="135">
        <f>SUM('Emissions by Sector'!AA111:AA114)</f>
        <v>29.42495771847922</v>
      </c>
      <c r="AA63" s="135">
        <f>SUM('Emissions by Sector'!AB111:AB114)</f>
        <v>28.281303795249482</v>
      </c>
      <c r="AB63" s="135">
        <f>SUM('Emissions by Sector'!AC111:AC114)</f>
        <v>27.203903928670428</v>
      </c>
      <c r="AC63" s="135">
        <f>SUM('Emissions by Sector'!AD111:AD114)</f>
        <v>26.187912842344897</v>
      </c>
      <c r="AD63" s="135">
        <f>SUM('Emissions by Sector'!AE111:AE114)</f>
        <v>25.244611965459601</v>
      </c>
      <c r="AE63" s="135">
        <f>SUM('Emissions by Sector'!AF111:AF114)</f>
        <v>24.363428403552359</v>
      </c>
      <c r="AF63" s="135">
        <f>SUM('Emissions by Sector'!AG111:AG114)</f>
        <v>23.542707555248576</v>
      </c>
      <c r="AG63" s="135">
        <f>SUM('Emissions by Sector'!AH111:AH114)</f>
        <v>22.772802975010254</v>
      </c>
      <c r="AH63" s="135">
        <f>SUM('Emissions by Sector'!AI111:AI114)</f>
        <v>22.03065863696693</v>
      </c>
      <c r="AI63" s="135">
        <f>SUM('Emissions by Sector'!AJ111:AJ114)</f>
        <v>21.309288778887808</v>
      </c>
      <c r="AJ63" s="135">
        <f>SUM('Emissions by Sector'!AK111:AK114)</f>
        <v>20.586637700217256</v>
      </c>
      <c r="AK63" s="135">
        <f>SUM('Emissions by Sector'!AL111:AL114)</f>
        <v>19.857049800095901</v>
      </c>
    </row>
    <row r="64" spans="1:37" x14ac:dyDescent="0.3">
      <c r="A64" s="132" t="s">
        <v>365</v>
      </c>
      <c r="B64" s="135">
        <f>(SUM('Energy by Fuel'!B90:B97)-'Energy by Fuel'!B91)*Pillars!$B$66</f>
        <v>0.74862327272897233</v>
      </c>
      <c r="C64" s="135">
        <f>(SUM('Energy by Fuel'!C90:C97)-'Energy by Fuel'!C91)*Pillars!$B$66</f>
        <v>0.73801998636630384</v>
      </c>
      <c r="D64" s="135">
        <f>(SUM('Energy by Fuel'!D90:D97)-'Energy by Fuel'!D91)*Pillars!$B$66</f>
        <v>0.69284523017758282</v>
      </c>
      <c r="E64" s="135">
        <f>(SUM('Energy by Fuel'!E90:E97)-'Energy by Fuel'!E91)*Pillars!$B$66</f>
        <v>0.7388295219542248</v>
      </c>
      <c r="F64" s="135">
        <f>(SUM('Energy by Fuel'!F90:F97)-'Energy by Fuel'!F91)*Pillars!$B$66</f>
        <v>0.74883487522972747</v>
      </c>
      <c r="G64" s="135">
        <f>(SUM('Energy by Fuel'!G90:G97)-'Energy by Fuel'!G91)*Pillars!$B$66</f>
        <v>0.74713326780478229</v>
      </c>
      <c r="H64" s="135">
        <f>(SUM('Energy by Fuel'!H90:H97)-'Energy by Fuel'!H91)*Pillars!$B$66</f>
        <v>0.73966910230661898</v>
      </c>
      <c r="I64" s="135">
        <f>(SUM('Energy by Fuel'!I90:I97)-'Energy by Fuel'!I91)*Pillars!$B$66</f>
        <v>0.73075994882318251</v>
      </c>
      <c r="J64" s="135">
        <f>(SUM('Energy by Fuel'!J90:J97)-'Energy by Fuel'!J91)*Pillars!$B$66</f>
        <v>0.72083174851001575</v>
      </c>
      <c r="K64" s="135">
        <f>(SUM('Energy by Fuel'!K90:K97)-'Energy by Fuel'!K91)*Pillars!$B$66</f>
        <v>0.70944143993043052</v>
      </c>
      <c r="L64" s="135">
        <f>(SUM('Energy by Fuel'!L90:L97)-'Energy by Fuel'!L91)*Pillars!$B$66</f>
        <v>0.6970712445953956</v>
      </c>
      <c r="M64" s="135">
        <f>(SUM('Energy by Fuel'!M90:M97)-'Energy by Fuel'!M91)*Pillars!$B$66</f>
        <v>0.68362728214499113</v>
      </c>
      <c r="N64" s="135">
        <f>(SUM('Energy by Fuel'!N90:N97)-'Energy by Fuel'!N91)*Pillars!$B$66</f>
        <v>0.66919378440198762</v>
      </c>
      <c r="O64" s="135">
        <f>(SUM('Energy by Fuel'!O90:O97)-'Energy by Fuel'!O91)*Pillars!$B$66</f>
        <v>0.65380445347886185</v>
      </c>
      <c r="P64" s="135">
        <f>(SUM('Energy by Fuel'!P90:P97)-'Energy by Fuel'!P91)*Pillars!$B$66</f>
        <v>0.63776066549723887</v>
      </c>
      <c r="Q64" s="135">
        <f>(SUM('Energy by Fuel'!Q90:Q97)-'Energy by Fuel'!Q91)*Pillars!$B$66</f>
        <v>0.6209640231171687</v>
      </c>
      <c r="R64" s="135">
        <f>(SUM('Energy by Fuel'!R90:R97)-'Energy by Fuel'!R91)*Pillars!$B$66</f>
        <v>0.60794718015290494</v>
      </c>
      <c r="S64" s="135">
        <f>(SUM('Energy by Fuel'!S90:S97)-'Energy by Fuel'!S91)*Pillars!$B$66</f>
        <v>0.59401167303750613</v>
      </c>
      <c r="T64" s="135">
        <f>(SUM('Energy by Fuel'!T90:T97)-'Energy by Fuel'!T91)*Pillars!$B$66</f>
        <v>0.57872546434084826</v>
      </c>
      <c r="U64" s="135">
        <f>(SUM('Energy by Fuel'!U90:U97)-'Energy by Fuel'!U91)*Pillars!$B$66</f>
        <v>0.56231290588648986</v>
      </c>
      <c r="V64" s="135">
        <f>(SUM('Energy by Fuel'!V90:V97)-'Energy by Fuel'!V91)*Pillars!$B$66</f>
        <v>0.54491941720422254</v>
      </c>
      <c r="W64" s="135">
        <f>(SUM('Energy by Fuel'!W90:W97)-'Energy by Fuel'!W91)*Pillars!$B$66</f>
        <v>0.52706241342620397</v>
      </c>
      <c r="X64" s="135">
        <f>(SUM('Energy by Fuel'!X90:X97)-'Energy by Fuel'!X91)*Pillars!$B$66</f>
        <v>0.50907196258776699</v>
      </c>
      <c r="Y64" s="135">
        <f>(SUM('Energy by Fuel'!Y90:Y97)-'Energy by Fuel'!Y91)*Pillars!$B$66</f>
        <v>0.49128923177461631</v>
      </c>
      <c r="Z64" s="135">
        <f>(SUM('Energy by Fuel'!Z90:Z97)-'Energy by Fuel'!Z91)*Pillars!$B$66</f>
        <v>0.47371536792688707</v>
      </c>
      <c r="AA64" s="135">
        <f>(SUM('Energy by Fuel'!AA90:AA97)-'Energy by Fuel'!AA91)*Pillars!$B$66</f>
        <v>0.45658340191875763</v>
      </c>
      <c r="AB64" s="135">
        <f>(SUM('Energy by Fuel'!AB90:AB97)-'Energy by Fuel'!AB91)*Pillars!$B$66</f>
        <v>0.44041148083585152</v>
      </c>
      <c r="AC64" s="135">
        <f>(SUM('Energy by Fuel'!AC90:AC97)-'Energy by Fuel'!AC91)*Pillars!$B$66</f>
        <v>0.42511247126153057</v>
      </c>
      <c r="AD64" s="135">
        <f>(SUM('Energy by Fuel'!AD90:AD97)-'Energy by Fuel'!AD91)*Pillars!$B$66</f>
        <v>0.41088821976225298</v>
      </c>
      <c r="AE64" s="135">
        <f>(SUM('Energy by Fuel'!AE90:AE97)-'Energy by Fuel'!AE91)*Pillars!$B$66</f>
        <v>0.39756413892778708</v>
      </c>
      <c r="AF64" s="135">
        <f>(SUM('Energy by Fuel'!AF90:AF97)-'Energy by Fuel'!AF91)*Pillars!$B$66</f>
        <v>0.38514541394291546</v>
      </c>
      <c r="AG64" s="135">
        <f>(SUM('Energy by Fuel'!AG90:AG97)-'Energy by Fuel'!AG91)*Pillars!$B$66</f>
        <v>0.37350316465094036</v>
      </c>
      <c r="AH64" s="135">
        <f>(SUM('Energy by Fuel'!AH90:AH97)-'Energy by Fuel'!AH91)*Pillars!$B$66</f>
        <v>0.36229864946120727</v>
      </c>
      <c r="AI64" s="135">
        <f>(SUM('Energy by Fuel'!AI90:AI97)-'Energy by Fuel'!AI91)*Pillars!$B$66</f>
        <v>0.35147304092248188</v>
      </c>
      <c r="AJ64" s="135">
        <f>(SUM('Energy by Fuel'!AJ90:AJ97)-'Energy by Fuel'!AJ91)*Pillars!$B$66</f>
        <v>0.34068330464413843</v>
      </c>
      <c r="AK64" s="135">
        <f>(SUM('Energy by Fuel'!AK90:AK97)-'Energy by Fuel'!AK91)*Pillars!$B$66</f>
        <v>0.32986308214265192</v>
      </c>
    </row>
    <row r="66" spans="1:2" x14ac:dyDescent="0.3">
      <c r="A66" s="43" t="s">
        <v>529</v>
      </c>
      <c r="B66" s="43">
        <v>1.0543503E-3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theme="5" tint="0.59999389629810485"/>
  </sheetPr>
  <dimension ref="B1:G25"/>
  <sheetViews>
    <sheetView workbookViewId="0">
      <selection activeCell="E15" sqref="E15"/>
    </sheetView>
  </sheetViews>
  <sheetFormatPr defaultRowHeight="14.4" x14ac:dyDescent="0.3"/>
  <cols>
    <col min="1" max="1" width="4" customWidth="1"/>
    <col min="2" max="2" width="11.5546875" bestFit="1" customWidth="1"/>
    <col min="3" max="3" width="30" bestFit="1" customWidth="1"/>
    <col min="4" max="4" width="18.5546875" bestFit="1" customWidth="1"/>
    <col min="5" max="5" width="23" customWidth="1"/>
    <col min="6" max="6" width="18.5546875" customWidth="1"/>
    <col min="7" max="7" width="122" bestFit="1" customWidth="1"/>
  </cols>
  <sheetData>
    <row r="1" spans="2:7" ht="15" thickBot="1" x14ac:dyDescent="0.35"/>
    <row r="2" spans="2:7" ht="31.5" customHeight="1" x14ac:dyDescent="0.3">
      <c r="B2" s="23" t="s">
        <v>4</v>
      </c>
      <c r="C2" s="24" t="s">
        <v>30</v>
      </c>
      <c r="D2" s="24" t="s">
        <v>31</v>
      </c>
      <c r="E2" s="25" t="s">
        <v>530</v>
      </c>
      <c r="F2" s="25" t="s">
        <v>531</v>
      </c>
      <c r="G2" s="26" t="s">
        <v>33</v>
      </c>
    </row>
    <row r="3" spans="2:7" x14ac:dyDescent="0.3">
      <c r="B3" s="242" t="s">
        <v>24</v>
      </c>
      <c r="C3" s="44" t="s">
        <v>16</v>
      </c>
      <c r="D3" s="52" t="s">
        <v>32</v>
      </c>
      <c r="E3" s="60">
        <v>6.5611254905709355</v>
      </c>
      <c r="F3" s="20">
        <f t="shared" ref="F3:F25" si="0">E3/$E$25</f>
        <v>1.7132399869524917E-2</v>
      </c>
      <c r="G3" s="2"/>
    </row>
    <row r="4" spans="2:7" x14ac:dyDescent="0.3">
      <c r="B4" s="242"/>
      <c r="C4" s="44" t="s">
        <v>17</v>
      </c>
      <c r="D4" s="52" t="s">
        <v>32</v>
      </c>
      <c r="E4" s="61">
        <v>0</v>
      </c>
      <c r="F4" s="22">
        <f t="shared" si="0"/>
        <v>0</v>
      </c>
      <c r="G4" s="2" t="s">
        <v>34</v>
      </c>
    </row>
    <row r="5" spans="2:7" x14ac:dyDescent="0.3">
      <c r="B5" s="242"/>
      <c r="C5" s="44" t="s">
        <v>18</v>
      </c>
      <c r="D5" s="52" t="s">
        <v>32</v>
      </c>
      <c r="E5" s="60">
        <v>4.8966200529727502</v>
      </c>
      <c r="F5" s="20">
        <f t="shared" si="0"/>
        <v>1.2786046064386955E-2</v>
      </c>
      <c r="G5" s="2"/>
    </row>
    <row r="6" spans="2:7" x14ac:dyDescent="0.3">
      <c r="B6" s="242"/>
      <c r="C6" s="44" t="s">
        <v>19</v>
      </c>
      <c r="D6" s="52" t="s">
        <v>32</v>
      </c>
      <c r="E6" s="60">
        <v>0.50331927338845073</v>
      </c>
      <c r="F6" s="20">
        <f t="shared" si="0"/>
        <v>1.3142664419575532E-3</v>
      </c>
      <c r="G6" s="2"/>
    </row>
    <row r="7" spans="2:7" x14ac:dyDescent="0.3">
      <c r="B7" s="242"/>
      <c r="C7" s="44" t="s">
        <v>15</v>
      </c>
      <c r="D7" s="52" t="s">
        <v>32</v>
      </c>
      <c r="E7" s="60">
        <v>9.0924118513514998</v>
      </c>
      <c r="F7" s="20">
        <f t="shared" si="0"/>
        <v>2.374209056656925E-2</v>
      </c>
      <c r="G7" s="2"/>
    </row>
    <row r="8" spans="2:7" x14ac:dyDescent="0.3">
      <c r="B8" s="242"/>
      <c r="C8" s="44" t="s">
        <v>20</v>
      </c>
      <c r="D8" s="52" t="s">
        <v>32</v>
      </c>
      <c r="E8" s="60">
        <v>1.3976693783302168</v>
      </c>
      <c r="F8" s="20">
        <f t="shared" si="0"/>
        <v>3.6495919350050254E-3</v>
      </c>
      <c r="G8" s="2"/>
    </row>
    <row r="9" spans="2:7" x14ac:dyDescent="0.3">
      <c r="B9" s="242"/>
      <c r="C9" s="44" t="s">
        <v>21</v>
      </c>
      <c r="D9" s="52" t="s">
        <v>32</v>
      </c>
      <c r="E9" s="60">
        <v>1.0985675129743626</v>
      </c>
      <c r="F9" s="20">
        <f t="shared" si="0"/>
        <v>2.8685776461666959E-3</v>
      </c>
      <c r="G9" s="2"/>
    </row>
    <row r="10" spans="2:7" x14ac:dyDescent="0.3">
      <c r="B10" s="242"/>
      <c r="C10" s="44" t="s">
        <v>247</v>
      </c>
      <c r="D10" s="52" t="s">
        <v>32</v>
      </c>
      <c r="E10" s="60">
        <v>3.7048198320196049</v>
      </c>
      <c r="F10" s="20">
        <f t="shared" si="0"/>
        <v>9.674019327617335E-3</v>
      </c>
      <c r="G10" s="2"/>
    </row>
    <row r="11" spans="2:7" x14ac:dyDescent="0.3">
      <c r="B11" s="242"/>
      <c r="C11" s="44" t="s">
        <v>13</v>
      </c>
      <c r="D11" s="52" t="s">
        <v>32</v>
      </c>
      <c r="E11" s="60">
        <v>8.8939995350848786</v>
      </c>
      <c r="F11" s="20">
        <f t="shared" si="0"/>
        <v>2.3223996659326729E-2</v>
      </c>
      <c r="G11" s="2"/>
    </row>
    <row r="12" spans="2:7" x14ac:dyDescent="0.3">
      <c r="B12" s="242"/>
      <c r="C12" s="44" t="s">
        <v>22</v>
      </c>
      <c r="D12" s="52" t="s">
        <v>32</v>
      </c>
      <c r="E12" s="60">
        <v>80.196650372672153</v>
      </c>
      <c r="F12" s="20">
        <f t="shared" si="0"/>
        <v>0.20940935886009773</v>
      </c>
      <c r="G12" s="2"/>
    </row>
    <row r="13" spans="2:7" x14ac:dyDescent="0.3">
      <c r="B13" s="242"/>
      <c r="C13" s="44" t="s">
        <v>23</v>
      </c>
      <c r="D13" s="52" t="s">
        <v>32</v>
      </c>
      <c r="E13" s="60">
        <v>42.247466339607712</v>
      </c>
      <c r="F13" s="20">
        <f t="shared" si="0"/>
        <v>0.11031651320259535</v>
      </c>
      <c r="G13" s="2"/>
    </row>
    <row r="14" spans="2:7" x14ac:dyDescent="0.3">
      <c r="B14" s="242"/>
      <c r="C14" s="44" t="s">
        <v>7</v>
      </c>
      <c r="D14" s="44" t="s">
        <v>35</v>
      </c>
      <c r="E14" s="60">
        <v>31.280066697012643</v>
      </c>
      <c r="F14" s="20">
        <f t="shared" si="0"/>
        <v>8.1678457662299184E-2</v>
      </c>
      <c r="G14" s="2" t="s">
        <v>36</v>
      </c>
    </row>
    <row r="15" spans="2:7" x14ac:dyDescent="0.3">
      <c r="B15" s="242" t="s">
        <v>25</v>
      </c>
      <c r="C15" s="44" t="s">
        <v>16</v>
      </c>
      <c r="D15" s="52" t="s">
        <v>32</v>
      </c>
      <c r="E15" s="60">
        <v>2.2228675583220316</v>
      </c>
      <c r="F15" s="20">
        <f t="shared" si="0"/>
        <v>5.8043480376799858E-3</v>
      </c>
      <c r="G15" s="2"/>
    </row>
    <row r="16" spans="2:7" x14ac:dyDescent="0.3">
      <c r="B16" s="242"/>
      <c r="C16" s="44" t="s">
        <v>15</v>
      </c>
      <c r="D16" s="52" t="s">
        <v>32</v>
      </c>
      <c r="E16" s="60">
        <v>8.66173988104131</v>
      </c>
      <c r="F16" s="20">
        <f t="shared" si="0"/>
        <v>2.26175206404866E-2</v>
      </c>
      <c r="G16" s="2"/>
    </row>
    <row r="17" spans="2:7" x14ac:dyDescent="0.3">
      <c r="B17" s="242"/>
      <c r="C17" s="44" t="s">
        <v>26</v>
      </c>
      <c r="D17" s="52" t="s">
        <v>32</v>
      </c>
      <c r="E17" s="60">
        <v>5.6081181468778301</v>
      </c>
      <c r="F17" s="20">
        <f t="shared" si="0"/>
        <v>1.4643908693093649E-2</v>
      </c>
      <c r="G17" s="2"/>
    </row>
    <row r="18" spans="2:7" x14ac:dyDescent="0.3">
      <c r="B18" s="242"/>
      <c r="C18" s="44" t="s">
        <v>27</v>
      </c>
      <c r="D18" s="52" t="s">
        <v>32</v>
      </c>
      <c r="E18" s="60">
        <v>4.7122062261739206</v>
      </c>
      <c r="F18" s="20">
        <f t="shared" si="0"/>
        <v>1.2304504989349244E-2</v>
      </c>
      <c r="G18" s="2"/>
    </row>
    <row r="19" spans="2:7" x14ac:dyDescent="0.3">
      <c r="B19" s="242"/>
      <c r="C19" s="44" t="s">
        <v>28</v>
      </c>
      <c r="D19" s="52" t="s">
        <v>32</v>
      </c>
      <c r="E19" s="60">
        <v>2.2168352050494615</v>
      </c>
      <c r="F19" s="20">
        <f t="shared" si="0"/>
        <v>5.788596366938673E-3</v>
      </c>
      <c r="G19" s="2"/>
    </row>
    <row r="20" spans="2:7" x14ac:dyDescent="0.3">
      <c r="B20" s="242"/>
      <c r="C20" s="44" t="s">
        <v>13</v>
      </c>
      <c r="D20" s="52" t="s">
        <v>32</v>
      </c>
      <c r="E20" s="60">
        <v>5.4383187033586085</v>
      </c>
      <c r="F20" s="20">
        <f t="shared" si="0"/>
        <v>1.4200528671148516E-2</v>
      </c>
      <c r="G20" s="2"/>
    </row>
    <row r="21" spans="2:7" x14ac:dyDescent="0.3">
      <c r="B21" s="242"/>
      <c r="C21" s="44" t="s">
        <v>22</v>
      </c>
      <c r="D21" s="52" t="s">
        <v>32</v>
      </c>
      <c r="E21" s="60">
        <v>61.385564954952642</v>
      </c>
      <c r="F21" s="20">
        <f t="shared" si="0"/>
        <v>0.16028988418775522</v>
      </c>
      <c r="G21" s="2"/>
    </row>
    <row r="22" spans="2:7" x14ac:dyDescent="0.3">
      <c r="B22" s="242"/>
      <c r="C22" s="44" t="s">
        <v>29</v>
      </c>
      <c r="D22" s="52" t="s">
        <v>32</v>
      </c>
      <c r="E22" s="60">
        <v>14.842950485741429</v>
      </c>
      <c r="F22" s="20">
        <f t="shared" si="0"/>
        <v>3.8757887397631988E-2</v>
      </c>
      <c r="G22" s="2"/>
    </row>
    <row r="23" spans="2:7" x14ac:dyDescent="0.3">
      <c r="B23" s="242"/>
      <c r="C23" s="44" t="s">
        <v>14</v>
      </c>
      <c r="D23" s="52" t="s">
        <v>32</v>
      </c>
      <c r="E23" s="60">
        <v>21.473450392763802</v>
      </c>
      <c r="F23" s="20">
        <f t="shared" si="0"/>
        <v>5.6071437626964697E-2</v>
      </c>
      <c r="G23" s="2"/>
    </row>
    <row r="24" spans="2:7" ht="15" thickBot="1" x14ac:dyDescent="0.35">
      <c r="B24" s="243"/>
      <c r="C24" s="3" t="s">
        <v>8</v>
      </c>
      <c r="D24" s="3" t="s">
        <v>35</v>
      </c>
      <c r="E24" s="62">
        <v>66.531164526584035</v>
      </c>
      <c r="F24" s="21">
        <f t="shared" si="0"/>
        <v>0.17372606515340447</v>
      </c>
      <c r="G24" s="4" t="s">
        <v>37</v>
      </c>
    </row>
    <row r="25" spans="2:7" x14ac:dyDescent="0.3">
      <c r="C25" s="5" t="s">
        <v>46</v>
      </c>
      <c r="E25" s="19">
        <f>SUM(E3:E24)</f>
        <v>382.96593241685036</v>
      </c>
      <c r="F25" s="20">
        <f t="shared" si="0"/>
        <v>1</v>
      </c>
    </row>
  </sheetData>
  <mergeCells count="2">
    <mergeCell ref="B3:B14"/>
    <mergeCell ref="B15:B2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DF21-A983-42FF-98D6-A84DC1818E2A}">
  <sheetPr codeName="Sheet10">
    <tabColor theme="5" tint="0.59999389629810485"/>
  </sheetPr>
  <dimension ref="B2:J150"/>
  <sheetViews>
    <sheetView topLeftCell="A52" workbookViewId="0">
      <selection activeCell="F68" sqref="F68"/>
    </sheetView>
  </sheetViews>
  <sheetFormatPr defaultRowHeight="14.4" x14ac:dyDescent="0.3"/>
  <cols>
    <col min="1" max="1" width="4.44140625" customWidth="1"/>
    <col min="2" max="2" width="12.44140625" customWidth="1"/>
    <col min="3" max="3" width="38.5546875" bestFit="1" customWidth="1"/>
    <col min="4" max="4" width="42.88671875" bestFit="1" customWidth="1"/>
    <col min="5" max="5" width="14.88671875" customWidth="1"/>
    <col min="6" max="6" width="10.88671875" customWidth="1"/>
    <col min="7" max="7" width="73.109375" bestFit="1" customWidth="1"/>
    <col min="8" max="8" width="45.88671875" bestFit="1" customWidth="1"/>
    <col min="10" max="10" width="60.109375" bestFit="1" customWidth="1"/>
  </cols>
  <sheetData>
    <row r="2" spans="2:10" ht="28.8" x14ac:dyDescent="0.3">
      <c r="B2" s="30" t="s">
        <v>4</v>
      </c>
      <c r="C2" s="31" t="s">
        <v>30</v>
      </c>
      <c r="D2" s="31" t="s">
        <v>54</v>
      </c>
      <c r="E2" s="32" t="s">
        <v>55</v>
      </c>
      <c r="F2" s="33" t="s">
        <v>532</v>
      </c>
    </row>
    <row r="3" spans="2:10" x14ac:dyDescent="0.3">
      <c r="B3" s="247" t="s">
        <v>24</v>
      </c>
      <c r="C3" s="244" t="s">
        <v>56</v>
      </c>
      <c r="D3" s="37" t="s">
        <v>87</v>
      </c>
      <c r="E3" s="46" t="s">
        <v>81</v>
      </c>
      <c r="F3" s="197">
        <v>21.865393505522089</v>
      </c>
      <c r="J3" s="19"/>
    </row>
    <row r="4" spans="2:10" x14ac:dyDescent="0.3">
      <c r="B4" s="248"/>
      <c r="C4" s="245"/>
      <c r="D4" s="34" t="s">
        <v>91</v>
      </c>
      <c r="E4" s="44" t="s">
        <v>81</v>
      </c>
      <c r="F4" s="198">
        <v>6.2754873301844523</v>
      </c>
      <c r="J4" s="19"/>
    </row>
    <row r="5" spans="2:10" x14ac:dyDescent="0.3">
      <c r="B5" s="248"/>
      <c r="C5" s="245"/>
      <c r="D5" s="34" t="s">
        <v>93</v>
      </c>
      <c r="E5" s="44" t="s">
        <v>81</v>
      </c>
      <c r="F5" s="198">
        <v>3.2732069763649148</v>
      </c>
      <c r="G5" s="29"/>
      <c r="J5" s="19"/>
    </row>
    <row r="6" spans="2:10" x14ac:dyDescent="0.3">
      <c r="B6" s="248"/>
      <c r="C6" s="245"/>
      <c r="D6" s="34" t="s">
        <v>88</v>
      </c>
      <c r="E6" s="44" t="s">
        <v>81</v>
      </c>
      <c r="F6" s="198">
        <v>0.40673619894538726</v>
      </c>
      <c r="J6" s="19"/>
    </row>
    <row r="7" spans="2:10" x14ac:dyDescent="0.3">
      <c r="B7" s="248"/>
      <c r="C7" s="245"/>
      <c r="D7" s="34" t="s">
        <v>89</v>
      </c>
      <c r="E7" s="44" t="s">
        <v>224</v>
      </c>
      <c r="F7" s="198">
        <v>0.74778398061810225</v>
      </c>
      <c r="J7" s="19"/>
    </row>
    <row r="8" spans="2:10" x14ac:dyDescent="0.3">
      <c r="B8" s="248"/>
      <c r="C8" s="245"/>
      <c r="D8" s="34" t="s">
        <v>90</v>
      </c>
      <c r="E8" s="44" t="s">
        <v>81</v>
      </c>
      <c r="F8" s="198">
        <v>44.412470341707667</v>
      </c>
      <c r="J8" s="19"/>
    </row>
    <row r="9" spans="2:10" x14ac:dyDescent="0.3">
      <c r="B9" s="248"/>
      <c r="C9" s="246"/>
      <c r="D9" s="35" t="s">
        <v>92</v>
      </c>
      <c r="E9" s="36" t="s">
        <v>81</v>
      </c>
      <c r="F9" s="199">
        <v>23.018921666657384</v>
      </c>
      <c r="J9" s="19"/>
    </row>
    <row r="10" spans="2:10" x14ac:dyDescent="0.3">
      <c r="B10" s="248"/>
      <c r="C10" s="245" t="s">
        <v>57</v>
      </c>
      <c r="D10" s="34" t="s">
        <v>95</v>
      </c>
      <c r="E10" s="44" t="s">
        <v>12</v>
      </c>
      <c r="F10" s="198">
        <v>0</v>
      </c>
      <c r="J10" s="19"/>
    </row>
    <row r="11" spans="2:10" x14ac:dyDescent="0.3">
      <c r="B11" s="248"/>
      <c r="C11" s="246" t="s">
        <v>57</v>
      </c>
      <c r="D11" s="35" t="s">
        <v>94</v>
      </c>
      <c r="E11" s="36" t="s">
        <v>12</v>
      </c>
      <c r="F11" s="199">
        <v>100</v>
      </c>
      <c r="J11" s="19"/>
    </row>
    <row r="12" spans="2:10" x14ac:dyDescent="0.3">
      <c r="B12" s="248"/>
      <c r="C12" s="244" t="s">
        <v>58</v>
      </c>
      <c r="D12" s="37" t="s">
        <v>140</v>
      </c>
      <c r="E12" s="46" t="s">
        <v>81</v>
      </c>
      <c r="F12" s="197">
        <v>10.768088117982753</v>
      </c>
      <c r="J12" s="19"/>
    </row>
    <row r="13" spans="2:10" x14ac:dyDescent="0.3">
      <c r="B13" s="248"/>
      <c r="C13" s="245" t="s">
        <v>58</v>
      </c>
      <c r="D13" s="34" t="s">
        <v>533</v>
      </c>
      <c r="E13" s="44" t="s">
        <v>224</v>
      </c>
      <c r="F13" s="198">
        <v>0</v>
      </c>
      <c r="J13" s="19"/>
    </row>
    <row r="14" spans="2:10" x14ac:dyDescent="0.3">
      <c r="B14" s="248"/>
      <c r="C14" s="245" t="s">
        <v>58</v>
      </c>
      <c r="D14" s="34" t="s">
        <v>135</v>
      </c>
      <c r="E14" s="44" t="s">
        <v>81</v>
      </c>
      <c r="F14" s="198">
        <v>61.531911882017255</v>
      </c>
      <c r="G14" s="29"/>
      <c r="J14" s="19"/>
    </row>
    <row r="15" spans="2:10" x14ac:dyDescent="0.3">
      <c r="B15" s="248"/>
      <c r="C15" s="246" t="s">
        <v>58</v>
      </c>
      <c r="D15" s="35" t="s">
        <v>534</v>
      </c>
      <c r="E15" s="36" t="s">
        <v>224</v>
      </c>
      <c r="F15" s="199">
        <v>27.700000000000003</v>
      </c>
      <c r="G15" s="29"/>
      <c r="J15" s="19"/>
    </row>
    <row r="16" spans="2:10" x14ac:dyDescent="0.3">
      <c r="B16" s="248"/>
      <c r="C16" s="244" t="s">
        <v>59</v>
      </c>
      <c r="D16" s="37" t="s">
        <v>535</v>
      </c>
      <c r="E16" s="46" t="s">
        <v>81</v>
      </c>
      <c r="F16" s="197">
        <v>5.1446786161259732</v>
      </c>
      <c r="G16" s="47"/>
      <c r="H16" s="43"/>
      <c r="I16" s="43"/>
      <c r="J16" s="19"/>
    </row>
    <row r="17" spans="2:10" x14ac:dyDescent="0.3">
      <c r="B17" s="248"/>
      <c r="C17" s="245"/>
      <c r="D17" s="34" t="s">
        <v>536</v>
      </c>
      <c r="E17" s="44" t="s">
        <v>81</v>
      </c>
      <c r="F17" s="198">
        <v>7.7170179241889594</v>
      </c>
      <c r="G17" s="47"/>
      <c r="H17" s="43"/>
      <c r="I17" s="43"/>
      <c r="J17" s="19"/>
    </row>
    <row r="18" spans="2:10" x14ac:dyDescent="0.3">
      <c r="B18" s="248"/>
      <c r="C18" s="245"/>
      <c r="D18" s="34" t="s">
        <v>537</v>
      </c>
      <c r="E18" s="44" t="s">
        <v>81</v>
      </c>
      <c r="F18" s="198">
        <v>34.855321383874028</v>
      </c>
      <c r="J18" s="19"/>
    </row>
    <row r="19" spans="2:10" x14ac:dyDescent="0.3">
      <c r="B19" s="248"/>
      <c r="C19" s="246"/>
      <c r="D19" s="35" t="s">
        <v>538</v>
      </c>
      <c r="E19" s="36" t="s">
        <v>81</v>
      </c>
      <c r="F19" s="199">
        <v>52.282982075811034</v>
      </c>
      <c r="J19" s="19"/>
    </row>
    <row r="20" spans="2:10" x14ac:dyDescent="0.3">
      <c r="B20" s="248"/>
      <c r="C20" s="250" t="s">
        <v>60</v>
      </c>
      <c r="D20" s="34" t="s">
        <v>99</v>
      </c>
      <c r="E20" s="1" t="s">
        <v>81</v>
      </c>
      <c r="F20" s="198">
        <v>0</v>
      </c>
      <c r="J20" s="19"/>
    </row>
    <row r="21" spans="2:10" x14ac:dyDescent="0.3">
      <c r="B21" s="248"/>
      <c r="C21" s="250"/>
      <c r="D21" s="34" t="s">
        <v>96</v>
      </c>
      <c r="E21" s="1" t="s">
        <v>81</v>
      </c>
      <c r="F21" s="198">
        <v>41</v>
      </c>
      <c r="G21" s="29"/>
      <c r="J21" s="19"/>
    </row>
    <row r="22" spans="2:10" x14ac:dyDescent="0.3">
      <c r="B22" s="248"/>
      <c r="C22" s="250"/>
      <c r="D22" s="34" t="s">
        <v>97</v>
      </c>
      <c r="E22" s="1" t="s">
        <v>224</v>
      </c>
      <c r="F22" s="198">
        <v>53.999999999999993</v>
      </c>
      <c r="J22" s="19"/>
    </row>
    <row r="23" spans="2:10" x14ac:dyDescent="0.3">
      <c r="B23" s="248"/>
      <c r="C23" s="250"/>
      <c r="D23" s="34" t="s">
        <v>98</v>
      </c>
      <c r="E23" s="1" t="s">
        <v>85</v>
      </c>
      <c r="F23" s="198">
        <v>5</v>
      </c>
      <c r="G23" s="29"/>
      <c r="J23" s="19"/>
    </row>
    <row r="24" spans="2:10" x14ac:dyDescent="0.3">
      <c r="B24" s="248"/>
      <c r="C24" s="244" t="s">
        <v>61</v>
      </c>
      <c r="D24" s="37" t="s">
        <v>101</v>
      </c>
      <c r="E24" s="38" t="s">
        <v>81</v>
      </c>
      <c r="F24" s="197">
        <v>12.861696393244697</v>
      </c>
      <c r="J24" s="19"/>
    </row>
    <row r="25" spans="2:10" x14ac:dyDescent="0.3">
      <c r="B25" s="248"/>
      <c r="C25" s="246" t="s">
        <v>61</v>
      </c>
      <c r="D25" s="35" t="s">
        <v>100</v>
      </c>
      <c r="E25" s="36" t="s">
        <v>81</v>
      </c>
      <c r="F25" s="199">
        <v>87.138303606755301</v>
      </c>
      <c r="J25" s="19"/>
    </row>
    <row r="26" spans="2:10" x14ac:dyDescent="0.3">
      <c r="B26" s="248"/>
      <c r="C26" s="244" t="s">
        <v>62</v>
      </c>
      <c r="D26" s="34" t="s">
        <v>539</v>
      </c>
      <c r="E26" s="44" t="s">
        <v>81</v>
      </c>
      <c r="F26" s="198">
        <v>3.7875972289225373</v>
      </c>
      <c r="J26" s="19"/>
    </row>
    <row r="27" spans="2:10" x14ac:dyDescent="0.3">
      <c r="B27" s="248"/>
      <c r="C27" s="245"/>
      <c r="D27" s="34" t="s">
        <v>540</v>
      </c>
      <c r="E27" s="44" t="s">
        <v>81</v>
      </c>
      <c r="F27" s="198">
        <v>2.5250648192816922</v>
      </c>
      <c r="J27" s="19"/>
    </row>
    <row r="28" spans="2:10" x14ac:dyDescent="0.3">
      <c r="B28" s="248"/>
      <c r="C28" s="245"/>
      <c r="D28" s="34" t="s">
        <v>541</v>
      </c>
      <c r="E28" s="1" t="s">
        <v>81</v>
      </c>
      <c r="F28" s="198">
        <v>56.212402771077464</v>
      </c>
      <c r="J28" s="19"/>
    </row>
    <row r="29" spans="2:10" x14ac:dyDescent="0.3">
      <c r="B29" s="248"/>
      <c r="C29" s="246"/>
      <c r="D29" s="34" t="s">
        <v>542</v>
      </c>
      <c r="E29" s="1" t="s">
        <v>81</v>
      </c>
      <c r="F29" s="198">
        <v>37.474935180718312</v>
      </c>
      <c r="J29" s="19"/>
    </row>
    <row r="30" spans="2:10" x14ac:dyDescent="0.3">
      <c r="B30" s="248"/>
      <c r="C30" s="244" t="s">
        <v>247</v>
      </c>
      <c r="D30" s="37" t="s">
        <v>110</v>
      </c>
      <c r="E30" s="38" t="s">
        <v>81</v>
      </c>
      <c r="F30" s="197">
        <v>5.779223037743388</v>
      </c>
      <c r="J30" s="19"/>
    </row>
    <row r="31" spans="2:10" x14ac:dyDescent="0.3">
      <c r="B31" s="248"/>
      <c r="C31" s="245"/>
      <c r="D31" s="34" t="s">
        <v>107</v>
      </c>
      <c r="E31" s="1" t="s">
        <v>81</v>
      </c>
      <c r="F31" s="198">
        <v>31.667403100286279</v>
      </c>
      <c r="J31" s="19"/>
    </row>
    <row r="32" spans="2:10" x14ac:dyDescent="0.3">
      <c r="B32" s="248"/>
      <c r="C32" s="245"/>
      <c r="D32" s="34" t="s">
        <v>102</v>
      </c>
      <c r="E32" s="1" t="s">
        <v>81</v>
      </c>
      <c r="F32" s="198">
        <v>6.0384922704833661</v>
      </c>
      <c r="J32" s="19"/>
    </row>
    <row r="33" spans="2:10" x14ac:dyDescent="0.3">
      <c r="B33" s="248"/>
      <c r="C33" s="245"/>
      <c r="D33" s="35" t="s">
        <v>111</v>
      </c>
      <c r="E33" s="36" t="s">
        <v>81</v>
      </c>
      <c r="F33" s="199">
        <v>0</v>
      </c>
      <c r="J33" s="19"/>
    </row>
    <row r="34" spans="2:10" x14ac:dyDescent="0.3">
      <c r="B34" s="248"/>
      <c r="C34" s="245"/>
      <c r="D34" s="34" t="s">
        <v>103</v>
      </c>
      <c r="E34" s="1" t="s">
        <v>81</v>
      </c>
      <c r="F34" s="198">
        <v>6.7398836435839424</v>
      </c>
      <c r="J34" s="19"/>
    </row>
    <row r="35" spans="2:10" x14ac:dyDescent="0.3">
      <c r="B35" s="248"/>
      <c r="C35" s="245"/>
      <c r="D35" s="34" t="s">
        <v>109</v>
      </c>
      <c r="E35" s="1" t="s">
        <v>81</v>
      </c>
      <c r="F35" s="198">
        <v>3.1647564379078119</v>
      </c>
      <c r="J35" s="19"/>
    </row>
    <row r="36" spans="2:10" x14ac:dyDescent="0.3">
      <c r="B36" s="248"/>
      <c r="C36" s="245"/>
      <c r="D36" s="34" t="s">
        <v>106</v>
      </c>
      <c r="E36" s="1" t="s">
        <v>81</v>
      </c>
      <c r="F36" s="198">
        <v>22.101910317064476</v>
      </c>
      <c r="J36" s="19"/>
    </row>
    <row r="37" spans="2:10" x14ac:dyDescent="0.3">
      <c r="B37" s="248"/>
      <c r="C37" s="245"/>
      <c r="D37" s="37" t="s">
        <v>104</v>
      </c>
      <c r="E37" s="38" t="s">
        <v>81</v>
      </c>
      <c r="F37" s="197">
        <v>2.2272952190698163</v>
      </c>
      <c r="J37" s="19"/>
    </row>
    <row r="38" spans="2:10" x14ac:dyDescent="0.3">
      <c r="B38" s="248"/>
      <c r="C38" s="245"/>
      <c r="D38" s="34" t="s">
        <v>112</v>
      </c>
      <c r="E38" s="1" t="s">
        <v>81</v>
      </c>
      <c r="F38" s="198">
        <v>1.5659398089803565</v>
      </c>
      <c r="J38" s="19"/>
    </row>
    <row r="39" spans="2:10" x14ac:dyDescent="0.3">
      <c r="B39" s="248"/>
      <c r="C39" s="245"/>
      <c r="D39" s="34" t="s">
        <v>108</v>
      </c>
      <c r="E39" s="1" t="s">
        <v>81</v>
      </c>
      <c r="F39" s="198">
        <v>11.646677329291395</v>
      </c>
      <c r="J39" s="19"/>
    </row>
    <row r="40" spans="2:10" x14ac:dyDescent="0.3">
      <c r="B40" s="248"/>
      <c r="C40" s="245"/>
      <c r="D40" s="35" t="s">
        <v>115</v>
      </c>
      <c r="E40" s="36" t="s">
        <v>81</v>
      </c>
      <c r="F40" s="199">
        <v>0.57091555535742167</v>
      </c>
      <c r="J40" s="19"/>
    </row>
    <row r="41" spans="2:10" x14ac:dyDescent="0.3">
      <c r="B41" s="248"/>
      <c r="C41" s="245"/>
      <c r="D41" s="37" t="s">
        <v>105</v>
      </c>
      <c r="E41" s="46" t="s">
        <v>81</v>
      </c>
      <c r="F41" s="197">
        <v>2.5283403165828675</v>
      </c>
      <c r="J41" s="19"/>
    </row>
    <row r="42" spans="2:10" x14ac:dyDescent="0.3">
      <c r="B42" s="248"/>
      <c r="C42" s="245"/>
      <c r="D42" s="34" t="s">
        <v>113</v>
      </c>
      <c r="E42" s="44" t="s">
        <v>81</v>
      </c>
      <c r="F42" s="198">
        <v>1.0232850794826633</v>
      </c>
      <c r="J42" s="19"/>
    </row>
    <row r="43" spans="2:10" x14ac:dyDescent="0.3">
      <c r="B43" s="248"/>
      <c r="C43" s="246"/>
      <c r="D43" s="35" t="s">
        <v>114</v>
      </c>
      <c r="E43" s="36" t="s">
        <v>81</v>
      </c>
      <c r="F43" s="199">
        <v>4.9458778841662072</v>
      </c>
      <c r="J43" s="19"/>
    </row>
    <row r="44" spans="2:10" x14ac:dyDescent="0.3">
      <c r="B44" s="248"/>
      <c r="C44" s="244" t="s">
        <v>63</v>
      </c>
      <c r="D44" s="37" t="s">
        <v>237</v>
      </c>
      <c r="E44" s="46" t="s">
        <v>81</v>
      </c>
      <c r="F44" s="197">
        <v>1.7484905811059916</v>
      </c>
      <c r="G44" s="43"/>
      <c r="H44" s="43"/>
      <c r="I44" s="43"/>
      <c r="J44" s="19"/>
    </row>
    <row r="45" spans="2:10" x14ac:dyDescent="0.3">
      <c r="B45" s="248"/>
      <c r="C45" s="245"/>
      <c r="D45" s="34" t="s">
        <v>239</v>
      </c>
      <c r="E45" s="44" t="s">
        <v>81</v>
      </c>
      <c r="F45" s="198">
        <v>3.4969811622119833</v>
      </c>
      <c r="G45" s="43"/>
      <c r="H45" s="43"/>
      <c r="I45" s="43"/>
      <c r="J45" s="19"/>
    </row>
    <row r="46" spans="2:10" x14ac:dyDescent="0.3">
      <c r="B46" s="248"/>
      <c r="C46" s="245"/>
      <c r="D46" s="34" t="s">
        <v>235</v>
      </c>
      <c r="E46" s="44" t="s">
        <v>81</v>
      </c>
      <c r="F46" s="198">
        <v>4.4683648183819784</v>
      </c>
      <c r="G46" s="43"/>
      <c r="H46" s="43"/>
      <c r="I46" s="43"/>
      <c r="J46" s="19"/>
    </row>
    <row r="47" spans="2:10" x14ac:dyDescent="0.3">
      <c r="B47" s="248"/>
      <c r="C47" s="245"/>
      <c r="D47" s="34" t="s">
        <v>236</v>
      </c>
      <c r="E47" s="44" t="s">
        <v>81</v>
      </c>
      <c r="F47" s="198">
        <v>16.251509418894006</v>
      </c>
      <c r="G47" s="43"/>
      <c r="H47" s="43"/>
      <c r="I47" s="43"/>
      <c r="J47" s="19"/>
    </row>
    <row r="48" spans="2:10" x14ac:dyDescent="0.3">
      <c r="B48" s="248"/>
      <c r="C48" s="245"/>
      <c r="D48" s="34" t="s">
        <v>238</v>
      </c>
      <c r="E48" s="44" t="s">
        <v>81</v>
      </c>
      <c r="F48" s="198">
        <v>32.503018837788012</v>
      </c>
      <c r="J48" s="19"/>
    </row>
    <row r="49" spans="2:10" x14ac:dyDescent="0.3">
      <c r="B49" s="248"/>
      <c r="C49" s="246"/>
      <c r="D49" s="35" t="s">
        <v>234</v>
      </c>
      <c r="E49" s="36" t="s">
        <v>81</v>
      </c>
      <c r="F49" s="199">
        <v>41.531635181618022</v>
      </c>
      <c r="J49" s="19"/>
    </row>
    <row r="50" spans="2:10" x14ac:dyDescent="0.3">
      <c r="B50" s="248"/>
      <c r="C50" s="257" t="s">
        <v>64</v>
      </c>
      <c r="D50" s="34" t="s">
        <v>125</v>
      </c>
      <c r="E50" s="1" t="s">
        <v>227</v>
      </c>
      <c r="F50" s="198">
        <v>2.1665214323254927</v>
      </c>
      <c r="J50" s="19"/>
    </row>
    <row r="51" spans="2:10" x14ac:dyDescent="0.3">
      <c r="B51" s="248"/>
      <c r="C51" s="257"/>
      <c r="D51" s="34" t="s">
        <v>131</v>
      </c>
      <c r="E51" s="1" t="s">
        <v>225</v>
      </c>
      <c r="F51" s="198">
        <v>0</v>
      </c>
      <c r="J51" s="19"/>
    </row>
    <row r="52" spans="2:10" s="43" customFormat="1" x14ac:dyDescent="0.3">
      <c r="B52" s="248"/>
      <c r="C52" s="257"/>
      <c r="D52" s="34" t="s">
        <v>130</v>
      </c>
      <c r="E52" s="1" t="s">
        <v>225</v>
      </c>
      <c r="F52" s="198">
        <v>0</v>
      </c>
      <c r="G52" s="29"/>
      <c r="H52"/>
      <c r="I52"/>
      <c r="J52" s="19"/>
    </row>
    <row r="53" spans="2:10" x14ac:dyDescent="0.3">
      <c r="B53" s="248"/>
      <c r="C53" s="257"/>
      <c r="D53" s="34" t="s">
        <v>129</v>
      </c>
      <c r="E53" s="1" t="s">
        <v>224</v>
      </c>
      <c r="F53" s="198">
        <v>0</v>
      </c>
      <c r="J53" s="19"/>
    </row>
    <row r="54" spans="2:10" x14ac:dyDescent="0.3">
      <c r="B54" s="248"/>
      <c r="C54" s="257"/>
      <c r="D54" s="34" t="s">
        <v>128</v>
      </c>
      <c r="E54" s="1" t="s">
        <v>224</v>
      </c>
      <c r="F54" s="198">
        <v>0</v>
      </c>
      <c r="J54" s="19"/>
    </row>
    <row r="55" spans="2:10" x14ac:dyDescent="0.3">
      <c r="B55" s="248"/>
      <c r="C55" s="257"/>
      <c r="D55" s="34" t="s">
        <v>118</v>
      </c>
      <c r="E55" s="1" t="s">
        <v>81</v>
      </c>
      <c r="F55" s="198">
        <v>13.079345728240385</v>
      </c>
      <c r="J55" s="19"/>
    </row>
    <row r="56" spans="2:10" x14ac:dyDescent="0.3">
      <c r="B56" s="248"/>
      <c r="C56" s="257"/>
      <c r="D56" s="34" t="s">
        <v>120</v>
      </c>
      <c r="E56" s="1" t="s">
        <v>225</v>
      </c>
      <c r="F56" s="198">
        <v>6.9016391981533056</v>
      </c>
      <c r="G56" s="29"/>
      <c r="J56" s="19"/>
    </row>
    <row r="57" spans="2:10" x14ac:dyDescent="0.3">
      <c r="B57" s="248"/>
      <c r="C57" s="257"/>
      <c r="D57" s="34" t="s">
        <v>119</v>
      </c>
      <c r="E57" s="1" t="s">
        <v>225</v>
      </c>
      <c r="F57" s="198">
        <v>2.8089545795754058</v>
      </c>
      <c r="G57" s="29"/>
      <c r="J57" s="19"/>
    </row>
    <row r="58" spans="2:10" x14ac:dyDescent="0.3">
      <c r="B58" s="248"/>
      <c r="C58" s="257"/>
      <c r="D58" s="34" t="s">
        <v>121</v>
      </c>
      <c r="E58" s="1" t="s">
        <v>81</v>
      </c>
      <c r="F58" s="198">
        <v>22.705103291129085</v>
      </c>
      <c r="G58" s="47"/>
      <c r="H58" s="43"/>
      <c r="I58" s="43"/>
      <c r="J58" s="19"/>
    </row>
    <row r="59" spans="2:10" x14ac:dyDescent="0.3">
      <c r="B59" s="248"/>
      <c r="C59" s="257"/>
      <c r="D59" s="34" t="s">
        <v>124</v>
      </c>
      <c r="E59" s="1" t="s">
        <v>81</v>
      </c>
      <c r="F59" s="198">
        <v>0.42017565481335067</v>
      </c>
      <c r="G59" s="29"/>
      <c r="J59" s="19"/>
    </row>
    <row r="60" spans="2:10" x14ac:dyDescent="0.3">
      <c r="B60" s="248"/>
      <c r="C60" s="257"/>
      <c r="D60" s="34" t="s">
        <v>240</v>
      </c>
      <c r="E60" s="45" t="s">
        <v>241</v>
      </c>
      <c r="F60" s="198">
        <v>3.4511268180424499E-2</v>
      </c>
      <c r="G60" s="29"/>
      <c r="J60" s="19"/>
    </row>
    <row r="61" spans="2:10" x14ac:dyDescent="0.3">
      <c r="B61" s="248"/>
      <c r="C61" s="257"/>
      <c r="D61" s="34" t="s">
        <v>123</v>
      </c>
      <c r="E61" s="1" t="s">
        <v>85</v>
      </c>
      <c r="F61" s="198">
        <v>2.9119654365326082</v>
      </c>
      <c r="J61" s="19"/>
    </row>
    <row r="62" spans="2:10" x14ac:dyDescent="0.3">
      <c r="B62" s="248"/>
      <c r="C62" s="257"/>
      <c r="D62" s="34" t="s">
        <v>122</v>
      </c>
      <c r="E62" s="1" t="s">
        <v>224</v>
      </c>
      <c r="F62" s="198">
        <v>6.818402736997248</v>
      </c>
      <c r="J62" s="19"/>
    </row>
    <row r="63" spans="2:10" x14ac:dyDescent="0.3">
      <c r="B63" s="248"/>
      <c r="C63" s="257"/>
      <c r="D63" s="34" t="s">
        <v>126</v>
      </c>
      <c r="E63" s="1" t="s">
        <v>224</v>
      </c>
      <c r="F63" s="198">
        <v>41.521593462051193</v>
      </c>
      <c r="G63" s="29"/>
      <c r="J63" s="19"/>
    </row>
    <row r="64" spans="2:10" x14ac:dyDescent="0.3">
      <c r="B64" s="248"/>
      <c r="C64" s="257"/>
      <c r="D64" s="34" t="s">
        <v>127</v>
      </c>
      <c r="E64" s="1" t="s">
        <v>224</v>
      </c>
      <c r="F64" s="198">
        <v>0.63178721200149945</v>
      </c>
      <c r="J64" s="19"/>
    </row>
    <row r="65" spans="2:10" x14ac:dyDescent="0.3">
      <c r="B65" s="248"/>
      <c r="C65" s="254" t="s">
        <v>65</v>
      </c>
      <c r="D65" s="37" t="s">
        <v>140</v>
      </c>
      <c r="E65" s="38" t="s">
        <v>81</v>
      </c>
      <c r="F65" s="197">
        <v>7.0890867731822942</v>
      </c>
      <c r="J65" s="19"/>
    </row>
    <row r="66" spans="2:10" x14ac:dyDescent="0.3">
      <c r="B66" s="248"/>
      <c r="C66" s="255" t="s">
        <v>65</v>
      </c>
      <c r="D66" s="34" t="s">
        <v>138</v>
      </c>
      <c r="E66" s="1" t="s">
        <v>224</v>
      </c>
      <c r="F66" s="198">
        <v>0</v>
      </c>
      <c r="J66" s="19"/>
    </row>
    <row r="67" spans="2:10" x14ac:dyDescent="0.3">
      <c r="B67" s="248"/>
      <c r="C67" s="255" t="s">
        <v>65</v>
      </c>
      <c r="D67" s="34" t="s">
        <v>139</v>
      </c>
      <c r="E67" s="1" t="s">
        <v>225</v>
      </c>
      <c r="F67" s="198">
        <v>0</v>
      </c>
      <c r="J67" s="19"/>
    </row>
    <row r="68" spans="2:10" x14ac:dyDescent="0.3">
      <c r="B68" s="248"/>
      <c r="C68" s="255" t="s">
        <v>65</v>
      </c>
      <c r="D68" s="34" t="s">
        <v>136</v>
      </c>
      <c r="E68" s="1" t="s">
        <v>81</v>
      </c>
      <c r="F68" s="198">
        <v>0</v>
      </c>
      <c r="J68" s="19"/>
    </row>
    <row r="69" spans="2:10" x14ac:dyDescent="0.3">
      <c r="B69" s="248"/>
      <c r="C69" s="255" t="s">
        <v>65</v>
      </c>
      <c r="D69" s="34" t="s">
        <v>133</v>
      </c>
      <c r="E69" s="1" t="s">
        <v>225</v>
      </c>
      <c r="F69" s="198">
        <v>3.3579561241356179</v>
      </c>
      <c r="G69" s="29"/>
      <c r="J69" s="19"/>
    </row>
    <row r="70" spans="2:10" x14ac:dyDescent="0.3">
      <c r="B70" s="248"/>
      <c r="C70" s="255" t="s">
        <v>65</v>
      </c>
      <c r="D70" s="34" t="s">
        <v>135</v>
      </c>
      <c r="E70" s="1" t="s">
        <v>81</v>
      </c>
      <c r="F70" s="198">
        <v>42.218555157105939</v>
      </c>
      <c r="J70" s="19"/>
    </row>
    <row r="71" spans="2:10" x14ac:dyDescent="0.3">
      <c r="B71" s="248"/>
      <c r="C71" s="255" t="s">
        <v>65</v>
      </c>
      <c r="D71" s="34" t="s">
        <v>134</v>
      </c>
      <c r="E71" s="1" t="s">
        <v>85</v>
      </c>
      <c r="F71" s="198">
        <v>2.8862440210717151</v>
      </c>
      <c r="J71" s="19"/>
    </row>
    <row r="72" spans="2:10" x14ac:dyDescent="0.3">
      <c r="B72" s="248"/>
      <c r="C72" s="255" t="s">
        <v>65</v>
      </c>
      <c r="D72" s="34" t="s">
        <v>132</v>
      </c>
      <c r="E72" s="1" t="s">
        <v>224</v>
      </c>
      <c r="F72" s="198">
        <v>44.448157924504429</v>
      </c>
      <c r="J72" s="19"/>
    </row>
    <row r="73" spans="2:10" x14ac:dyDescent="0.3">
      <c r="B73" s="249"/>
      <c r="C73" s="256" t="s">
        <v>65</v>
      </c>
      <c r="D73" s="35" t="s">
        <v>137</v>
      </c>
      <c r="E73" s="36" t="s">
        <v>137</v>
      </c>
      <c r="F73" s="199">
        <v>0</v>
      </c>
      <c r="J73" s="19"/>
    </row>
    <row r="74" spans="2:10" x14ac:dyDescent="0.3">
      <c r="B74" s="247" t="s">
        <v>25</v>
      </c>
      <c r="C74" s="250" t="s">
        <v>66</v>
      </c>
      <c r="D74" s="34" t="s">
        <v>141</v>
      </c>
      <c r="E74" s="1" t="s">
        <v>81</v>
      </c>
      <c r="F74" s="198">
        <v>0</v>
      </c>
      <c r="H74" s="43"/>
      <c r="J74" s="19"/>
    </row>
    <row r="75" spans="2:10" x14ac:dyDescent="0.3">
      <c r="B75" s="248"/>
      <c r="C75" s="250"/>
      <c r="D75" s="34" t="s">
        <v>142</v>
      </c>
      <c r="E75" s="1" t="s">
        <v>81</v>
      </c>
      <c r="F75" s="198">
        <v>0</v>
      </c>
      <c r="H75" s="43"/>
      <c r="J75" s="19"/>
    </row>
    <row r="76" spans="2:10" x14ac:dyDescent="0.3">
      <c r="B76" s="248"/>
      <c r="C76" s="250"/>
      <c r="D76" s="34" t="s">
        <v>143</v>
      </c>
      <c r="E76" s="1" t="s">
        <v>81</v>
      </c>
      <c r="F76" s="198">
        <v>0.90036724969482806</v>
      </c>
      <c r="H76" s="43"/>
      <c r="J76" s="19"/>
    </row>
    <row r="77" spans="2:10" x14ac:dyDescent="0.3">
      <c r="B77" s="248"/>
      <c r="C77" s="250"/>
      <c r="D77" s="34" t="s">
        <v>144</v>
      </c>
      <c r="E77" s="1" t="s">
        <v>81</v>
      </c>
      <c r="F77" s="198">
        <v>0</v>
      </c>
      <c r="H77" s="43"/>
      <c r="J77" s="19"/>
    </row>
    <row r="78" spans="2:10" x14ac:dyDescent="0.3">
      <c r="B78" s="248"/>
      <c r="C78" s="250"/>
      <c r="D78" s="34" t="s">
        <v>145</v>
      </c>
      <c r="E78" s="1" t="s">
        <v>81</v>
      </c>
      <c r="F78" s="198">
        <v>1.9337516300969571</v>
      </c>
      <c r="H78" s="43"/>
      <c r="J78" s="19"/>
    </row>
    <row r="79" spans="2:10" x14ac:dyDescent="0.3">
      <c r="B79" s="248"/>
      <c r="C79" s="250"/>
      <c r="D79" s="34" t="s">
        <v>146</v>
      </c>
      <c r="E79" s="1" t="s">
        <v>81</v>
      </c>
      <c r="F79" s="198">
        <v>5.0337979507716231</v>
      </c>
      <c r="H79" s="43"/>
      <c r="J79" s="19"/>
    </row>
    <row r="80" spans="2:10" x14ac:dyDescent="0.3">
      <c r="B80" s="248"/>
      <c r="C80" s="250"/>
      <c r="D80" s="34" t="s">
        <v>147</v>
      </c>
      <c r="E80" s="1" t="s">
        <v>81</v>
      </c>
      <c r="F80" s="198">
        <v>1.0843219115108282</v>
      </c>
      <c r="H80" s="43"/>
      <c r="J80" s="19"/>
    </row>
    <row r="81" spans="2:10" x14ac:dyDescent="0.3">
      <c r="B81" s="248"/>
      <c r="C81" s="250"/>
      <c r="D81" s="34" t="s">
        <v>148</v>
      </c>
      <c r="E81" s="1" t="s">
        <v>81</v>
      </c>
      <c r="F81" s="198">
        <v>6.1435438375130653</v>
      </c>
      <c r="H81" s="43"/>
      <c r="J81" s="19"/>
    </row>
    <row r="82" spans="2:10" x14ac:dyDescent="0.3">
      <c r="B82" s="248"/>
      <c r="C82" s="250"/>
      <c r="D82" s="34" t="s">
        <v>149</v>
      </c>
      <c r="E82" s="1" t="s">
        <v>81</v>
      </c>
      <c r="F82" s="198">
        <v>4.3061966739275022</v>
      </c>
      <c r="H82" s="43"/>
      <c r="J82" s="19"/>
    </row>
    <row r="83" spans="2:10" x14ac:dyDescent="0.3">
      <c r="B83" s="248"/>
      <c r="C83" s="250"/>
      <c r="D83" s="34" t="s">
        <v>150</v>
      </c>
      <c r="E83" s="1" t="s">
        <v>81</v>
      </c>
      <c r="F83" s="198">
        <v>7.8318004390931106</v>
      </c>
      <c r="H83" s="43"/>
      <c r="J83" s="19"/>
    </row>
    <row r="84" spans="2:10" x14ac:dyDescent="0.3">
      <c r="B84" s="248"/>
      <c r="C84" s="250"/>
      <c r="D84" s="34" t="s">
        <v>151</v>
      </c>
      <c r="E84" s="1" t="s">
        <v>224</v>
      </c>
      <c r="F84" s="198">
        <v>1.547197347433342</v>
      </c>
      <c r="H84" s="43"/>
      <c r="J84" s="19"/>
    </row>
    <row r="85" spans="2:10" x14ac:dyDescent="0.3">
      <c r="B85" s="248"/>
      <c r="C85" s="250"/>
      <c r="D85" s="34" t="s">
        <v>152</v>
      </c>
      <c r="E85" s="1" t="s">
        <v>224</v>
      </c>
      <c r="F85" s="198">
        <v>0</v>
      </c>
      <c r="H85" s="43"/>
      <c r="J85" s="19"/>
    </row>
    <row r="86" spans="2:10" x14ac:dyDescent="0.3">
      <c r="B86" s="248"/>
      <c r="C86" s="250"/>
      <c r="D86" s="34" t="s">
        <v>153</v>
      </c>
      <c r="E86" s="1" t="s">
        <v>81</v>
      </c>
      <c r="F86" s="198">
        <v>1.8041792791664981</v>
      </c>
      <c r="H86" s="43"/>
      <c r="J86" s="19"/>
    </row>
    <row r="87" spans="2:10" x14ac:dyDescent="0.3">
      <c r="B87" s="248"/>
      <c r="C87" s="250"/>
      <c r="D87" s="34" t="s">
        <v>154</v>
      </c>
      <c r="E87" s="1" t="s">
        <v>224</v>
      </c>
      <c r="F87" s="198">
        <v>0</v>
      </c>
      <c r="H87" s="43"/>
      <c r="J87" s="19"/>
    </row>
    <row r="88" spans="2:10" x14ac:dyDescent="0.3">
      <c r="B88" s="248"/>
      <c r="C88" s="250"/>
      <c r="D88" s="34" t="s">
        <v>155</v>
      </c>
      <c r="E88" s="1" t="s">
        <v>81</v>
      </c>
      <c r="F88" s="198">
        <v>17.911793600160266</v>
      </c>
      <c r="H88" s="43"/>
      <c r="J88" s="19"/>
    </row>
    <row r="89" spans="2:10" x14ac:dyDescent="0.3">
      <c r="B89" s="248"/>
      <c r="C89" s="250"/>
      <c r="D89" s="34" t="s">
        <v>156</v>
      </c>
      <c r="E89" s="1" t="s">
        <v>81</v>
      </c>
      <c r="F89" s="198">
        <v>45.410220229521983</v>
      </c>
      <c r="H89" s="43"/>
      <c r="J89" s="19"/>
    </row>
    <row r="90" spans="2:10" x14ac:dyDescent="0.3">
      <c r="B90" s="248"/>
      <c r="C90" s="250"/>
      <c r="D90" s="34" t="s">
        <v>157</v>
      </c>
      <c r="E90" s="1" t="s">
        <v>81</v>
      </c>
      <c r="F90" s="198">
        <v>6.0928298511099905</v>
      </c>
      <c r="H90" s="43"/>
      <c r="J90" s="19"/>
    </row>
    <row r="91" spans="2:10" x14ac:dyDescent="0.3">
      <c r="B91" s="248"/>
      <c r="C91" s="244" t="s">
        <v>67</v>
      </c>
      <c r="D91" s="37" t="s">
        <v>159</v>
      </c>
      <c r="E91" s="38" t="s">
        <v>81</v>
      </c>
      <c r="F91" s="197">
        <v>0</v>
      </c>
      <c r="H91" s="43"/>
      <c r="J91" s="19"/>
    </row>
    <row r="92" spans="2:10" x14ac:dyDescent="0.3">
      <c r="B92" s="248"/>
      <c r="C92" s="245" t="s">
        <v>67</v>
      </c>
      <c r="D92" s="34" t="s">
        <v>96</v>
      </c>
      <c r="E92" s="1" t="s">
        <v>81</v>
      </c>
      <c r="F92" s="198">
        <v>44.7</v>
      </c>
      <c r="H92" s="43"/>
      <c r="J92" s="19"/>
    </row>
    <row r="93" spans="2:10" x14ac:dyDescent="0.3">
      <c r="B93" s="248"/>
      <c r="C93" s="245" t="s">
        <v>67</v>
      </c>
      <c r="D93" s="34" t="s">
        <v>158</v>
      </c>
      <c r="E93" s="1" t="s">
        <v>224</v>
      </c>
      <c r="F93" s="198">
        <v>22.100000000000005</v>
      </c>
      <c r="H93" s="43"/>
      <c r="J93" s="19"/>
    </row>
    <row r="94" spans="2:10" x14ac:dyDescent="0.3">
      <c r="B94" s="248"/>
      <c r="C94" s="246" t="s">
        <v>67</v>
      </c>
      <c r="D94" s="35" t="s">
        <v>97</v>
      </c>
      <c r="E94" s="36" t="s">
        <v>224</v>
      </c>
      <c r="F94" s="199">
        <v>33.199999999999996</v>
      </c>
      <c r="H94" s="43"/>
      <c r="J94" s="19"/>
    </row>
    <row r="95" spans="2:10" x14ac:dyDescent="0.3">
      <c r="B95" s="248"/>
      <c r="C95" s="250" t="s">
        <v>68</v>
      </c>
      <c r="D95" s="34" t="s">
        <v>160</v>
      </c>
      <c r="E95" s="1" t="s">
        <v>81</v>
      </c>
      <c r="F95" s="198">
        <v>55.683745604110477</v>
      </c>
      <c r="H95" s="43"/>
      <c r="J95" s="19"/>
    </row>
    <row r="96" spans="2:10" x14ac:dyDescent="0.3">
      <c r="B96" s="248"/>
      <c r="C96" s="250" t="s">
        <v>68</v>
      </c>
      <c r="D96" s="34" t="s">
        <v>162</v>
      </c>
      <c r="E96" s="1" t="s">
        <v>81</v>
      </c>
      <c r="F96" s="198">
        <v>3.8692716264705473</v>
      </c>
      <c r="H96" s="43"/>
      <c r="J96" s="19"/>
    </row>
    <row r="97" spans="2:10" x14ac:dyDescent="0.3">
      <c r="B97" s="248"/>
      <c r="C97" s="250" t="s">
        <v>68</v>
      </c>
      <c r="D97" s="34" t="s">
        <v>164</v>
      </c>
      <c r="E97" s="1" t="s">
        <v>81</v>
      </c>
      <c r="F97" s="198">
        <v>0</v>
      </c>
      <c r="H97" s="43"/>
      <c r="J97" s="19"/>
    </row>
    <row r="98" spans="2:10" x14ac:dyDescent="0.3">
      <c r="B98" s="248"/>
      <c r="C98" s="250" t="s">
        <v>68</v>
      </c>
      <c r="D98" s="34" t="s">
        <v>165</v>
      </c>
      <c r="E98" s="1" t="s">
        <v>81</v>
      </c>
      <c r="F98" s="198">
        <v>1.111513091764514</v>
      </c>
      <c r="H98" s="43"/>
      <c r="J98" s="19"/>
    </row>
    <row r="99" spans="2:10" x14ac:dyDescent="0.3">
      <c r="B99" s="248"/>
      <c r="C99" s="250" t="s">
        <v>68</v>
      </c>
      <c r="D99" s="34" t="s">
        <v>161</v>
      </c>
      <c r="E99" s="1" t="s">
        <v>81</v>
      </c>
      <c r="F99" s="198">
        <v>4.503547149172797</v>
      </c>
      <c r="H99" s="43"/>
      <c r="J99" s="19"/>
    </row>
    <row r="100" spans="2:10" x14ac:dyDescent="0.3">
      <c r="B100" s="248"/>
      <c r="C100" s="250" t="s">
        <v>68</v>
      </c>
      <c r="D100" s="34" t="s">
        <v>163</v>
      </c>
      <c r="E100" s="1" t="s">
        <v>81</v>
      </c>
      <c r="F100" s="198">
        <v>34.831922528481648</v>
      </c>
      <c r="H100" s="43"/>
      <c r="J100" s="19"/>
    </row>
    <row r="101" spans="2:10" x14ac:dyDescent="0.3">
      <c r="B101" s="248"/>
      <c r="C101" s="244" t="s">
        <v>69</v>
      </c>
      <c r="D101" s="37" t="s">
        <v>168</v>
      </c>
      <c r="E101" s="38" t="s">
        <v>81</v>
      </c>
      <c r="F101" s="197">
        <v>9.7378876382664536</v>
      </c>
      <c r="H101" s="43"/>
      <c r="J101" s="19"/>
    </row>
    <row r="102" spans="2:10" x14ac:dyDescent="0.3">
      <c r="B102" s="248"/>
      <c r="C102" s="245" t="s">
        <v>69</v>
      </c>
      <c r="D102" s="34" t="s">
        <v>169</v>
      </c>
      <c r="E102" s="1" t="s">
        <v>81</v>
      </c>
      <c r="F102" s="198">
        <v>14.963289652700833</v>
      </c>
      <c r="H102" s="43"/>
      <c r="J102" s="19"/>
    </row>
    <row r="103" spans="2:10" x14ac:dyDescent="0.3">
      <c r="B103" s="248"/>
      <c r="C103" s="245" t="s">
        <v>69</v>
      </c>
      <c r="D103" s="34" t="s">
        <v>166</v>
      </c>
      <c r="E103" s="1" t="s">
        <v>81</v>
      </c>
      <c r="F103" s="198">
        <v>48.689438191332258</v>
      </c>
      <c r="H103" s="43"/>
      <c r="J103" s="19"/>
    </row>
    <row r="104" spans="2:10" x14ac:dyDescent="0.3">
      <c r="B104" s="248"/>
      <c r="C104" s="246" t="s">
        <v>69</v>
      </c>
      <c r="D104" s="35" t="s">
        <v>167</v>
      </c>
      <c r="E104" s="36" t="s">
        <v>81</v>
      </c>
      <c r="F104" s="199">
        <v>26.60938451770047</v>
      </c>
      <c r="H104" s="43"/>
      <c r="J104" s="19"/>
    </row>
    <row r="105" spans="2:10" x14ac:dyDescent="0.3">
      <c r="B105" s="248"/>
      <c r="C105" s="250" t="s">
        <v>70</v>
      </c>
      <c r="D105" s="34" t="s">
        <v>171</v>
      </c>
      <c r="E105" s="1" t="s">
        <v>81</v>
      </c>
      <c r="F105" s="198">
        <v>57.391060817652992</v>
      </c>
      <c r="H105" s="43"/>
      <c r="J105" s="19"/>
    </row>
    <row r="106" spans="2:10" x14ac:dyDescent="0.3">
      <c r="B106" s="248"/>
      <c r="C106" s="250" t="s">
        <v>70</v>
      </c>
      <c r="D106" s="34" t="s">
        <v>172</v>
      </c>
      <c r="E106" s="1" t="s">
        <v>81</v>
      </c>
      <c r="F106" s="198">
        <v>17.429771906039178</v>
      </c>
      <c r="H106" s="43"/>
      <c r="J106" s="19"/>
    </row>
    <row r="107" spans="2:10" x14ac:dyDescent="0.3">
      <c r="B107" s="248"/>
      <c r="C107" s="250" t="s">
        <v>70</v>
      </c>
      <c r="D107" s="34" t="s">
        <v>170</v>
      </c>
      <c r="E107" s="1" t="s">
        <v>81</v>
      </c>
      <c r="F107" s="198">
        <v>25.179167276307822</v>
      </c>
      <c r="H107" s="43"/>
      <c r="J107" s="19"/>
    </row>
    <row r="108" spans="2:10" x14ac:dyDescent="0.3">
      <c r="B108" s="248"/>
      <c r="C108" s="244" t="s">
        <v>71</v>
      </c>
      <c r="D108" s="37" t="s">
        <v>173</v>
      </c>
      <c r="E108" s="38" t="s">
        <v>81</v>
      </c>
      <c r="F108" s="197">
        <v>1.6491175385445331</v>
      </c>
      <c r="H108" s="43"/>
      <c r="J108" s="19"/>
    </row>
    <row r="109" spans="2:10" x14ac:dyDescent="0.3">
      <c r="B109" s="248"/>
      <c r="C109" s="245"/>
      <c r="D109" s="34" t="s">
        <v>174</v>
      </c>
      <c r="E109" s="1" t="s">
        <v>81</v>
      </c>
      <c r="F109" s="198">
        <v>0</v>
      </c>
      <c r="H109" s="43"/>
      <c r="J109" s="19"/>
    </row>
    <row r="110" spans="2:10" x14ac:dyDescent="0.3">
      <c r="B110" s="248"/>
      <c r="C110" s="245"/>
      <c r="D110" s="34" t="s">
        <v>175</v>
      </c>
      <c r="E110" s="1" t="s">
        <v>81</v>
      </c>
      <c r="F110" s="198">
        <v>0</v>
      </c>
      <c r="H110" s="43"/>
      <c r="J110" s="19"/>
    </row>
    <row r="111" spans="2:10" x14ac:dyDescent="0.3">
      <c r="B111" s="248"/>
      <c r="C111" s="245"/>
      <c r="D111" s="34" t="s">
        <v>176</v>
      </c>
      <c r="E111" s="1" t="s">
        <v>81</v>
      </c>
      <c r="F111" s="198">
        <v>0.50930670944571266</v>
      </c>
      <c r="H111" s="43"/>
      <c r="J111" s="19"/>
    </row>
    <row r="112" spans="2:10" x14ac:dyDescent="0.3">
      <c r="B112" s="248"/>
      <c r="C112" s="245"/>
      <c r="D112" s="34" t="s">
        <v>177</v>
      </c>
      <c r="E112" s="1" t="s">
        <v>81</v>
      </c>
      <c r="F112" s="198">
        <v>4.2903870921483778</v>
      </c>
      <c r="H112" s="43"/>
      <c r="J112" s="19"/>
    </row>
    <row r="113" spans="2:10" x14ac:dyDescent="0.3">
      <c r="B113" s="248"/>
      <c r="C113" s="245"/>
      <c r="D113" s="34" t="s">
        <v>178</v>
      </c>
      <c r="E113" s="1" t="s">
        <v>81</v>
      </c>
      <c r="F113" s="198">
        <v>1.2468937486556224</v>
      </c>
      <c r="H113" s="43"/>
      <c r="J113" s="19"/>
    </row>
    <row r="114" spans="2:10" x14ac:dyDescent="0.3">
      <c r="B114" s="248"/>
      <c r="C114" s="245"/>
      <c r="D114" s="34" t="s">
        <v>179</v>
      </c>
      <c r="E114" s="1" t="s">
        <v>81</v>
      </c>
      <c r="F114" s="198">
        <v>0.37535216265827243</v>
      </c>
      <c r="H114" s="43"/>
      <c r="J114" s="19"/>
    </row>
    <row r="115" spans="2:10" x14ac:dyDescent="0.3">
      <c r="B115" s="248"/>
      <c r="C115" s="245"/>
      <c r="D115" s="34" t="s">
        <v>182</v>
      </c>
      <c r="E115" s="1" t="s">
        <v>81</v>
      </c>
      <c r="F115" s="198">
        <v>0</v>
      </c>
      <c r="H115" s="43"/>
      <c r="J115" s="19"/>
    </row>
    <row r="116" spans="2:10" x14ac:dyDescent="0.3">
      <c r="B116" s="248"/>
      <c r="C116" s="245"/>
      <c r="D116" s="34" t="s">
        <v>180</v>
      </c>
      <c r="E116" s="1" t="s">
        <v>81</v>
      </c>
      <c r="F116" s="198">
        <v>1.4478782241675991</v>
      </c>
      <c r="H116" s="43"/>
      <c r="J116" s="19"/>
    </row>
    <row r="117" spans="2:10" x14ac:dyDescent="0.3">
      <c r="B117" s="248"/>
      <c r="C117" s="245"/>
      <c r="D117" s="34" t="s">
        <v>181</v>
      </c>
      <c r="E117" s="1" t="s">
        <v>81</v>
      </c>
      <c r="F117" s="198">
        <v>3.8878211574870711</v>
      </c>
      <c r="H117" s="43"/>
      <c r="J117" s="19"/>
    </row>
    <row r="118" spans="2:10" x14ac:dyDescent="0.3">
      <c r="B118" s="248"/>
      <c r="C118" s="245"/>
      <c r="D118" s="34" t="s">
        <v>183</v>
      </c>
      <c r="E118" s="1" t="s">
        <v>81</v>
      </c>
      <c r="F118" s="198">
        <v>11.463852618134617</v>
      </c>
      <c r="H118" s="43"/>
      <c r="J118" s="19"/>
    </row>
    <row r="119" spans="2:10" x14ac:dyDescent="0.3">
      <c r="B119" s="248"/>
      <c r="C119" s="245"/>
      <c r="D119" s="34" t="s">
        <v>184</v>
      </c>
      <c r="E119" s="1" t="s">
        <v>81</v>
      </c>
      <c r="F119" s="198">
        <v>0</v>
      </c>
      <c r="H119" s="43"/>
      <c r="J119" s="19"/>
    </row>
    <row r="120" spans="2:10" x14ac:dyDescent="0.3">
      <c r="B120" s="248"/>
      <c r="C120" s="245"/>
      <c r="D120" s="34" t="s">
        <v>185</v>
      </c>
      <c r="E120" s="1" t="s">
        <v>81</v>
      </c>
      <c r="F120" s="198">
        <v>0</v>
      </c>
      <c r="H120" s="43"/>
      <c r="J120" s="19"/>
    </row>
    <row r="121" spans="2:10" x14ac:dyDescent="0.3">
      <c r="B121" s="248"/>
      <c r="C121" s="245"/>
      <c r="D121" s="34" t="s">
        <v>186</v>
      </c>
      <c r="E121" s="1" t="s">
        <v>81</v>
      </c>
      <c r="F121" s="198">
        <v>0.83637868155860584</v>
      </c>
      <c r="H121" s="43"/>
      <c r="J121" s="19"/>
    </row>
    <row r="122" spans="2:10" x14ac:dyDescent="0.3">
      <c r="B122" s="248"/>
      <c r="C122" s="245"/>
      <c r="D122" s="34" t="s">
        <v>187</v>
      </c>
      <c r="E122" s="1" t="s">
        <v>81</v>
      </c>
      <c r="F122" s="198">
        <v>29.824657217911177</v>
      </c>
      <c r="H122" s="43"/>
      <c r="J122" s="19"/>
    </row>
    <row r="123" spans="2:10" x14ac:dyDescent="0.3">
      <c r="B123" s="248"/>
      <c r="C123" s="245"/>
      <c r="D123" s="34" t="s">
        <v>188</v>
      </c>
      <c r="E123" s="1" t="s">
        <v>81</v>
      </c>
      <c r="F123" s="198">
        <v>8.6677910039554362</v>
      </c>
      <c r="H123" s="43"/>
      <c r="J123" s="19"/>
    </row>
    <row r="124" spans="2:10" x14ac:dyDescent="0.3">
      <c r="B124" s="248"/>
      <c r="C124" s="245"/>
      <c r="D124" s="34" t="s">
        <v>189</v>
      </c>
      <c r="E124" s="1" t="s">
        <v>81</v>
      </c>
      <c r="F124" s="198">
        <v>2.2719351953383984</v>
      </c>
      <c r="H124" s="43"/>
      <c r="J124" s="19"/>
    </row>
    <row r="125" spans="2:10" x14ac:dyDescent="0.3">
      <c r="B125" s="248"/>
      <c r="C125" s="245"/>
      <c r="D125" s="34" t="s">
        <v>192</v>
      </c>
      <c r="E125" s="1" t="s">
        <v>81</v>
      </c>
      <c r="F125" s="198">
        <v>0</v>
      </c>
      <c r="H125" s="43"/>
      <c r="J125" s="19"/>
    </row>
    <row r="126" spans="2:10" x14ac:dyDescent="0.3">
      <c r="B126" s="248"/>
      <c r="C126" s="245"/>
      <c r="D126" s="34" t="s">
        <v>190</v>
      </c>
      <c r="E126" s="1" t="s">
        <v>81</v>
      </c>
      <c r="F126" s="198">
        <v>9.0982208396970226</v>
      </c>
      <c r="H126" s="43"/>
      <c r="J126" s="19"/>
    </row>
    <row r="127" spans="2:10" x14ac:dyDescent="0.3">
      <c r="B127" s="248"/>
      <c r="C127" s="246"/>
      <c r="D127" s="35" t="s">
        <v>191</v>
      </c>
      <c r="E127" s="36" t="s">
        <v>81</v>
      </c>
      <c r="F127" s="199">
        <v>24.430407810297549</v>
      </c>
      <c r="H127" s="43"/>
      <c r="J127" s="19"/>
    </row>
    <row r="128" spans="2:10" x14ac:dyDescent="0.3">
      <c r="B128" s="248"/>
      <c r="C128" s="250" t="s">
        <v>72</v>
      </c>
      <c r="D128" s="34" t="s">
        <v>195</v>
      </c>
      <c r="E128" s="1" t="s">
        <v>81</v>
      </c>
      <c r="F128" s="198">
        <v>0</v>
      </c>
      <c r="H128" s="43"/>
      <c r="J128" s="19"/>
    </row>
    <row r="129" spans="2:10" x14ac:dyDescent="0.3">
      <c r="B129" s="248"/>
      <c r="C129" s="250" t="s">
        <v>72</v>
      </c>
      <c r="D129" s="34" t="s">
        <v>131</v>
      </c>
      <c r="E129" s="1" t="s">
        <v>225</v>
      </c>
      <c r="F129" s="198">
        <v>0</v>
      </c>
      <c r="H129" s="43"/>
      <c r="J129" s="19"/>
    </row>
    <row r="130" spans="2:10" x14ac:dyDescent="0.3">
      <c r="B130" s="248"/>
      <c r="C130" s="250" t="s">
        <v>72</v>
      </c>
      <c r="D130" s="34" t="s">
        <v>196</v>
      </c>
      <c r="E130" s="1" t="s">
        <v>224</v>
      </c>
      <c r="F130" s="198">
        <v>0</v>
      </c>
      <c r="H130" s="43"/>
      <c r="J130" s="19"/>
    </row>
    <row r="131" spans="2:10" x14ac:dyDescent="0.3">
      <c r="B131" s="248"/>
      <c r="C131" s="250" t="s">
        <v>72</v>
      </c>
      <c r="D131" s="34" t="s">
        <v>197</v>
      </c>
      <c r="E131" s="1" t="s">
        <v>224</v>
      </c>
      <c r="F131" s="198">
        <v>0</v>
      </c>
      <c r="H131" s="43"/>
      <c r="J131" s="19"/>
    </row>
    <row r="132" spans="2:10" x14ac:dyDescent="0.3">
      <c r="B132" s="248"/>
      <c r="C132" s="250" t="s">
        <v>72</v>
      </c>
      <c r="D132" s="34" t="s">
        <v>193</v>
      </c>
      <c r="E132" s="1" t="s">
        <v>81</v>
      </c>
      <c r="F132" s="198">
        <v>2.4899868947573429</v>
      </c>
      <c r="H132" s="43"/>
      <c r="J132" s="19"/>
    </row>
    <row r="133" spans="2:10" x14ac:dyDescent="0.3">
      <c r="B133" s="248"/>
      <c r="C133" s="250" t="s">
        <v>72</v>
      </c>
      <c r="D133" s="34" t="s">
        <v>194</v>
      </c>
      <c r="E133" s="1" t="s">
        <v>81</v>
      </c>
      <c r="F133" s="198">
        <v>7.1609439417174237</v>
      </c>
      <c r="H133" s="43"/>
      <c r="J133" s="19"/>
    </row>
    <row r="134" spans="2:10" x14ac:dyDescent="0.3">
      <c r="B134" s="248"/>
      <c r="C134" s="250" t="s">
        <v>72</v>
      </c>
      <c r="D134" s="34" t="s">
        <v>118</v>
      </c>
      <c r="E134" s="1" t="s">
        <v>81</v>
      </c>
      <c r="F134" s="198">
        <v>2.6872279902313214</v>
      </c>
      <c r="H134" s="43"/>
      <c r="J134" s="19"/>
    </row>
    <row r="135" spans="2:10" x14ac:dyDescent="0.3">
      <c r="B135" s="248"/>
      <c r="C135" s="250" t="s">
        <v>72</v>
      </c>
      <c r="D135" s="34" t="s">
        <v>120</v>
      </c>
      <c r="E135" s="1" t="s">
        <v>225</v>
      </c>
      <c r="F135" s="198">
        <v>8.1645728874233416</v>
      </c>
      <c r="H135" s="43"/>
      <c r="J135" s="19"/>
    </row>
    <row r="136" spans="2:10" x14ac:dyDescent="0.3">
      <c r="B136" s="248"/>
      <c r="C136" s="250" t="s">
        <v>72</v>
      </c>
      <c r="D136" s="34" t="s">
        <v>119</v>
      </c>
      <c r="E136" s="1" t="s">
        <v>225</v>
      </c>
      <c r="F136" s="198">
        <v>9.6101169754304411E-2</v>
      </c>
      <c r="H136" s="43"/>
      <c r="J136" s="19"/>
    </row>
    <row r="137" spans="2:10" x14ac:dyDescent="0.3">
      <c r="B137" s="248"/>
      <c r="C137" s="250" t="s">
        <v>72</v>
      </c>
      <c r="D137" s="34" t="s">
        <v>198</v>
      </c>
      <c r="E137" s="1" t="s">
        <v>224</v>
      </c>
      <c r="F137" s="198">
        <v>39.90434998728157</v>
      </c>
      <c r="H137" s="43"/>
      <c r="J137" s="19"/>
    </row>
    <row r="138" spans="2:10" x14ac:dyDescent="0.3">
      <c r="B138" s="248"/>
      <c r="C138" s="250" t="s">
        <v>72</v>
      </c>
      <c r="D138" s="34" t="s">
        <v>199</v>
      </c>
      <c r="E138" s="1" t="s">
        <v>224</v>
      </c>
      <c r="F138" s="198">
        <v>36.614545676389966</v>
      </c>
      <c r="H138" s="43"/>
      <c r="J138" s="19"/>
    </row>
    <row r="139" spans="2:10" x14ac:dyDescent="0.3">
      <c r="B139" s="248"/>
      <c r="C139" s="250" t="s">
        <v>72</v>
      </c>
      <c r="D139" s="34" t="s">
        <v>200</v>
      </c>
      <c r="E139" s="1" t="s">
        <v>224</v>
      </c>
      <c r="F139" s="198">
        <v>1.5376187160688706</v>
      </c>
      <c r="H139" s="43"/>
      <c r="J139" s="19"/>
    </row>
    <row r="140" spans="2:10" x14ac:dyDescent="0.3">
      <c r="B140" s="248"/>
      <c r="C140" s="250" t="s">
        <v>72</v>
      </c>
      <c r="D140" s="34" t="s">
        <v>201</v>
      </c>
      <c r="E140" s="1" t="s">
        <v>81</v>
      </c>
      <c r="F140" s="198">
        <v>1.3446527363758529</v>
      </c>
      <c r="H140" s="43"/>
      <c r="J140" s="19"/>
    </row>
    <row r="141" spans="2:10" x14ac:dyDescent="0.3">
      <c r="B141" s="248"/>
      <c r="C141" s="244" t="s">
        <v>73</v>
      </c>
      <c r="D141" s="37" t="s">
        <v>202</v>
      </c>
      <c r="E141" s="38" t="s">
        <v>81</v>
      </c>
      <c r="F141" s="197">
        <v>4.6318067499469633</v>
      </c>
      <c r="H141" s="43"/>
      <c r="J141" s="19"/>
    </row>
    <row r="142" spans="2:10" x14ac:dyDescent="0.3">
      <c r="B142" s="248"/>
      <c r="C142" s="245" t="s">
        <v>73</v>
      </c>
      <c r="D142" s="34" t="s">
        <v>203</v>
      </c>
      <c r="E142" s="1" t="s">
        <v>81</v>
      </c>
      <c r="F142" s="198">
        <v>3.0878711666313086</v>
      </c>
      <c r="H142" s="43"/>
      <c r="J142" s="19"/>
    </row>
    <row r="143" spans="2:10" x14ac:dyDescent="0.3">
      <c r="B143" s="248"/>
      <c r="C143" s="245" t="s">
        <v>73</v>
      </c>
      <c r="D143" s="34" t="s">
        <v>204</v>
      </c>
      <c r="E143" s="1" t="s">
        <v>81</v>
      </c>
      <c r="F143" s="198">
        <v>55.368193250053032</v>
      </c>
      <c r="H143" s="43"/>
      <c r="J143" s="19"/>
    </row>
    <row r="144" spans="2:10" x14ac:dyDescent="0.3">
      <c r="B144" s="248"/>
      <c r="C144" s="246" t="s">
        <v>73</v>
      </c>
      <c r="D144" s="35" t="s">
        <v>205</v>
      </c>
      <c r="E144" s="36" t="s">
        <v>81</v>
      </c>
      <c r="F144" s="199">
        <v>36.912128833368691</v>
      </c>
      <c r="H144" s="43"/>
      <c r="J144" s="19"/>
    </row>
    <row r="145" spans="2:10" x14ac:dyDescent="0.3">
      <c r="B145" s="248"/>
      <c r="C145" s="251" t="s">
        <v>74</v>
      </c>
      <c r="D145" s="34" t="s">
        <v>211</v>
      </c>
      <c r="E145" s="1" t="s">
        <v>224</v>
      </c>
      <c r="F145" s="198">
        <v>0</v>
      </c>
      <c r="H145" s="43"/>
      <c r="J145" s="19"/>
    </row>
    <row r="146" spans="2:10" x14ac:dyDescent="0.3">
      <c r="B146" s="248"/>
      <c r="C146" s="252" t="s">
        <v>74</v>
      </c>
      <c r="D146" s="34" t="s">
        <v>206</v>
      </c>
      <c r="E146" s="1" t="s">
        <v>81</v>
      </c>
      <c r="F146" s="198">
        <v>35.20000000000001</v>
      </c>
      <c r="H146" s="43"/>
      <c r="J146" s="19"/>
    </row>
    <row r="147" spans="2:10" x14ac:dyDescent="0.3">
      <c r="B147" s="248"/>
      <c r="C147" s="252" t="s">
        <v>74</v>
      </c>
      <c r="D147" s="34" t="s">
        <v>207</v>
      </c>
      <c r="E147" s="1" t="s">
        <v>224</v>
      </c>
      <c r="F147" s="198">
        <v>56.699999999999982</v>
      </c>
      <c r="H147" s="43"/>
      <c r="J147" s="19"/>
    </row>
    <row r="148" spans="2:10" x14ac:dyDescent="0.3">
      <c r="B148" s="248"/>
      <c r="C148" s="252" t="s">
        <v>74</v>
      </c>
      <c r="D148" s="34" t="s">
        <v>208</v>
      </c>
      <c r="E148" s="1" t="s">
        <v>81</v>
      </c>
      <c r="F148" s="198">
        <v>2.4</v>
      </c>
      <c r="H148" s="43"/>
      <c r="J148" s="19"/>
    </row>
    <row r="149" spans="2:10" x14ac:dyDescent="0.3">
      <c r="B149" s="248"/>
      <c r="C149" s="252" t="s">
        <v>74</v>
      </c>
      <c r="D149" s="34" t="s">
        <v>209</v>
      </c>
      <c r="E149" s="1" t="s">
        <v>225</v>
      </c>
      <c r="F149" s="198">
        <v>5.6999999999999993</v>
      </c>
      <c r="H149" s="43"/>
      <c r="J149" s="19"/>
    </row>
    <row r="150" spans="2:10" x14ac:dyDescent="0.3">
      <c r="B150" s="249"/>
      <c r="C150" s="253" t="s">
        <v>74</v>
      </c>
      <c r="D150" s="35" t="s">
        <v>210</v>
      </c>
      <c r="E150" s="36" t="s">
        <v>137</v>
      </c>
      <c r="F150" s="199">
        <v>0</v>
      </c>
      <c r="H150" s="43"/>
      <c r="J150" s="19"/>
    </row>
  </sheetData>
  <mergeCells count="22">
    <mergeCell ref="C3:C9"/>
    <mergeCell ref="C30:C43"/>
    <mergeCell ref="C10:C11"/>
    <mergeCell ref="C12:C15"/>
    <mergeCell ref="C16:C19"/>
    <mergeCell ref="C26:C29"/>
    <mergeCell ref="C44:C49"/>
    <mergeCell ref="B74:B150"/>
    <mergeCell ref="B3:B73"/>
    <mergeCell ref="C128:C140"/>
    <mergeCell ref="C141:C144"/>
    <mergeCell ref="C145:C150"/>
    <mergeCell ref="C65:C73"/>
    <mergeCell ref="C74:C90"/>
    <mergeCell ref="C91:C94"/>
    <mergeCell ref="C95:C100"/>
    <mergeCell ref="C101:C104"/>
    <mergeCell ref="C105:C107"/>
    <mergeCell ref="C108:C127"/>
    <mergeCell ref="C50:C64"/>
    <mergeCell ref="C20:C23"/>
    <mergeCell ref="C24:C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4B9F-4E36-4C48-AFF0-33C361F1A885}">
  <sheetPr codeName="Sheet11">
    <tabColor theme="5" tint="0.59999389629810485"/>
  </sheetPr>
  <dimension ref="A21:AL108"/>
  <sheetViews>
    <sheetView showGridLines="0" workbookViewId="0">
      <pane ySplit="20" topLeftCell="A37" activePane="bottomLeft" state="frozen"/>
      <selection pane="bottomLeft" activeCell="A37" sqref="A37"/>
    </sheetView>
  </sheetViews>
  <sheetFormatPr defaultColWidth="9.109375" defaultRowHeight="14.4" x14ac:dyDescent="0.3"/>
  <cols>
    <col min="1" max="1" width="32.44140625" style="43" bestFit="1" customWidth="1"/>
    <col min="2" max="2" width="7.88671875" style="43" bestFit="1" customWidth="1"/>
    <col min="3" max="19" width="7.5546875" style="43" bestFit="1" customWidth="1"/>
    <col min="20" max="37" width="7.88671875" style="43" bestFit="1" customWidth="1"/>
    <col min="38" max="38" width="9" style="43" bestFit="1" customWidth="1"/>
    <col min="39" max="16384" width="9.109375" style="43"/>
  </cols>
  <sheetData>
    <row r="21" spans="1:38" hidden="1" x14ac:dyDescent="0.3">
      <c r="A21" s="155" t="s">
        <v>358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</row>
    <row r="22" spans="1:38" hidden="1" x14ac:dyDescent="0.3">
      <c r="A22" s="145" t="s">
        <v>270</v>
      </c>
      <c r="B22" s="145">
        <v>2014</v>
      </c>
      <c r="C22" s="145">
        <v>2015</v>
      </c>
      <c r="D22" s="145">
        <v>2016</v>
      </c>
      <c r="E22" s="145">
        <v>2017</v>
      </c>
      <c r="F22" s="145">
        <v>2018</v>
      </c>
      <c r="G22" s="145">
        <v>2019</v>
      </c>
      <c r="H22" s="145">
        <v>2020</v>
      </c>
      <c r="I22" s="145">
        <v>2021</v>
      </c>
      <c r="J22" s="145">
        <v>2022</v>
      </c>
      <c r="K22" s="145">
        <v>2023</v>
      </c>
      <c r="L22" s="145">
        <v>2024</v>
      </c>
      <c r="M22" s="145">
        <v>2025</v>
      </c>
      <c r="N22" s="145">
        <v>2026</v>
      </c>
      <c r="O22" s="145">
        <v>2027</v>
      </c>
      <c r="P22" s="145">
        <v>2028</v>
      </c>
      <c r="Q22" s="145">
        <v>2029</v>
      </c>
      <c r="R22" s="145">
        <v>2030</v>
      </c>
      <c r="S22" s="145">
        <v>2031</v>
      </c>
      <c r="T22" s="145">
        <v>2032</v>
      </c>
      <c r="U22" s="145">
        <v>2033</v>
      </c>
      <c r="V22" s="145">
        <v>2034</v>
      </c>
      <c r="W22" s="145">
        <v>2035</v>
      </c>
      <c r="X22" s="145">
        <v>2036</v>
      </c>
      <c r="Y22" s="145">
        <v>2037</v>
      </c>
      <c r="Z22" s="145">
        <v>2038</v>
      </c>
      <c r="AA22" s="145">
        <v>2039</v>
      </c>
      <c r="AB22" s="145">
        <v>2040</v>
      </c>
      <c r="AC22" s="145">
        <v>2041</v>
      </c>
      <c r="AD22" s="145">
        <v>2042</v>
      </c>
      <c r="AE22" s="145">
        <v>2043</v>
      </c>
      <c r="AF22" s="145">
        <v>2044</v>
      </c>
      <c r="AG22" s="145">
        <v>2045</v>
      </c>
      <c r="AH22" s="145">
        <v>2046</v>
      </c>
      <c r="AI22" s="145">
        <v>2047</v>
      </c>
      <c r="AJ22" s="145">
        <v>2048</v>
      </c>
      <c r="AK22" s="43">
        <v>2049</v>
      </c>
      <c r="AL22" s="43">
        <v>2050</v>
      </c>
    </row>
    <row r="23" spans="1:38" hidden="1" x14ac:dyDescent="0.3">
      <c r="A23" s="145" t="s">
        <v>81</v>
      </c>
      <c r="B23" s="145">
        <v>196.56444734705471</v>
      </c>
      <c r="C23" s="145">
        <v>193.58783530591779</v>
      </c>
      <c r="D23" s="145">
        <v>191.56823668188298</v>
      </c>
      <c r="E23" s="145">
        <v>189.39728604552312</v>
      </c>
      <c r="F23" s="145">
        <v>187.51004630936265</v>
      </c>
      <c r="G23" s="145">
        <v>185.86357667167294</v>
      </c>
      <c r="H23" s="145">
        <v>183.91849258474872</v>
      </c>
      <c r="I23" s="145">
        <v>181.99890828639204</v>
      </c>
      <c r="J23" s="145">
        <v>180.18366791663379</v>
      </c>
      <c r="K23" s="145">
        <v>178.42834440425145</v>
      </c>
      <c r="L23" s="145">
        <v>178.74001549184004</v>
      </c>
      <c r="M23" s="145">
        <v>179.14740662020398</v>
      </c>
      <c r="N23" s="145">
        <v>179.62189400047748</v>
      </c>
      <c r="O23" s="145">
        <v>180.13999236412985</v>
      </c>
      <c r="P23" s="145">
        <v>180.68049703005545</v>
      </c>
      <c r="Q23" s="145">
        <v>181.22945562635837</v>
      </c>
      <c r="R23" s="145">
        <v>181.68339228775224</v>
      </c>
      <c r="S23" s="145">
        <v>182.18051803772013</v>
      </c>
      <c r="T23" s="145">
        <v>182.71849163539926</v>
      </c>
      <c r="U23" s="145">
        <v>183.30020568593895</v>
      </c>
      <c r="V23" s="145">
        <v>183.93186944282704</v>
      </c>
      <c r="W23" s="145">
        <v>184.56348323444098</v>
      </c>
      <c r="X23" s="145">
        <v>185.24536247417876</v>
      </c>
      <c r="Y23" s="145">
        <v>185.96311741656538</v>
      </c>
      <c r="Z23" s="145">
        <v>186.70291759136123</v>
      </c>
      <c r="AA23" s="145">
        <v>187.44938541068677</v>
      </c>
      <c r="AB23" s="145">
        <v>188.19220842291159</v>
      </c>
      <c r="AC23" s="145">
        <v>188.93735847045116</v>
      </c>
      <c r="AD23" s="145">
        <v>189.68358804470188</v>
      </c>
      <c r="AE23" s="145">
        <v>190.4294092867118</v>
      </c>
      <c r="AF23" s="145">
        <v>191.17066593023634</v>
      </c>
      <c r="AG23" s="145">
        <v>191.89979213535864</v>
      </c>
      <c r="AH23" s="145">
        <v>192.61422636038733</v>
      </c>
      <c r="AI23" s="145">
        <v>193.31645222404333</v>
      </c>
      <c r="AJ23" s="145">
        <v>194.00774238702783</v>
      </c>
      <c r="AK23" s="43">
        <v>194.69214025435363</v>
      </c>
      <c r="AL23" s="43">
        <v>195.36879703229442</v>
      </c>
    </row>
    <row r="24" spans="1:38" hidden="1" x14ac:dyDescent="0.3">
      <c r="A24" s="145" t="s">
        <v>82</v>
      </c>
      <c r="B24" s="145">
        <v>175.63906006043663</v>
      </c>
      <c r="C24" s="145">
        <v>175.96518214311089</v>
      </c>
      <c r="D24" s="145">
        <v>176.17633790927056</v>
      </c>
      <c r="E24" s="145">
        <v>154.3498290066849</v>
      </c>
      <c r="F24" s="145">
        <v>175.92322594287799</v>
      </c>
      <c r="G24" s="145">
        <v>175.79186882195199</v>
      </c>
      <c r="H24" s="145">
        <v>175.59146093004696</v>
      </c>
      <c r="I24" s="145">
        <v>175.34903980055716</v>
      </c>
      <c r="J24" s="145">
        <v>175.09299810944268</v>
      </c>
      <c r="K24" s="145">
        <v>174.84251415729744</v>
      </c>
      <c r="L24" s="145">
        <v>175.28202300313222</v>
      </c>
      <c r="M24" s="145">
        <v>175.71359318747321</v>
      </c>
      <c r="N24" s="145">
        <v>176.07819090307095</v>
      </c>
      <c r="O24" s="145">
        <v>176.38484603754307</v>
      </c>
      <c r="P24" s="145">
        <v>176.63637268234015</v>
      </c>
      <c r="Q24" s="145">
        <v>176.85192630855852</v>
      </c>
      <c r="R24" s="145">
        <v>177.00220507069665</v>
      </c>
      <c r="S24" s="145">
        <v>177.22089439454805</v>
      </c>
      <c r="T24" s="145">
        <v>177.51213734121083</v>
      </c>
      <c r="U24" s="145">
        <v>177.86707927553837</v>
      </c>
      <c r="V24" s="145">
        <v>178.26513234158907</v>
      </c>
      <c r="W24" s="145">
        <v>178.66652935043928</v>
      </c>
      <c r="X24" s="145">
        <v>179.07480175755177</v>
      </c>
      <c r="Y24" s="145">
        <v>179.47021901149367</v>
      </c>
      <c r="Z24" s="145">
        <v>179.84811821118163</v>
      </c>
      <c r="AA24" s="145">
        <v>180.20230725371209</v>
      </c>
      <c r="AB24" s="145">
        <v>180.53645548126016</v>
      </c>
      <c r="AC24" s="145">
        <v>180.86900369956612</v>
      </c>
      <c r="AD24" s="145">
        <v>181.20447383875776</v>
      </c>
      <c r="AE24" s="145">
        <v>181.55127678736321</v>
      </c>
      <c r="AF24" s="145">
        <v>181.91994132101513</v>
      </c>
      <c r="AG24" s="145">
        <v>182.30919406519786</v>
      </c>
      <c r="AH24" s="145">
        <v>182.71886790928045</v>
      </c>
      <c r="AI24" s="145">
        <v>183.15058524418561</v>
      </c>
      <c r="AJ24" s="145">
        <v>183.59571425158137</v>
      </c>
      <c r="AK24" s="43">
        <v>184.05384627259937</v>
      </c>
      <c r="AL24" s="43">
        <v>184.51192042918024</v>
      </c>
    </row>
    <row r="25" spans="1:38" hidden="1" x14ac:dyDescent="0.3">
      <c r="A25" s="145" t="s">
        <v>241</v>
      </c>
      <c r="B25" s="145">
        <v>0.25</v>
      </c>
      <c r="C25" s="145">
        <v>0.27292383798320802</v>
      </c>
      <c r="D25" s="145">
        <v>0.28580313217669095</v>
      </c>
      <c r="E25" s="145">
        <v>0.22747419720532028</v>
      </c>
      <c r="F25" s="145">
        <v>0.28915791975343369</v>
      </c>
      <c r="G25" s="145">
        <v>0.29085196742117808</v>
      </c>
      <c r="H25" s="145">
        <v>0.29265464795395313</v>
      </c>
      <c r="I25" s="145">
        <v>0.29444471636844888</v>
      </c>
      <c r="J25" s="145">
        <v>0.29620729405550317</v>
      </c>
      <c r="K25" s="145">
        <v>0.29791977952134252</v>
      </c>
      <c r="L25" s="145">
        <v>0.29972460053232747</v>
      </c>
      <c r="M25" s="145">
        <v>0.3012395715614995</v>
      </c>
      <c r="N25" s="145">
        <v>0.30256671372060223</v>
      </c>
      <c r="O25" s="145">
        <v>0.30364591582593398</v>
      </c>
      <c r="P25" s="145">
        <v>0.30441050445325674</v>
      </c>
      <c r="Q25" s="145">
        <v>0.30480335959856747</v>
      </c>
      <c r="R25" s="145">
        <v>0.30444681177650379</v>
      </c>
      <c r="S25" s="145">
        <v>0.30367086649718433</v>
      </c>
      <c r="T25" s="145">
        <v>0.30252107189509586</v>
      </c>
      <c r="U25" s="145">
        <v>0.30110442825377032</v>
      </c>
      <c r="V25" s="145">
        <v>0.29958949251830114</v>
      </c>
      <c r="W25" s="145">
        <v>0.29798795803864525</v>
      </c>
      <c r="X25" s="145">
        <v>0.2967173354137041</v>
      </c>
      <c r="Y25" s="145">
        <v>0.29595158550437006</v>
      </c>
      <c r="Z25" s="145">
        <v>0.29577851218001838</v>
      </c>
      <c r="AA25" s="145">
        <v>0.29618166246798894</v>
      </c>
      <c r="AB25" s="145">
        <v>0.29705920101277528</v>
      </c>
      <c r="AC25" s="145">
        <v>0.29826862520844843</v>
      </c>
      <c r="AD25" s="145">
        <v>0.29967511322307355</v>
      </c>
      <c r="AE25" s="145">
        <v>0.30118136999359546</v>
      </c>
      <c r="AF25" s="145">
        <v>0.30273216115685325</v>
      </c>
      <c r="AG25" s="145">
        <v>0.30430274321990042</v>
      </c>
      <c r="AH25" s="145">
        <v>0.30588444879498616</v>
      </c>
      <c r="AI25" s="145">
        <v>0.30747495417266663</v>
      </c>
      <c r="AJ25" s="145">
        <v>0.30907381424069402</v>
      </c>
      <c r="AK25" s="43">
        <v>0.31068099736026916</v>
      </c>
      <c r="AL25" s="43">
        <v>0.31229653851037986</v>
      </c>
    </row>
    <row r="26" spans="1:38" hidden="1" x14ac:dyDescent="0.3">
      <c r="A26" s="145" t="s">
        <v>84</v>
      </c>
      <c r="B26" s="145">
        <v>0.2</v>
      </c>
      <c r="C26" s="145">
        <v>0.20146000000000006</v>
      </c>
      <c r="D26" s="145">
        <v>0.20293065800000007</v>
      </c>
      <c r="E26" s="145">
        <v>6.2819120518033991</v>
      </c>
      <c r="F26" s="145">
        <v>0.2059042597815649</v>
      </c>
      <c r="G26" s="145">
        <v>0.20740736087797038</v>
      </c>
      <c r="H26" s="145">
        <v>0.20900439755673075</v>
      </c>
      <c r="I26" s="145">
        <v>0.21061373141791753</v>
      </c>
      <c r="J26" s="145">
        <v>0.21223545714983552</v>
      </c>
      <c r="K26" s="145">
        <v>0.21386967016988925</v>
      </c>
      <c r="L26" s="145">
        <v>0.21551646663019741</v>
      </c>
      <c r="M26" s="145">
        <v>0.21704663354327186</v>
      </c>
      <c r="N26" s="145">
        <v>0.21858766464142906</v>
      </c>
      <c r="O26" s="145">
        <v>0.22013963706038328</v>
      </c>
      <c r="P26" s="145">
        <v>0.22170262848351202</v>
      </c>
      <c r="Q26" s="145">
        <v>0.22327671714574493</v>
      </c>
      <c r="R26" s="145">
        <v>0.22459404977690484</v>
      </c>
      <c r="S26" s="145">
        <v>0.22591915467058857</v>
      </c>
      <c r="T26" s="145">
        <v>0.22725207768314504</v>
      </c>
      <c r="U26" s="145">
        <v>0.22859286494147563</v>
      </c>
      <c r="V26" s="145">
        <v>0.22994156284463035</v>
      </c>
      <c r="W26" s="145">
        <v>0.23113725897142243</v>
      </c>
      <c r="X26" s="145">
        <v>0.23233917271807383</v>
      </c>
      <c r="Y26" s="145">
        <v>0.23354733641620781</v>
      </c>
      <c r="Z26" s="145">
        <v>0.23476178256557215</v>
      </c>
      <c r="AA26" s="145">
        <v>0.23598254383491316</v>
      </c>
      <c r="AB26" s="145">
        <v>0.23720965306285471</v>
      </c>
      <c r="AC26" s="145">
        <v>0.23844314325878158</v>
      </c>
      <c r="AD26" s="145">
        <v>0.23968304760372727</v>
      </c>
      <c r="AE26" s="145">
        <v>0.24092939945126671</v>
      </c>
      <c r="AF26" s="145">
        <v>0.24218223232841329</v>
      </c>
      <c r="AG26" s="145">
        <v>0.24344157993652105</v>
      </c>
      <c r="AH26" s="145">
        <v>0.24470747615219104</v>
      </c>
      <c r="AI26" s="145">
        <v>0.24597995502818243</v>
      </c>
      <c r="AJ26" s="145">
        <v>0.24725905079432897</v>
      </c>
      <c r="AK26" s="43">
        <v>0.24854479785845954</v>
      </c>
      <c r="AL26" s="43">
        <v>0.24983723080732359</v>
      </c>
    </row>
    <row r="27" spans="1:38" hidden="1" x14ac:dyDescent="0.3">
      <c r="A27" s="145" t="s">
        <v>80</v>
      </c>
      <c r="B27" s="145">
        <v>27.077287237729649</v>
      </c>
      <c r="C27" s="145">
        <v>27.209000744603642</v>
      </c>
      <c r="D27" s="145">
        <v>27.415594962741626</v>
      </c>
      <c r="E27" s="145">
        <v>16.068127457701369</v>
      </c>
      <c r="F27" s="145">
        <v>27.961601035476161</v>
      </c>
      <c r="G27" s="145">
        <v>28.261520647308672</v>
      </c>
      <c r="H27" s="145">
        <v>28.551472790752378</v>
      </c>
      <c r="I27" s="145">
        <v>28.812584438335143</v>
      </c>
      <c r="J27" s="145">
        <v>29.033437462371371</v>
      </c>
      <c r="K27" s="145">
        <v>29.212380823220105</v>
      </c>
      <c r="L27" s="145">
        <v>29.43229733990071</v>
      </c>
      <c r="M27" s="145">
        <v>29.623332679343175</v>
      </c>
      <c r="N27" s="145">
        <v>29.800264771509575</v>
      </c>
      <c r="O27" s="145">
        <v>29.968727225204319</v>
      </c>
      <c r="P27" s="145">
        <v>30.129507881863873</v>
      </c>
      <c r="Q27" s="145">
        <v>30.283883979876929</v>
      </c>
      <c r="R27" s="145">
        <v>30.410205372025359</v>
      </c>
      <c r="S27" s="145">
        <v>30.535700140433487</v>
      </c>
      <c r="T27" s="145">
        <v>30.659387523930388</v>
      </c>
      <c r="U27" s="145">
        <v>30.779391661453602</v>
      </c>
      <c r="V27" s="145">
        <v>30.893665315598305</v>
      </c>
      <c r="W27" s="145">
        <v>30.989859911577199</v>
      </c>
      <c r="X27" s="145">
        <v>31.0832717216323</v>
      </c>
      <c r="Y27" s="145">
        <v>31.178645058065666</v>
      </c>
      <c r="Z27" s="145">
        <v>31.282321966487526</v>
      </c>
      <c r="AA27" s="145">
        <v>31.397088316558275</v>
      </c>
      <c r="AB27" s="145">
        <v>31.521328057737758</v>
      </c>
      <c r="AC27" s="145">
        <v>31.649120226669318</v>
      </c>
      <c r="AD27" s="145">
        <v>31.770330681358764</v>
      </c>
      <c r="AE27" s="145">
        <v>31.878942916095546</v>
      </c>
      <c r="AF27" s="145">
        <v>31.977679255299361</v>
      </c>
      <c r="AG27" s="145">
        <v>32.072797853710256</v>
      </c>
      <c r="AH27" s="145">
        <v>32.169059072579422</v>
      </c>
      <c r="AI27" s="145">
        <v>32.268635655787229</v>
      </c>
      <c r="AJ27" s="145">
        <v>32.371290662132701</v>
      </c>
      <c r="AK27" s="43">
        <v>32.477398861972652</v>
      </c>
      <c r="AL27" s="43">
        <v>32.585777337797744</v>
      </c>
    </row>
    <row r="28" spans="1:38" hidden="1" x14ac:dyDescent="0.3">
      <c r="A28" s="145" t="s">
        <v>86</v>
      </c>
      <c r="B28" s="145">
        <v>0.02</v>
      </c>
      <c r="C28" s="145">
        <v>2.0146000000000001E-2</v>
      </c>
      <c r="D28" s="145">
        <v>2.0293065800000003E-2</v>
      </c>
      <c r="E28" s="145">
        <v>3.0441205180340009E-2</v>
      </c>
      <c r="F28" s="145">
        <v>2.0590425978156489E-2</v>
      </c>
      <c r="G28" s="145">
        <v>2.0740736087797033E-2</v>
      </c>
      <c r="H28" s="145">
        <v>2.0900439755673069E-2</v>
      </c>
      <c r="I28" s="145">
        <v>2.1061373141791753E-2</v>
      </c>
      <c r="J28" s="145">
        <v>2.1223545714983551E-2</v>
      </c>
      <c r="K28" s="145">
        <v>2.1386967016988927E-2</v>
      </c>
      <c r="L28" s="145">
        <v>2.155164666301974E-2</v>
      </c>
      <c r="M28" s="145">
        <v>2.1704663354327181E-2</v>
      </c>
      <c r="N28" s="145">
        <v>2.185876646414291E-2</v>
      </c>
      <c r="O28" s="145">
        <v>2.2013963706038323E-2</v>
      </c>
      <c r="P28" s="145">
        <v>2.2170262848351201E-2</v>
      </c>
      <c r="Q28" s="145">
        <v>2.2327671714574497E-2</v>
      </c>
      <c r="R28" s="145">
        <v>2.2459404977690483E-2</v>
      </c>
      <c r="S28" s="145">
        <v>2.2591915467058857E-2</v>
      </c>
      <c r="T28" s="145">
        <v>2.272520776831451E-2</v>
      </c>
      <c r="U28" s="145">
        <v>2.2859286494147563E-2</v>
      </c>
      <c r="V28" s="145">
        <v>2.2994156284463035E-2</v>
      </c>
      <c r="W28" s="145">
        <v>2.3113725897142248E-2</v>
      </c>
      <c r="X28" s="145">
        <v>2.3233917271807385E-2</v>
      </c>
      <c r="Y28" s="145">
        <v>2.335473364162079E-2</v>
      </c>
      <c r="Z28" s="145">
        <v>2.347617825655722E-2</v>
      </c>
      <c r="AA28" s="145">
        <v>2.3598254383491314E-2</v>
      </c>
      <c r="AB28" s="145">
        <v>2.3720965306285476E-2</v>
      </c>
      <c r="AC28" s="145">
        <v>2.3844314325878163E-2</v>
      </c>
      <c r="AD28" s="145">
        <v>2.3968304760372729E-2</v>
      </c>
      <c r="AE28" s="145">
        <v>2.4092939945126672E-2</v>
      </c>
      <c r="AF28" s="145">
        <v>2.4218223232841337E-2</v>
      </c>
      <c r="AG28" s="145">
        <v>2.434415799365211E-2</v>
      </c>
      <c r="AH28" s="145">
        <v>2.4470747615219102E-2</v>
      </c>
      <c r="AI28" s="145">
        <v>2.4597995502818239E-2</v>
      </c>
      <c r="AJ28" s="145">
        <v>2.4725905079432901E-2</v>
      </c>
      <c r="AK28" s="43">
        <v>2.4854479785845957E-2</v>
      </c>
      <c r="AL28" s="43">
        <v>2.4983723080732354E-2</v>
      </c>
    </row>
    <row r="29" spans="1:38" hidden="1" x14ac:dyDescent="0.3">
      <c r="A29" s="145" t="s">
        <v>85</v>
      </c>
      <c r="B29" s="146">
        <v>10.365501503984079</v>
      </c>
      <c r="C29" s="146">
        <v>10.357964758138575</v>
      </c>
      <c r="D29" s="146">
        <v>10.343499822589802</v>
      </c>
      <c r="E29" s="146">
        <v>10.324273507446799</v>
      </c>
      <c r="F29" s="146">
        <v>10.302438736797967</v>
      </c>
      <c r="G29" s="146">
        <v>10.279915234116979</v>
      </c>
      <c r="H29" s="146">
        <v>10.260392012102642</v>
      </c>
      <c r="I29" s="146">
        <v>10.247546041843371</v>
      </c>
      <c r="J29" s="146">
        <v>10.241598822573033</v>
      </c>
      <c r="K29" s="146">
        <v>10.242297520744859</v>
      </c>
      <c r="L29" s="146">
        <v>10.272369138048171</v>
      </c>
      <c r="M29" s="146">
        <v>10.304346593439682</v>
      </c>
      <c r="N29" s="146">
        <v>10.338848012849176</v>
      </c>
      <c r="O29" s="146">
        <v>10.375819818872294</v>
      </c>
      <c r="P29" s="146">
        <v>10.41502479515983</v>
      </c>
      <c r="Q29" s="146">
        <v>10.456598094439517</v>
      </c>
      <c r="R29" s="146">
        <v>10.493140638311896</v>
      </c>
      <c r="S29" s="146">
        <v>10.534065970742537</v>
      </c>
      <c r="T29" s="146">
        <v>10.578670867069187</v>
      </c>
      <c r="U29" s="146">
        <v>10.625797901026869</v>
      </c>
      <c r="V29" s="146">
        <v>10.673968956796699</v>
      </c>
      <c r="W29" s="146">
        <v>10.717640913914819</v>
      </c>
      <c r="X29" s="146">
        <v>10.759920709890398</v>
      </c>
      <c r="Y29" s="146">
        <v>10.799912000848449</v>
      </c>
      <c r="Z29" s="146">
        <v>10.837451937246545</v>
      </c>
      <c r="AA29" s="146">
        <v>10.872705953145209</v>
      </c>
      <c r="AB29" s="146">
        <v>10.906506693012851</v>
      </c>
      <c r="AC29" s="146">
        <v>10.940443506669617</v>
      </c>
      <c r="AD29" s="146">
        <v>10.975709209831239</v>
      </c>
      <c r="AE29" s="146">
        <v>11.013114472135152</v>
      </c>
      <c r="AF29" s="146">
        <v>11.052748201956039</v>
      </c>
      <c r="AG29" s="146">
        <v>11.093975552565704</v>
      </c>
      <c r="AH29" s="146">
        <v>11.136348374248383</v>
      </c>
      <c r="AI29" s="146">
        <v>11.179699776271736</v>
      </c>
      <c r="AJ29" s="146">
        <v>11.223675554288178</v>
      </c>
      <c r="AK29" s="43">
        <v>11.2681885686693</v>
      </c>
      <c r="AL29" s="43">
        <v>11.312813793678004</v>
      </c>
    </row>
    <row r="30" spans="1:38" hidden="1" x14ac:dyDescent="0.3">
      <c r="A30" s="145" t="s">
        <v>385</v>
      </c>
      <c r="B30" s="146">
        <v>0.2</v>
      </c>
      <c r="C30" s="146">
        <v>0.20146000000000006</v>
      </c>
      <c r="D30" s="146">
        <v>0.20293065800000007</v>
      </c>
      <c r="E30" s="146">
        <v>0.20441205180340002</v>
      </c>
      <c r="F30" s="146">
        <v>0.2059042597815649</v>
      </c>
      <c r="G30" s="146">
        <v>0.20740736087797038</v>
      </c>
      <c r="H30" s="146">
        <v>0.20900439755673075</v>
      </c>
      <c r="I30" s="146">
        <v>0.21061373141791753</v>
      </c>
      <c r="J30" s="146">
        <v>0.21223545714983552</v>
      </c>
      <c r="K30" s="146">
        <v>0.21386967016988925</v>
      </c>
      <c r="L30" s="146">
        <v>0.21551646663019741</v>
      </c>
      <c r="M30" s="146">
        <v>0.21704663354327186</v>
      </c>
      <c r="N30" s="146">
        <v>0.21858766464142906</v>
      </c>
      <c r="O30" s="146">
        <v>0.22013963706038328</v>
      </c>
      <c r="P30" s="146">
        <v>0.22170262848351202</v>
      </c>
      <c r="Q30" s="146">
        <v>0.22327671714574493</v>
      </c>
      <c r="R30" s="146">
        <v>0.22459404977690484</v>
      </c>
      <c r="S30" s="146">
        <v>0.22591915467058857</v>
      </c>
      <c r="T30" s="146">
        <v>0.22725207768314504</v>
      </c>
      <c r="U30" s="146">
        <v>0.22859286494147563</v>
      </c>
      <c r="V30" s="146">
        <v>0.22994156284463035</v>
      </c>
      <c r="W30" s="146">
        <v>0.23113725897142243</v>
      </c>
      <c r="X30" s="146">
        <v>0.23233917271807383</v>
      </c>
      <c r="Y30" s="146">
        <v>0.23354733641620781</v>
      </c>
      <c r="Z30" s="146">
        <v>0.23476178256557215</v>
      </c>
      <c r="AA30" s="146">
        <v>0.23598254383491316</v>
      </c>
      <c r="AB30" s="146">
        <v>0.23720965306285471</v>
      </c>
      <c r="AC30" s="146">
        <v>0.23844314325878158</v>
      </c>
      <c r="AD30" s="146">
        <v>0.23968304760372727</v>
      </c>
      <c r="AE30" s="146">
        <v>0.24092939945126671</v>
      </c>
      <c r="AF30" s="146">
        <v>0.24218223232841329</v>
      </c>
      <c r="AG30" s="146">
        <v>0.24344157993652105</v>
      </c>
      <c r="AH30" s="146">
        <v>0.24470747615219104</v>
      </c>
      <c r="AI30" s="146">
        <v>0.24597995502818243</v>
      </c>
      <c r="AJ30" s="146">
        <v>0.24725905079432897</v>
      </c>
      <c r="AK30" s="43">
        <v>0.24854479785845954</v>
      </c>
      <c r="AL30" s="43">
        <v>0.24983723080732359</v>
      </c>
    </row>
    <row r="31" spans="1:38" hidden="1" x14ac:dyDescent="0.3">
      <c r="A31" s="145" t="s">
        <v>227</v>
      </c>
      <c r="B31" s="146">
        <v>6.4863310392960063</v>
      </c>
      <c r="C31" s="146">
        <v>6.5946920873907198</v>
      </c>
      <c r="D31" s="146">
        <v>6.694730083601514</v>
      </c>
      <c r="E31" s="146">
        <v>6.0821768935016163</v>
      </c>
      <c r="F31" s="146">
        <v>6.8567022692832804</v>
      </c>
      <c r="G31" s="146">
        <v>6.921972888837808</v>
      </c>
      <c r="H31" s="146">
        <v>6.9847727871093532</v>
      </c>
      <c r="I31" s="146">
        <v>7.0455763900023181</v>
      </c>
      <c r="J31" s="146">
        <v>7.1055753069392358</v>
      </c>
      <c r="K31" s="146">
        <v>7.164963468719967</v>
      </c>
      <c r="L31" s="146">
        <v>7.2393455473809274</v>
      </c>
      <c r="M31" s="146">
        <v>7.310830947291282</v>
      </c>
      <c r="N31" s="146">
        <v>7.3808165226983835</v>
      </c>
      <c r="O31" s="146">
        <v>7.4494599604666449</v>
      </c>
      <c r="P31" s="146">
        <v>7.5165600600708045</v>
      </c>
      <c r="Q31" s="146">
        <v>7.5822816602588912</v>
      </c>
      <c r="R31" s="146">
        <v>7.640752340487718</v>
      </c>
      <c r="S31" s="146">
        <v>7.6993787432623835</v>
      </c>
      <c r="T31" s="146">
        <v>7.7586385224046195</v>
      </c>
      <c r="U31" s="146">
        <v>7.8190571312119808</v>
      </c>
      <c r="V31" s="146">
        <v>7.8811061465999304</v>
      </c>
      <c r="W31" s="146">
        <v>7.9419067602763009</v>
      </c>
      <c r="X31" s="146">
        <v>8.0051126715008127</v>
      </c>
      <c r="Y31" s="146">
        <v>8.0702255403796279</v>
      </c>
      <c r="Z31" s="146">
        <v>8.1363147765229176</v>
      </c>
      <c r="AA31" s="146">
        <v>8.2013288133366959</v>
      </c>
      <c r="AB31" s="146">
        <v>8.2623931846282552</v>
      </c>
      <c r="AC31" s="146">
        <v>8.3162335872193278</v>
      </c>
      <c r="AD31" s="146">
        <v>8.3598709960612219</v>
      </c>
      <c r="AE31" s="146">
        <v>8.3932183825190734</v>
      </c>
      <c r="AF31" s="146">
        <v>8.4196432453087819</v>
      </c>
      <c r="AG31" s="146">
        <v>8.4431106476971145</v>
      </c>
      <c r="AH31" s="146">
        <v>8.4661177632372766</v>
      </c>
      <c r="AI31" s="146">
        <v>8.4897616225576726</v>
      </c>
      <c r="AJ31" s="146">
        <v>8.5142210799210964</v>
      </c>
      <c r="AK31" s="43">
        <v>8.5397555259351225</v>
      </c>
      <c r="AL31" s="43">
        <v>8.5661268614581978</v>
      </c>
    </row>
    <row r="32" spans="1:38" hidden="1" x14ac:dyDescent="0.3">
      <c r="A32" s="145" t="s">
        <v>137</v>
      </c>
      <c r="B32" s="146">
        <v>0</v>
      </c>
      <c r="C32" s="146">
        <v>0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  <c r="P32" s="146">
        <v>0</v>
      </c>
      <c r="Q32" s="146">
        <v>0</v>
      </c>
      <c r="R32" s="146">
        <v>0</v>
      </c>
      <c r="S32" s="146">
        <v>0</v>
      </c>
      <c r="T32" s="146">
        <v>0</v>
      </c>
      <c r="U32" s="146">
        <v>0</v>
      </c>
      <c r="V32" s="146">
        <v>0</v>
      </c>
      <c r="W32" s="146">
        <v>0</v>
      </c>
      <c r="X32" s="146">
        <v>0</v>
      </c>
      <c r="Y32" s="146">
        <v>0</v>
      </c>
      <c r="Z32" s="146">
        <v>0</v>
      </c>
      <c r="AA32" s="146">
        <v>0</v>
      </c>
      <c r="AB32" s="146">
        <v>0</v>
      </c>
      <c r="AC32" s="146">
        <v>0</v>
      </c>
      <c r="AD32" s="146">
        <v>0</v>
      </c>
      <c r="AE32" s="146">
        <v>0</v>
      </c>
      <c r="AF32" s="146">
        <v>0</v>
      </c>
      <c r="AG32" s="146">
        <v>0</v>
      </c>
      <c r="AH32" s="146">
        <v>0</v>
      </c>
      <c r="AI32" s="146">
        <v>0</v>
      </c>
      <c r="AJ32" s="146">
        <v>0</v>
      </c>
      <c r="AK32" s="43">
        <v>0</v>
      </c>
      <c r="AL32" s="43">
        <v>0</v>
      </c>
    </row>
    <row r="33" spans="1:38" hidden="1" x14ac:dyDescent="0.3">
      <c r="A33" s="145" t="s">
        <v>83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0</v>
      </c>
      <c r="M33" s="146">
        <v>0</v>
      </c>
      <c r="N33" s="146">
        <v>0</v>
      </c>
      <c r="O33" s="146">
        <v>0</v>
      </c>
      <c r="P33" s="146">
        <v>0</v>
      </c>
      <c r="Q33" s="146">
        <v>0</v>
      </c>
      <c r="R33" s="146">
        <v>0</v>
      </c>
      <c r="S33" s="146">
        <v>0</v>
      </c>
      <c r="T33" s="146">
        <v>0</v>
      </c>
      <c r="U33" s="146">
        <v>0</v>
      </c>
      <c r="V33" s="146">
        <v>0</v>
      </c>
      <c r="W33" s="146">
        <v>0</v>
      </c>
      <c r="X33" s="146">
        <v>0</v>
      </c>
      <c r="Y33" s="146">
        <v>0</v>
      </c>
      <c r="Z33" s="146">
        <v>0</v>
      </c>
      <c r="AA33" s="146">
        <v>0</v>
      </c>
      <c r="AB33" s="146">
        <v>0</v>
      </c>
      <c r="AC33" s="146">
        <v>0</v>
      </c>
      <c r="AD33" s="146">
        <v>0</v>
      </c>
      <c r="AE33" s="146">
        <v>0</v>
      </c>
      <c r="AF33" s="146">
        <v>0</v>
      </c>
      <c r="AG33" s="146">
        <v>0</v>
      </c>
      <c r="AH33" s="146">
        <v>0</v>
      </c>
      <c r="AI33" s="146">
        <v>0</v>
      </c>
      <c r="AJ33" s="146">
        <v>0</v>
      </c>
      <c r="AK33" s="43">
        <v>0</v>
      </c>
      <c r="AL33" s="43">
        <v>0</v>
      </c>
    </row>
    <row r="34" spans="1:38" hidden="1" x14ac:dyDescent="0.3">
      <c r="A34" s="145" t="s">
        <v>453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6">
        <v>0</v>
      </c>
      <c r="R34" s="146">
        <v>0</v>
      </c>
      <c r="S34" s="146">
        <v>0</v>
      </c>
      <c r="T34" s="146">
        <v>0</v>
      </c>
      <c r="U34" s="146">
        <v>0</v>
      </c>
      <c r="V34" s="146">
        <v>0</v>
      </c>
      <c r="W34" s="146">
        <v>0</v>
      </c>
      <c r="X34" s="146">
        <v>0</v>
      </c>
      <c r="Y34" s="146">
        <v>0</v>
      </c>
      <c r="Z34" s="146">
        <v>0</v>
      </c>
      <c r="AA34" s="146">
        <v>0</v>
      </c>
      <c r="AB34" s="146">
        <v>0</v>
      </c>
      <c r="AC34" s="146">
        <v>0</v>
      </c>
      <c r="AD34" s="146">
        <v>0</v>
      </c>
      <c r="AE34" s="146">
        <v>0</v>
      </c>
      <c r="AF34" s="146">
        <v>0</v>
      </c>
      <c r="AG34" s="146">
        <v>0</v>
      </c>
      <c r="AH34" s="146">
        <v>0</v>
      </c>
      <c r="AI34" s="146">
        <v>0</v>
      </c>
      <c r="AJ34" s="146">
        <v>0</v>
      </c>
      <c r="AK34" s="43">
        <v>0</v>
      </c>
      <c r="AL34" s="43">
        <v>0</v>
      </c>
    </row>
    <row r="35" spans="1:38" hidden="1" x14ac:dyDescent="0.3">
      <c r="A35" s="145" t="s">
        <v>51</v>
      </c>
      <c r="B35" s="146">
        <v>0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6">
        <v>0</v>
      </c>
      <c r="L35" s="146">
        <v>0</v>
      </c>
      <c r="M35" s="146">
        <v>0</v>
      </c>
      <c r="N35" s="146">
        <v>0</v>
      </c>
      <c r="O35" s="146">
        <v>0</v>
      </c>
      <c r="P35" s="146">
        <v>0</v>
      </c>
      <c r="Q35" s="146">
        <v>0</v>
      </c>
      <c r="R35" s="146">
        <v>0</v>
      </c>
      <c r="S35" s="146">
        <v>0</v>
      </c>
      <c r="T35" s="146">
        <v>0</v>
      </c>
      <c r="U35" s="146">
        <v>0</v>
      </c>
      <c r="V35" s="146">
        <v>0</v>
      </c>
      <c r="W35" s="146">
        <v>0</v>
      </c>
      <c r="X35" s="146">
        <v>0</v>
      </c>
      <c r="Y35" s="146">
        <v>0</v>
      </c>
      <c r="Z35" s="146">
        <v>0</v>
      </c>
      <c r="AA35" s="146">
        <v>0</v>
      </c>
      <c r="AB35" s="146">
        <v>0</v>
      </c>
      <c r="AC35" s="146">
        <v>0</v>
      </c>
      <c r="AD35" s="146">
        <v>0</v>
      </c>
      <c r="AE35" s="146">
        <v>0</v>
      </c>
      <c r="AF35" s="146">
        <v>0</v>
      </c>
      <c r="AG35" s="146">
        <v>0</v>
      </c>
      <c r="AH35" s="146">
        <v>0</v>
      </c>
      <c r="AI35" s="146">
        <v>0</v>
      </c>
      <c r="AJ35" s="146">
        <v>0</v>
      </c>
      <c r="AK35" s="43">
        <v>0</v>
      </c>
      <c r="AL35" s="43">
        <v>0</v>
      </c>
    </row>
    <row r="36" spans="1:38" hidden="1" x14ac:dyDescent="0.3">
      <c r="A36" s="145" t="s">
        <v>52</v>
      </c>
      <c r="B36" s="146">
        <v>416.80262718850111</v>
      </c>
      <c r="C36" s="146">
        <v>414.41066487714482</v>
      </c>
      <c r="D36" s="146">
        <v>412.91035697406318</v>
      </c>
      <c r="E36" s="146">
        <v>382.96593241685025</v>
      </c>
      <c r="F36" s="146">
        <v>409.27557115909281</v>
      </c>
      <c r="G36" s="146">
        <v>407.84526168915329</v>
      </c>
      <c r="H36" s="146">
        <v>406.03815498758314</v>
      </c>
      <c r="I36" s="146">
        <v>404.19038850947612</v>
      </c>
      <c r="J36" s="146">
        <v>402.39917937203029</v>
      </c>
      <c r="K36" s="146">
        <v>400.63754646111192</v>
      </c>
      <c r="L36" s="146">
        <v>401.71835970075779</v>
      </c>
      <c r="M36" s="146">
        <v>402.8565475297537</v>
      </c>
      <c r="N36" s="146">
        <v>403.98161502007315</v>
      </c>
      <c r="O36" s="146">
        <v>405.08478455986892</v>
      </c>
      <c r="P36" s="146">
        <v>406.14794847375873</v>
      </c>
      <c r="Q36" s="146">
        <v>407.17783013509688</v>
      </c>
      <c r="R36" s="146">
        <v>408.00579002558186</v>
      </c>
      <c r="S36" s="146">
        <v>408.94865837801206</v>
      </c>
      <c r="T36" s="146">
        <v>410.00707632504395</v>
      </c>
      <c r="U36" s="146">
        <v>411.17268109980063</v>
      </c>
      <c r="V36" s="146">
        <v>412.42820897790307</v>
      </c>
      <c r="W36" s="146">
        <v>413.66279637252717</v>
      </c>
      <c r="X36" s="146">
        <v>414.95309893287572</v>
      </c>
      <c r="Y36" s="146">
        <v>416.26852001933116</v>
      </c>
      <c r="Z36" s="146">
        <v>417.59590273836756</v>
      </c>
      <c r="AA36" s="146">
        <v>418.91456075196038</v>
      </c>
      <c r="AB36" s="146">
        <v>420.21409131199539</v>
      </c>
      <c r="AC36" s="146">
        <v>421.51115871662745</v>
      </c>
      <c r="AD36" s="146">
        <v>422.7969822839018</v>
      </c>
      <c r="AE36" s="146">
        <v>424.07309495366604</v>
      </c>
      <c r="AF36" s="146">
        <v>425.35199280286218</v>
      </c>
      <c r="AG36" s="146">
        <v>426.63440031561618</v>
      </c>
      <c r="AH36" s="146">
        <v>427.92438962844744</v>
      </c>
      <c r="AI36" s="146">
        <v>429.22916738257743</v>
      </c>
      <c r="AJ36" s="146">
        <v>430.54096175585994</v>
      </c>
      <c r="AK36" s="178">
        <v>431.86395455639308</v>
      </c>
      <c r="AL36" s="43">
        <v>433.18239017761437</v>
      </c>
    </row>
    <row r="37" spans="1:38" s="145" customFormat="1" x14ac:dyDescent="0.3"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78"/>
      <c r="AL37" s="43"/>
    </row>
    <row r="38" spans="1:38" ht="15" thickBot="1" x14ac:dyDescent="0.35">
      <c r="A38" s="155" t="s">
        <v>358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</row>
    <row r="39" spans="1:38" x14ac:dyDescent="0.3">
      <c r="A39" s="150" t="s">
        <v>465</v>
      </c>
      <c r="B39" s="153">
        <v>2015</v>
      </c>
      <c r="C39" s="153">
        <v>2016</v>
      </c>
      <c r="D39" s="153">
        <v>2017</v>
      </c>
      <c r="E39" s="153">
        <v>2018</v>
      </c>
      <c r="F39" s="153">
        <v>2019</v>
      </c>
      <c r="G39" s="153">
        <v>2020</v>
      </c>
      <c r="H39" s="153">
        <v>2021</v>
      </c>
      <c r="I39" s="153">
        <v>2022</v>
      </c>
      <c r="J39" s="153">
        <v>2023</v>
      </c>
      <c r="K39" s="153">
        <v>2024</v>
      </c>
      <c r="L39" s="153">
        <v>2025</v>
      </c>
      <c r="M39" s="153">
        <v>2026</v>
      </c>
      <c r="N39" s="153">
        <v>2027</v>
      </c>
      <c r="O39" s="153">
        <v>2028</v>
      </c>
      <c r="P39" s="153">
        <v>2029</v>
      </c>
      <c r="Q39" s="153">
        <v>2030</v>
      </c>
      <c r="R39" s="153">
        <v>2031</v>
      </c>
      <c r="S39" s="153">
        <v>2032</v>
      </c>
      <c r="T39" s="153">
        <v>2033</v>
      </c>
      <c r="U39" s="153">
        <v>2034</v>
      </c>
      <c r="V39" s="153">
        <v>2035</v>
      </c>
      <c r="W39" s="153">
        <v>2036</v>
      </c>
      <c r="X39" s="153">
        <v>2037</v>
      </c>
      <c r="Y39" s="153">
        <v>2038</v>
      </c>
      <c r="Z39" s="153">
        <v>2039</v>
      </c>
      <c r="AA39" s="153">
        <v>2040</v>
      </c>
      <c r="AB39" s="153">
        <v>2041</v>
      </c>
      <c r="AC39" s="153">
        <v>2042</v>
      </c>
      <c r="AD39" s="153">
        <v>2043</v>
      </c>
      <c r="AE39" s="153">
        <v>2044</v>
      </c>
      <c r="AF39" s="153">
        <v>2045</v>
      </c>
      <c r="AG39" s="153">
        <v>2046</v>
      </c>
      <c r="AH39" s="153">
        <v>2047</v>
      </c>
      <c r="AI39" s="153">
        <v>2048</v>
      </c>
      <c r="AJ39" s="153">
        <v>2049</v>
      </c>
      <c r="AK39" s="154">
        <v>2050</v>
      </c>
    </row>
    <row r="40" spans="1:38" x14ac:dyDescent="0.3">
      <c r="A40" s="151" t="s">
        <v>407</v>
      </c>
      <c r="B40" s="159">
        <f>SUM(C30:C31,C28)</f>
        <v>6.8162980873907202</v>
      </c>
      <c r="C40" s="159">
        <f t="shared" ref="C40:AK40" si="0">SUM(D30:D31,D28)</f>
        <v>6.9179538074015134</v>
      </c>
      <c r="D40" s="159">
        <f t="shared" si="0"/>
        <v>6.3170301504853565</v>
      </c>
      <c r="E40" s="159">
        <f t="shared" si="0"/>
        <v>7.0831969550430012</v>
      </c>
      <c r="F40" s="159">
        <f t="shared" si="0"/>
        <v>7.150120985803575</v>
      </c>
      <c r="G40" s="159">
        <f t="shared" si="0"/>
        <v>7.214677624421757</v>
      </c>
      <c r="H40" s="159">
        <f t="shared" si="0"/>
        <v>7.2772514945620275</v>
      </c>
      <c r="I40" s="159">
        <f t="shared" si="0"/>
        <v>7.3390343098040551</v>
      </c>
      <c r="J40" s="159">
        <f t="shared" si="0"/>
        <v>7.4002201059068451</v>
      </c>
      <c r="K40" s="159">
        <f t="shared" si="0"/>
        <v>7.4764136606741447</v>
      </c>
      <c r="L40" s="159">
        <f t="shared" si="0"/>
        <v>7.5495822441888807</v>
      </c>
      <c r="M40" s="159">
        <f t="shared" si="0"/>
        <v>7.6212629538039556</v>
      </c>
      <c r="N40" s="159">
        <f t="shared" si="0"/>
        <v>7.6916135612330665</v>
      </c>
      <c r="O40" s="159">
        <f t="shared" si="0"/>
        <v>7.7604329514026675</v>
      </c>
      <c r="P40" s="159">
        <f t="shared" si="0"/>
        <v>7.8278860491192104</v>
      </c>
      <c r="Q40" s="159">
        <f t="shared" si="0"/>
        <v>7.8878057952423131</v>
      </c>
      <c r="R40" s="159">
        <f t="shared" si="0"/>
        <v>7.9478898134000309</v>
      </c>
      <c r="S40" s="159">
        <f t="shared" si="0"/>
        <v>8.0086158078560796</v>
      </c>
      <c r="T40" s="159">
        <f t="shared" si="0"/>
        <v>8.0705092826476044</v>
      </c>
      <c r="U40" s="159">
        <f t="shared" si="0"/>
        <v>8.1340418657290243</v>
      </c>
      <c r="V40" s="159">
        <f t="shared" si="0"/>
        <v>8.1961577451448644</v>
      </c>
      <c r="W40" s="159">
        <f t="shared" si="0"/>
        <v>8.260685761490695</v>
      </c>
      <c r="X40" s="159">
        <f t="shared" si="0"/>
        <v>8.3271276104374579</v>
      </c>
      <c r="Y40" s="159">
        <f t="shared" si="0"/>
        <v>8.3945527373450464</v>
      </c>
      <c r="Z40" s="159">
        <f t="shared" si="0"/>
        <v>8.4609096115551008</v>
      </c>
      <c r="AA40" s="159">
        <f t="shared" si="0"/>
        <v>8.5233238029973961</v>
      </c>
      <c r="AB40" s="159">
        <f t="shared" si="0"/>
        <v>8.5785210448039866</v>
      </c>
      <c r="AC40" s="159">
        <f t="shared" si="0"/>
        <v>8.6235223484253218</v>
      </c>
      <c r="AD40" s="159">
        <f t="shared" si="0"/>
        <v>8.6582407219154671</v>
      </c>
      <c r="AE40" s="159">
        <f t="shared" si="0"/>
        <v>8.6860437008700373</v>
      </c>
      <c r="AF40" s="159">
        <f t="shared" si="0"/>
        <v>8.7108963856272883</v>
      </c>
      <c r="AG40" s="159">
        <f t="shared" si="0"/>
        <v>8.7352959870046867</v>
      </c>
      <c r="AH40" s="159">
        <f t="shared" si="0"/>
        <v>8.7603395730886735</v>
      </c>
      <c r="AI40" s="159">
        <f t="shared" si="0"/>
        <v>8.7862060357948586</v>
      </c>
      <c r="AJ40" s="159">
        <f t="shared" si="0"/>
        <v>8.8131548035794278</v>
      </c>
      <c r="AK40" s="159">
        <f t="shared" si="0"/>
        <v>8.8409478153462526</v>
      </c>
    </row>
    <row r="41" spans="1:38" x14ac:dyDescent="0.3">
      <c r="A41" s="151" t="s">
        <v>81</v>
      </c>
      <c r="B41" s="45">
        <f>C23</f>
        <v>193.58783530591779</v>
      </c>
      <c r="C41" s="45">
        <f t="shared" ref="C41:AK41" si="1">D23</f>
        <v>191.56823668188298</v>
      </c>
      <c r="D41" s="45">
        <f t="shared" si="1"/>
        <v>189.39728604552312</v>
      </c>
      <c r="E41" s="45">
        <f t="shared" si="1"/>
        <v>187.51004630936265</v>
      </c>
      <c r="F41" s="45">
        <f t="shared" si="1"/>
        <v>185.86357667167294</v>
      </c>
      <c r="G41" s="45">
        <f t="shared" si="1"/>
        <v>183.91849258474872</v>
      </c>
      <c r="H41" s="45">
        <f t="shared" si="1"/>
        <v>181.99890828639204</v>
      </c>
      <c r="I41" s="45">
        <f t="shared" si="1"/>
        <v>180.18366791663379</v>
      </c>
      <c r="J41" s="45">
        <f t="shared" si="1"/>
        <v>178.42834440425145</v>
      </c>
      <c r="K41" s="45">
        <f t="shared" si="1"/>
        <v>178.74001549184004</v>
      </c>
      <c r="L41" s="45">
        <f t="shared" si="1"/>
        <v>179.14740662020398</v>
      </c>
      <c r="M41" s="45">
        <f t="shared" si="1"/>
        <v>179.62189400047748</v>
      </c>
      <c r="N41" s="45">
        <f t="shared" si="1"/>
        <v>180.13999236412985</v>
      </c>
      <c r="O41" s="45">
        <f t="shared" si="1"/>
        <v>180.68049703005545</v>
      </c>
      <c r="P41" s="45">
        <f t="shared" si="1"/>
        <v>181.22945562635837</v>
      </c>
      <c r="Q41" s="45">
        <f t="shared" si="1"/>
        <v>181.68339228775224</v>
      </c>
      <c r="R41" s="45">
        <f t="shared" si="1"/>
        <v>182.18051803772013</v>
      </c>
      <c r="S41" s="45">
        <f t="shared" si="1"/>
        <v>182.71849163539926</v>
      </c>
      <c r="T41" s="45">
        <f t="shared" si="1"/>
        <v>183.30020568593895</v>
      </c>
      <c r="U41" s="45">
        <f t="shared" si="1"/>
        <v>183.93186944282704</v>
      </c>
      <c r="V41" s="45">
        <f t="shared" si="1"/>
        <v>184.56348323444098</v>
      </c>
      <c r="W41" s="45">
        <f t="shared" si="1"/>
        <v>185.24536247417876</v>
      </c>
      <c r="X41" s="45">
        <f t="shared" si="1"/>
        <v>185.96311741656538</v>
      </c>
      <c r="Y41" s="45">
        <f t="shared" si="1"/>
        <v>186.70291759136123</v>
      </c>
      <c r="Z41" s="45">
        <f t="shared" si="1"/>
        <v>187.44938541068677</v>
      </c>
      <c r="AA41" s="45">
        <f t="shared" si="1"/>
        <v>188.19220842291159</v>
      </c>
      <c r="AB41" s="45">
        <f t="shared" si="1"/>
        <v>188.93735847045116</v>
      </c>
      <c r="AC41" s="45">
        <f t="shared" si="1"/>
        <v>189.68358804470188</v>
      </c>
      <c r="AD41" s="45">
        <f t="shared" si="1"/>
        <v>190.4294092867118</v>
      </c>
      <c r="AE41" s="45">
        <f t="shared" si="1"/>
        <v>191.17066593023634</v>
      </c>
      <c r="AF41" s="45">
        <f t="shared" si="1"/>
        <v>191.89979213535864</v>
      </c>
      <c r="AG41" s="45">
        <f t="shared" si="1"/>
        <v>192.61422636038733</v>
      </c>
      <c r="AH41" s="45">
        <f t="shared" si="1"/>
        <v>193.31645222404333</v>
      </c>
      <c r="AI41" s="45">
        <f t="shared" si="1"/>
        <v>194.00774238702783</v>
      </c>
      <c r="AJ41" s="45">
        <f t="shared" si="1"/>
        <v>194.69214025435363</v>
      </c>
      <c r="AK41" s="45">
        <f t="shared" si="1"/>
        <v>195.36879703229442</v>
      </c>
    </row>
    <row r="42" spans="1:38" x14ac:dyDescent="0.3">
      <c r="A42" s="151" t="s">
        <v>82</v>
      </c>
      <c r="B42" s="45">
        <f>C24</f>
        <v>175.96518214311089</v>
      </c>
      <c r="C42" s="45">
        <f t="shared" ref="C42:AK42" si="2">D24</f>
        <v>176.17633790927056</v>
      </c>
      <c r="D42" s="45">
        <f t="shared" si="2"/>
        <v>154.3498290066849</v>
      </c>
      <c r="E42" s="45">
        <f t="shared" si="2"/>
        <v>175.92322594287799</v>
      </c>
      <c r="F42" s="45">
        <f t="shared" si="2"/>
        <v>175.79186882195199</v>
      </c>
      <c r="G42" s="45">
        <f t="shared" si="2"/>
        <v>175.59146093004696</v>
      </c>
      <c r="H42" s="45">
        <f t="shared" si="2"/>
        <v>175.34903980055716</v>
      </c>
      <c r="I42" s="45">
        <f t="shared" si="2"/>
        <v>175.09299810944268</v>
      </c>
      <c r="J42" s="45">
        <f t="shared" si="2"/>
        <v>174.84251415729744</v>
      </c>
      <c r="K42" s="45">
        <f t="shared" si="2"/>
        <v>175.28202300313222</v>
      </c>
      <c r="L42" s="45">
        <f t="shared" si="2"/>
        <v>175.71359318747321</v>
      </c>
      <c r="M42" s="45">
        <f t="shared" si="2"/>
        <v>176.07819090307095</v>
      </c>
      <c r="N42" s="45">
        <f t="shared" si="2"/>
        <v>176.38484603754307</v>
      </c>
      <c r="O42" s="45">
        <f t="shared" si="2"/>
        <v>176.63637268234015</v>
      </c>
      <c r="P42" s="45">
        <f t="shared" si="2"/>
        <v>176.85192630855852</v>
      </c>
      <c r="Q42" s="45">
        <f t="shared" si="2"/>
        <v>177.00220507069665</v>
      </c>
      <c r="R42" s="45">
        <f t="shared" si="2"/>
        <v>177.22089439454805</v>
      </c>
      <c r="S42" s="45">
        <f t="shared" si="2"/>
        <v>177.51213734121083</v>
      </c>
      <c r="T42" s="45">
        <f t="shared" si="2"/>
        <v>177.86707927553837</v>
      </c>
      <c r="U42" s="45">
        <f t="shared" si="2"/>
        <v>178.26513234158907</v>
      </c>
      <c r="V42" s="45">
        <f t="shared" si="2"/>
        <v>178.66652935043928</v>
      </c>
      <c r="W42" s="45">
        <f t="shared" si="2"/>
        <v>179.07480175755177</v>
      </c>
      <c r="X42" s="45">
        <f t="shared" si="2"/>
        <v>179.47021901149367</v>
      </c>
      <c r="Y42" s="45">
        <f t="shared" si="2"/>
        <v>179.84811821118163</v>
      </c>
      <c r="Z42" s="45">
        <f t="shared" si="2"/>
        <v>180.20230725371209</v>
      </c>
      <c r="AA42" s="45">
        <f t="shared" si="2"/>
        <v>180.53645548126016</v>
      </c>
      <c r="AB42" s="45">
        <f t="shared" si="2"/>
        <v>180.86900369956612</v>
      </c>
      <c r="AC42" s="45">
        <f t="shared" si="2"/>
        <v>181.20447383875776</v>
      </c>
      <c r="AD42" s="45">
        <f t="shared" si="2"/>
        <v>181.55127678736321</v>
      </c>
      <c r="AE42" s="45">
        <f t="shared" si="2"/>
        <v>181.91994132101513</v>
      </c>
      <c r="AF42" s="45">
        <f t="shared" si="2"/>
        <v>182.30919406519786</v>
      </c>
      <c r="AG42" s="45">
        <f t="shared" si="2"/>
        <v>182.71886790928045</v>
      </c>
      <c r="AH42" s="45">
        <f t="shared" si="2"/>
        <v>183.15058524418561</v>
      </c>
      <c r="AI42" s="45">
        <f t="shared" si="2"/>
        <v>183.59571425158137</v>
      </c>
      <c r="AJ42" s="45">
        <f t="shared" si="2"/>
        <v>184.05384627259937</v>
      </c>
      <c r="AK42" s="45">
        <f t="shared" si="2"/>
        <v>184.51192042918024</v>
      </c>
    </row>
    <row r="43" spans="1:38" x14ac:dyDescent="0.3">
      <c r="A43" s="151" t="s">
        <v>84</v>
      </c>
      <c r="B43" s="45">
        <f>C26</f>
        <v>0.20146000000000006</v>
      </c>
      <c r="C43" s="45">
        <f t="shared" ref="C43:AK43" si="3">D26</f>
        <v>0.20293065800000007</v>
      </c>
      <c r="D43" s="45">
        <f t="shared" si="3"/>
        <v>6.2819120518033991</v>
      </c>
      <c r="E43" s="45">
        <f t="shared" si="3"/>
        <v>0.2059042597815649</v>
      </c>
      <c r="F43" s="45">
        <f t="shared" si="3"/>
        <v>0.20740736087797038</v>
      </c>
      <c r="G43" s="45">
        <f t="shared" si="3"/>
        <v>0.20900439755673075</v>
      </c>
      <c r="H43" s="45">
        <f t="shared" si="3"/>
        <v>0.21061373141791753</v>
      </c>
      <c r="I43" s="45">
        <f t="shared" si="3"/>
        <v>0.21223545714983552</v>
      </c>
      <c r="J43" s="45">
        <f t="shared" si="3"/>
        <v>0.21386967016988925</v>
      </c>
      <c r="K43" s="45">
        <f t="shared" si="3"/>
        <v>0.21551646663019741</v>
      </c>
      <c r="L43" s="45">
        <f t="shared" si="3"/>
        <v>0.21704663354327186</v>
      </c>
      <c r="M43" s="45">
        <f t="shared" si="3"/>
        <v>0.21858766464142906</v>
      </c>
      <c r="N43" s="45">
        <f t="shared" si="3"/>
        <v>0.22013963706038328</v>
      </c>
      <c r="O43" s="45">
        <f t="shared" si="3"/>
        <v>0.22170262848351202</v>
      </c>
      <c r="P43" s="45">
        <f t="shared" si="3"/>
        <v>0.22327671714574493</v>
      </c>
      <c r="Q43" s="45">
        <f t="shared" si="3"/>
        <v>0.22459404977690484</v>
      </c>
      <c r="R43" s="45">
        <f t="shared" si="3"/>
        <v>0.22591915467058857</v>
      </c>
      <c r="S43" s="45">
        <f t="shared" si="3"/>
        <v>0.22725207768314504</v>
      </c>
      <c r="T43" s="45">
        <f t="shared" si="3"/>
        <v>0.22859286494147563</v>
      </c>
      <c r="U43" s="45">
        <f t="shared" si="3"/>
        <v>0.22994156284463035</v>
      </c>
      <c r="V43" s="45">
        <f t="shared" si="3"/>
        <v>0.23113725897142243</v>
      </c>
      <c r="W43" s="45">
        <f t="shared" si="3"/>
        <v>0.23233917271807383</v>
      </c>
      <c r="X43" s="45">
        <f t="shared" si="3"/>
        <v>0.23354733641620781</v>
      </c>
      <c r="Y43" s="45">
        <f t="shared" si="3"/>
        <v>0.23476178256557215</v>
      </c>
      <c r="Z43" s="45">
        <f t="shared" si="3"/>
        <v>0.23598254383491316</v>
      </c>
      <c r="AA43" s="45">
        <f t="shared" si="3"/>
        <v>0.23720965306285471</v>
      </c>
      <c r="AB43" s="45">
        <f t="shared" si="3"/>
        <v>0.23844314325878158</v>
      </c>
      <c r="AC43" s="45">
        <f t="shared" si="3"/>
        <v>0.23968304760372727</v>
      </c>
      <c r="AD43" s="45">
        <f t="shared" si="3"/>
        <v>0.24092939945126671</v>
      </c>
      <c r="AE43" s="45">
        <f t="shared" si="3"/>
        <v>0.24218223232841329</v>
      </c>
      <c r="AF43" s="45">
        <f t="shared" si="3"/>
        <v>0.24344157993652105</v>
      </c>
      <c r="AG43" s="45">
        <f t="shared" si="3"/>
        <v>0.24470747615219104</v>
      </c>
      <c r="AH43" s="45">
        <f t="shared" si="3"/>
        <v>0.24597995502818243</v>
      </c>
      <c r="AI43" s="45">
        <f t="shared" si="3"/>
        <v>0.24725905079432897</v>
      </c>
      <c r="AJ43" s="45">
        <f t="shared" si="3"/>
        <v>0.24854479785845954</v>
      </c>
      <c r="AK43" s="45">
        <f t="shared" si="3"/>
        <v>0.24983723080732359</v>
      </c>
    </row>
    <row r="44" spans="1:38" x14ac:dyDescent="0.3">
      <c r="A44" s="151" t="s">
        <v>241</v>
      </c>
      <c r="B44" s="45">
        <f>C25</f>
        <v>0.27292383798320802</v>
      </c>
      <c r="C44" s="45">
        <f t="shared" ref="C44:AK44" si="4">D25</f>
        <v>0.28580313217669095</v>
      </c>
      <c r="D44" s="45">
        <f t="shared" si="4"/>
        <v>0.22747419720532028</v>
      </c>
      <c r="E44" s="45">
        <f t="shared" si="4"/>
        <v>0.28915791975343369</v>
      </c>
      <c r="F44" s="45">
        <f t="shared" si="4"/>
        <v>0.29085196742117808</v>
      </c>
      <c r="G44" s="45">
        <f t="shared" si="4"/>
        <v>0.29265464795395313</v>
      </c>
      <c r="H44" s="45">
        <f t="shared" si="4"/>
        <v>0.29444471636844888</v>
      </c>
      <c r="I44" s="45">
        <f t="shared" si="4"/>
        <v>0.29620729405550317</v>
      </c>
      <c r="J44" s="45">
        <f t="shared" si="4"/>
        <v>0.29791977952134252</v>
      </c>
      <c r="K44" s="45">
        <f t="shared" si="4"/>
        <v>0.29972460053232747</v>
      </c>
      <c r="L44" s="45">
        <f t="shared" si="4"/>
        <v>0.3012395715614995</v>
      </c>
      <c r="M44" s="45">
        <f t="shared" si="4"/>
        <v>0.30256671372060223</v>
      </c>
      <c r="N44" s="45">
        <f t="shared" si="4"/>
        <v>0.30364591582593398</v>
      </c>
      <c r="O44" s="45">
        <f t="shared" si="4"/>
        <v>0.30441050445325674</v>
      </c>
      <c r="P44" s="45">
        <f t="shared" si="4"/>
        <v>0.30480335959856747</v>
      </c>
      <c r="Q44" s="45">
        <f t="shared" si="4"/>
        <v>0.30444681177650379</v>
      </c>
      <c r="R44" s="45">
        <f t="shared" si="4"/>
        <v>0.30367086649718433</v>
      </c>
      <c r="S44" s="45">
        <f t="shared" si="4"/>
        <v>0.30252107189509586</v>
      </c>
      <c r="T44" s="45">
        <f t="shared" si="4"/>
        <v>0.30110442825377032</v>
      </c>
      <c r="U44" s="45">
        <f t="shared" si="4"/>
        <v>0.29958949251830114</v>
      </c>
      <c r="V44" s="45">
        <f t="shared" si="4"/>
        <v>0.29798795803864525</v>
      </c>
      <c r="W44" s="45">
        <f t="shared" si="4"/>
        <v>0.2967173354137041</v>
      </c>
      <c r="X44" s="45">
        <f t="shared" si="4"/>
        <v>0.29595158550437006</v>
      </c>
      <c r="Y44" s="45">
        <f t="shared" si="4"/>
        <v>0.29577851218001838</v>
      </c>
      <c r="Z44" s="45">
        <f t="shared" si="4"/>
        <v>0.29618166246798894</v>
      </c>
      <c r="AA44" s="45">
        <f t="shared" si="4"/>
        <v>0.29705920101277528</v>
      </c>
      <c r="AB44" s="45">
        <f t="shared" si="4"/>
        <v>0.29826862520844843</v>
      </c>
      <c r="AC44" s="45">
        <f t="shared" si="4"/>
        <v>0.29967511322307355</v>
      </c>
      <c r="AD44" s="45">
        <f t="shared" si="4"/>
        <v>0.30118136999359546</v>
      </c>
      <c r="AE44" s="45">
        <f t="shared" si="4"/>
        <v>0.30273216115685325</v>
      </c>
      <c r="AF44" s="45">
        <f t="shared" si="4"/>
        <v>0.30430274321990042</v>
      </c>
      <c r="AG44" s="45">
        <f t="shared" si="4"/>
        <v>0.30588444879498616</v>
      </c>
      <c r="AH44" s="45">
        <f t="shared" si="4"/>
        <v>0.30747495417266663</v>
      </c>
      <c r="AI44" s="45">
        <f t="shared" si="4"/>
        <v>0.30907381424069402</v>
      </c>
      <c r="AJ44" s="45">
        <f t="shared" si="4"/>
        <v>0.31068099736026916</v>
      </c>
      <c r="AK44" s="45">
        <f t="shared" si="4"/>
        <v>0.31229653851037986</v>
      </c>
    </row>
    <row r="45" spans="1:38" x14ac:dyDescent="0.3">
      <c r="A45" s="151" t="s">
        <v>80</v>
      </c>
      <c r="B45" s="45">
        <f>C27</f>
        <v>27.209000744603642</v>
      </c>
      <c r="C45" s="45">
        <f t="shared" ref="C45:AK45" si="5">D27</f>
        <v>27.415594962741626</v>
      </c>
      <c r="D45" s="45">
        <f t="shared" si="5"/>
        <v>16.068127457701369</v>
      </c>
      <c r="E45" s="45">
        <f t="shared" si="5"/>
        <v>27.961601035476161</v>
      </c>
      <c r="F45" s="45">
        <f t="shared" si="5"/>
        <v>28.261520647308672</v>
      </c>
      <c r="G45" s="45">
        <f t="shared" si="5"/>
        <v>28.551472790752378</v>
      </c>
      <c r="H45" s="45">
        <f t="shared" si="5"/>
        <v>28.812584438335143</v>
      </c>
      <c r="I45" s="45">
        <f t="shared" si="5"/>
        <v>29.033437462371371</v>
      </c>
      <c r="J45" s="45">
        <f t="shared" si="5"/>
        <v>29.212380823220105</v>
      </c>
      <c r="K45" s="45">
        <f t="shared" si="5"/>
        <v>29.43229733990071</v>
      </c>
      <c r="L45" s="45">
        <f t="shared" si="5"/>
        <v>29.623332679343175</v>
      </c>
      <c r="M45" s="45">
        <f t="shared" si="5"/>
        <v>29.800264771509575</v>
      </c>
      <c r="N45" s="45">
        <f t="shared" si="5"/>
        <v>29.968727225204319</v>
      </c>
      <c r="O45" s="45">
        <f t="shared" si="5"/>
        <v>30.129507881863873</v>
      </c>
      <c r="P45" s="45">
        <f t="shared" si="5"/>
        <v>30.283883979876929</v>
      </c>
      <c r="Q45" s="45">
        <f t="shared" si="5"/>
        <v>30.410205372025359</v>
      </c>
      <c r="R45" s="45">
        <f t="shared" si="5"/>
        <v>30.535700140433487</v>
      </c>
      <c r="S45" s="45">
        <f t="shared" si="5"/>
        <v>30.659387523930388</v>
      </c>
      <c r="T45" s="45">
        <f t="shared" si="5"/>
        <v>30.779391661453602</v>
      </c>
      <c r="U45" s="45">
        <f t="shared" si="5"/>
        <v>30.893665315598305</v>
      </c>
      <c r="V45" s="45">
        <f t="shared" si="5"/>
        <v>30.989859911577199</v>
      </c>
      <c r="W45" s="45">
        <f t="shared" si="5"/>
        <v>31.0832717216323</v>
      </c>
      <c r="X45" s="45">
        <f t="shared" si="5"/>
        <v>31.178645058065666</v>
      </c>
      <c r="Y45" s="45">
        <f t="shared" si="5"/>
        <v>31.282321966487526</v>
      </c>
      <c r="Z45" s="45">
        <f t="shared" si="5"/>
        <v>31.397088316558275</v>
      </c>
      <c r="AA45" s="45">
        <f t="shared" si="5"/>
        <v>31.521328057737758</v>
      </c>
      <c r="AB45" s="45">
        <f t="shared" si="5"/>
        <v>31.649120226669318</v>
      </c>
      <c r="AC45" s="45">
        <f t="shared" si="5"/>
        <v>31.770330681358764</v>
      </c>
      <c r="AD45" s="45">
        <f t="shared" si="5"/>
        <v>31.878942916095546</v>
      </c>
      <c r="AE45" s="45">
        <f t="shared" si="5"/>
        <v>31.977679255299361</v>
      </c>
      <c r="AF45" s="45">
        <f t="shared" si="5"/>
        <v>32.072797853710256</v>
      </c>
      <c r="AG45" s="45">
        <f t="shared" si="5"/>
        <v>32.169059072579422</v>
      </c>
      <c r="AH45" s="45">
        <f t="shared" si="5"/>
        <v>32.268635655787229</v>
      </c>
      <c r="AI45" s="45">
        <f t="shared" si="5"/>
        <v>32.371290662132701</v>
      </c>
      <c r="AJ45" s="45">
        <f t="shared" si="5"/>
        <v>32.477398861972652</v>
      </c>
      <c r="AK45" s="45">
        <f t="shared" si="5"/>
        <v>32.585777337797744</v>
      </c>
    </row>
    <row r="46" spans="1:38" x14ac:dyDescent="0.3">
      <c r="A46" s="151" t="s">
        <v>85</v>
      </c>
      <c r="B46" s="159">
        <f>C29</f>
        <v>10.357964758138575</v>
      </c>
      <c r="C46" s="159">
        <f t="shared" ref="C46:AK46" si="6">D29</f>
        <v>10.343499822589802</v>
      </c>
      <c r="D46" s="159">
        <f t="shared" si="6"/>
        <v>10.324273507446799</v>
      </c>
      <c r="E46" s="159">
        <f t="shared" si="6"/>
        <v>10.302438736797967</v>
      </c>
      <c r="F46" s="159">
        <f t="shared" si="6"/>
        <v>10.279915234116979</v>
      </c>
      <c r="G46" s="159">
        <f t="shared" si="6"/>
        <v>10.260392012102642</v>
      </c>
      <c r="H46" s="159">
        <f t="shared" si="6"/>
        <v>10.247546041843371</v>
      </c>
      <c r="I46" s="159">
        <f t="shared" si="6"/>
        <v>10.241598822573033</v>
      </c>
      <c r="J46" s="159">
        <f t="shared" si="6"/>
        <v>10.242297520744859</v>
      </c>
      <c r="K46" s="159">
        <f t="shared" si="6"/>
        <v>10.272369138048171</v>
      </c>
      <c r="L46" s="159">
        <f t="shared" si="6"/>
        <v>10.304346593439682</v>
      </c>
      <c r="M46" s="159">
        <f t="shared" si="6"/>
        <v>10.338848012849176</v>
      </c>
      <c r="N46" s="159">
        <f t="shared" si="6"/>
        <v>10.375819818872294</v>
      </c>
      <c r="O46" s="159">
        <f t="shared" si="6"/>
        <v>10.41502479515983</v>
      </c>
      <c r="P46" s="159">
        <f t="shared" si="6"/>
        <v>10.456598094439517</v>
      </c>
      <c r="Q46" s="159">
        <f t="shared" si="6"/>
        <v>10.493140638311896</v>
      </c>
      <c r="R46" s="159">
        <f t="shared" si="6"/>
        <v>10.534065970742537</v>
      </c>
      <c r="S46" s="159">
        <f t="shared" si="6"/>
        <v>10.578670867069187</v>
      </c>
      <c r="T46" s="159">
        <f t="shared" si="6"/>
        <v>10.625797901026869</v>
      </c>
      <c r="U46" s="159">
        <f t="shared" si="6"/>
        <v>10.673968956796699</v>
      </c>
      <c r="V46" s="159">
        <f t="shared" si="6"/>
        <v>10.717640913914819</v>
      </c>
      <c r="W46" s="159">
        <f t="shared" si="6"/>
        <v>10.759920709890398</v>
      </c>
      <c r="X46" s="159">
        <f t="shared" si="6"/>
        <v>10.799912000848449</v>
      </c>
      <c r="Y46" s="159">
        <f t="shared" si="6"/>
        <v>10.837451937246545</v>
      </c>
      <c r="Z46" s="159">
        <f t="shared" si="6"/>
        <v>10.872705953145209</v>
      </c>
      <c r="AA46" s="159">
        <f t="shared" si="6"/>
        <v>10.906506693012851</v>
      </c>
      <c r="AB46" s="159">
        <f t="shared" si="6"/>
        <v>10.940443506669617</v>
      </c>
      <c r="AC46" s="159">
        <f t="shared" si="6"/>
        <v>10.975709209831239</v>
      </c>
      <c r="AD46" s="159">
        <f t="shared" si="6"/>
        <v>11.013114472135152</v>
      </c>
      <c r="AE46" s="159">
        <f t="shared" si="6"/>
        <v>11.052748201956039</v>
      </c>
      <c r="AF46" s="159">
        <f t="shared" si="6"/>
        <v>11.093975552565704</v>
      </c>
      <c r="AG46" s="159">
        <f t="shared" si="6"/>
        <v>11.136348374248383</v>
      </c>
      <c r="AH46" s="159">
        <f t="shared" si="6"/>
        <v>11.179699776271736</v>
      </c>
      <c r="AI46" s="159">
        <f t="shared" si="6"/>
        <v>11.223675554288178</v>
      </c>
      <c r="AJ46" s="159">
        <f t="shared" si="6"/>
        <v>11.2681885686693</v>
      </c>
      <c r="AK46" s="159">
        <f t="shared" si="6"/>
        <v>11.312813793678004</v>
      </c>
    </row>
    <row r="47" spans="1:38" x14ac:dyDescent="0.3">
      <c r="A47" s="151" t="s">
        <v>52</v>
      </c>
      <c r="B47" s="110">
        <f>SUM(B40:B46)</f>
        <v>414.41066487714488</v>
      </c>
      <c r="C47" s="110">
        <f t="shared" ref="C47:AK47" si="7">SUM(C40:C46)</f>
        <v>412.91035697406323</v>
      </c>
      <c r="D47" s="110">
        <f t="shared" si="7"/>
        <v>382.96593241685019</v>
      </c>
      <c r="E47" s="110">
        <f t="shared" si="7"/>
        <v>409.27557115909281</v>
      </c>
      <c r="F47" s="110">
        <f t="shared" si="7"/>
        <v>407.84526168915335</v>
      </c>
      <c r="G47" s="110">
        <f t="shared" si="7"/>
        <v>406.03815498758308</v>
      </c>
      <c r="H47" s="110">
        <f t="shared" si="7"/>
        <v>404.19038850947607</v>
      </c>
      <c r="I47" s="110">
        <f t="shared" si="7"/>
        <v>402.39917937203029</v>
      </c>
      <c r="J47" s="110">
        <f t="shared" si="7"/>
        <v>400.63754646111192</v>
      </c>
      <c r="K47" s="110">
        <f t="shared" si="7"/>
        <v>401.71835970075784</v>
      </c>
      <c r="L47" s="110">
        <f t="shared" si="7"/>
        <v>402.85654752975364</v>
      </c>
      <c r="M47" s="110">
        <f t="shared" si="7"/>
        <v>403.98161502007309</v>
      </c>
      <c r="N47" s="110">
        <f t="shared" si="7"/>
        <v>405.08478455986887</v>
      </c>
      <c r="O47" s="110">
        <f t="shared" si="7"/>
        <v>406.14794847375873</v>
      </c>
      <c r="P47" s="110">
        <f t="shared" si="7"/>
        <v>407.17783013509683</v>
      </c>
      <c r="Q47" s="110">
        <f t="shared" si="7"/>
        <v>408.00579002558186</v>
      </c>
      <c r="R47" s="110">
        <f t="shared" si="7"/>
        <v>408.948658378012</v>
      </c>
      <c r="S47" s="110">
        <f t="shared" si="7"/>
        <v>410.00707632504401</v>
      </c>
      <c r="T47" s="110">
        <f t="shared" si="7"/>
        <v>411.17268109980063</v>
      </c>
      <c r="U47" s="110">
        <f t="shared" si="7"/>
        <v>412.42820897790307</v>
      </c>
      <c r="V47" s="110">
        <f t="shared" si="7"/>
        <v>413.66279637252717</v>
      </c>
      <c r="W47" s="110">
        <f t="shared" si="7"/>
        <v>414.95309893287572</v>
      </c>
      <c r="X47" s="110">
        <f t="shared" si="7"/>
        <v>416.26852001933122</v>
      </c>
      <c r="Y47" s="110">
        <f t="shared" si="7"/>
        <v>417.59590273836756</v>
      </c>
      <c r="Z47" s="110">
        <f t="shared" si="7"/>
        <v>418.91456075196032</v>
      </c>
      <c r="AA47" s="110">
        <f t="shared" si="7"/>
        <v>420.21409131199539</v>
      </c>
      <c r="AB47" s="110">
        <f t="shared" si="7"/>
        <v>421.51115871662739</v>
      </c>
      <c r="AC47" s="110">
        <f t="shared" si="7"/>
        <v>422.79698228390174</v>
      </c>
      <c r="AD47" s="110">
        <f t="shared" si="7"/>
        <v>424.07309495366599</v>
      </c>
      <c r="AE47" s="110">
        <f t="shared" si="7"/>
        <v>425.35199280286207</v>
      </c>
      <c r="AF47" s="110">
        <f t="shared" si="7"/>
        <v>426.63440031561623</v>
      </c>
      <c r="AG47" s="110">
        <f t="shared" si="7"/>
        <v>427.9243896284475</v>
      </c>
      <c r="AH47" s="110">
        <f t="shared" si="7"/>
        <v>429.22916738257743</v>
      </c>
      <c r="AI47" s="110">
        <f t="shared" si="7"/>
        <v>430.54096175586005</v>
      </c>
      <c r="AJ47" s="110">
        <f t="shared" si="7"/>
        <v>431.86395455639314</v>
      </c>
      <c r="AK47" s="110">
        <f t="shared" si="7"/>
        <v>433.18239017761437</v>
      </c>
    </row>
    <row r="48" spans="1:38" s="145" customFormat="1" x14ac:dyDescent="0.3">
      <c r="A48" s="157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</row>
    <row r="49" spans="1:38" s="145" customFormat="1" x14ac:dyDescent="0.3">
      <c r="A49" s="157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</row>
    <row r="50" spans="1:38" hidden="1" x14ac:dyDescent="0.3">
      <c r="A50" s="155" t="s">
        <v>511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</row>
    <row r="51" spans="1:38" hidden="1" x14ac:dyDescent="0.3">
      <c r="A51" s="145" t="s">
        <v>270</v>
      </c>
      <c r="B51" s="145">
        <v>2014</v>
      </c>
      <c r="C51" s="145">
        <v>2015</v>
      </c>
      <c r="D51" s="145">
        <v>2016</v>
      </c>
      <c r="E51" s="145">
        <v>2017</v>
      </c>
      <c r="F51" s="145">
        <v>2018</v>
      </c>
      <c r="G51" s="145">
        <v>2019</v>
      </c>
      <c r="H51" s="145">
        <v>2020</v>
      </c>
      <c r="I51" s="145">
        <v>2021</v>
      </c>
      <c r="J51" s="145">
        <v>2022</v>
      </c>
      <c r="K51" s="145">
        <v>2023</v>
      </c>
      <c r="L51" s="145">
        <v>2024</v>
      </c>
      <c r="M51" s="145">
        <v>2025</v>
      </c>
      <c r="N51" s="145">
        <v>2026</v>
      </c>
      <c r="O51" s="145">
        <v>2027</v>
      </c>
      <c r="P51" s="145">
        <v>2028</v>
      </c>
      <c r="Q51" s="145">
        <v>2029</v>
      </c>
      <c r="R51" s="145">
        <v>2030</v>
      </c>
      <c r="S51" s="145">
        <v>2031</v>
      </c>
      <c r="T51" s="145">
        <v>2032</v>
      </c>
      <c r="U51" s="145">
        <v>2033</v>
      </c>
      <c r="V51" s="145">
        <v>2034</v>
      </c>
      <c r="W51" s="145">
        <v>2035</v>
      </c>
      <c r="X51" s="145">
        <v>2036</v>
      </c>
      <c r="Y51" s="145">
        <v>2037</v>
      </c>
      <c r="Z51" s="145">
        <v>2038</v>
      </c>
      <c r="AA51" s="145">
        <v>2039</v>
      </c>
      <c r="AB51" s="145">
        <v>2040</v>
      </c>
      <c r="AC51" s="145">
        <v>2041</v>
      </c>
      <c r="AD51" s="145">
        <v>2042</v>
      </c>
      <c r="AE51" s="145">
        <v>2043</v>
      </c>
      <c r="AF51" s="145">
        <v>2044</v>
      </c>
      <c r="AG51" s="145">
        <v>2045</v>
      </c>
      <c r="AH51" s="145">
        <v>2046</v>
      </c>
      <c r="AI51" s="145">
        <v>2047</v>
      </c>
      <c r="AJ51" s="145">
        <v>2048</v>
      </c>
      <c r="AK51" s="43">
        <v>2049</v>
      </c>
      <c r="AL51" s="43">
        <v>2050</v>
      </c>
    </row>
    <row r="52" spans="1:38" hidden="1" x14ac:dyDescent="0.3">
      <c r="A52" s="145" t="s">
        <v>81</v>
      </c>
      <c r="B52" s="145">
        <v>196.56444734705471</v>
      </c>
      <c r="C52" s="145">
        <v>193.50833162676187</v>
      </c>
      <c r="D52" s="145">
        <v>191.4082621897999</v>
      </c>
      <c r="E52" s="145">
        <v>189.15493185813972</v>
      </c>
      <c r="F52" s="145">
        <v>187.19724880344017</v>
      </c>
      <c r="G52" s="145">
        <v>185.49179763814297</v>
      </c>
      <c r="H52" s="145">
        <v>183.49824715689562</v>
      </c>
      <c r="I52" s="145">
        <v>181.55350642851056</v>
      </c>
      <c r="J52" s="145">
        <v>179.74300330020759</v>
      </c>
      <c r="K52" s="145">
        <v>178.01955695065615</v>
      </c>
      <c r="L52" s="145">
        <v>177.45334244823471</v>
      </c>
      <c r="M52" s="145">
        <v>177.01081131164679</v>
      </c>
      <c r="N52" s="145">
        <v>176.65466598896947</v>
      </c>
      <c r="O52" s="145">
        <v>176.35657354028226</v>
      </c>
      <c r="P52" s="145">
        <v>176.09066134337871</v>
      </c>
      <c r="Q52" s="145">
        <v>175.83246538649431</v>
      </c>
      <c r="R52" s="145">
        <v>175.4853009342919</v>
      </c>
      <c r="S52" s="145">
        <v>175.18579141252573</v>
      </c>
      <c r="T52" s="145">
        <v>174.93665446183681</v>
      </c>
      <c r="U52" s="145">
        <v>174.74924771226526</v>
      </c>
      <c r="V52" s="145">
        <v>174.6401988025508</v>
      </c>
      <c r="W52" s="145">
        <v>174.57729761843979</v>
      </c>
      <c r="X52" s="145">
        <v>174.60761976406999</v>
      </c>
      <c r="Y52" s="145">
        <v>174.72199849272721</v>
      </c>
      <c r="Z52" s="145">
        <v>174.91353128665961</v>
      </c>
      <c r="AA52" s="145">
        <v>175.17597140292301</v>
      </c>
      <c r="AB52" s="145">
        <v>175.50519680980082</v>
      </c>
      <c r="AC52" s="145">
        <v>175.90469744293199</v>
      </c>
      <c r="AD52" s="145">
        <v>176.37217172343526</v>
      </c>
      <c r="AE52" s="145">
        <v>176.90361432580093</v>
      </c>
      <c r="AF52" s="145">
        <v>177.49017891046094</v>
      </c>
      <c r="AG52" s="145">
        <v>178.11744521078626</v>
      </c>
      <c r="AH52" s="145">
        <v>178.77153630070316</v>
      </c>
      <c r="AI52" s="145">
        <v>179.44386220185203</v>
      </c>
      <c r="AJ52" s="145">
        <v>180.12268798230471</v>
      </c>
      <c r="AK52" s="43">
        <v>180.79972116629301</v>
      </c>
      <c r="AL52" s="43">
        <v>181.46001419449894</v>
      </c>
    </row>
    <row r="53" spans="1:38" hidden="1" x14ac:dyDescent="0.3">
      <c r="A53" s="145" t="s">
        <v>82</v>
      </c>
      <c r="B53" s="145">
        <v>175.63906006043663</v>
      </c>
      <c r="C53" s="145">
        <v>175.8563773071763</v>
      </c>
      <c r="D53" s="145">
        <v>175.94362680361186</v>
      </c>
      <c r="E53" s="145">
        <v>153.9671896144296</v>
      </c>
      <c r="F53" s="145">
        <v>175.34724246249459</v>
      </c>
      <c r="G53" s="145">
        <v>174.97241452284769</v>
      </c>
      <c r="H53" s="145">
        <v>174.46368934107431</v>
      </c>
      <c r="I53" s="145">
        <v>173.71241839407301</v>
      </c>
      <c r="J53" s="145">
        <v>172.71986853295297</v>
      </c>
      <c r="K53" s="145">
        <v>171.47473922687473</v>
      </c>
      <c r="L53" s="145">
        <v>170.17839988367894</v>
      </c>
      <c r="M53" s="145">
        <v>168.4652035279164</v>
      </c>
      <c r="N53" s="145">
        <v>166.2856574541305</v>
      </c>
      <c r="O53" s="145">
        <v>163.66254926651638</v>
      </c>
      <c r="P53" s="145">
        <v>160.61991728777426</v>
      </c>
      <c r="Q53" s="145">
        <v>157.19802376366306</v>
      </c>
      <c r="R53" s="145">
        <v>153.41351763507754</v>
      </c>
      <c r="S53" s="145">
        <v>149.49354421428862</v>
      </c>
      <c r="T53" s="145">
        <v>145.46261929186059</v>
      </c>
      <c r="U53" s="145">
        <v>141.33422732920093</v>
      </c>
      <c r="V53" s="145">
        <v>137.11468786118198</v>
      </c>
      <c r="W53" s="145">
        <v>132.80149877134619</v>
      </c>
      <c r="X53" s="145">
        <v>128.42882992231165</v>
      </c>
      <c r="Y53" s="145">
        <v>124.01249693664387</v>
      </c>
      <c r="Z53" s="145">
        <v>119.57490174014922</v>
      </c>
      <c r="AA53" s="145">
        <v>115.13385058057757</v>
      </c>
      <c r="AB53" s="145">
        <v>110.70348502393379</v>
      </c>
      <c r="AC53" s="145">
        <v>106.32440190138061</v>
      </c>
      <c r="AD53" s="145">
        <v>102.00878333151965</v>
      </c>
      <c r="AE53" s="145">
        <v>97.772393817650311</v>
      </c>
      <c r="AF53" s="145">
        <v>93.638550075806833</v>
      </c>
      <c r="AG53" s="145">
        <v>89.63038515705081</v>
      </c>
      <c r="AH53" s="145">
        <v>85.770655016266787</v>
      </c>
      <c r="AI53" s="145">
        <v>82.08401695460941</v>
      </c>
      <c r="AJ53" s="145">
        <v>78.594106521304553</v>
      </c>
      <c r="AK53" s="43">
        <v>75.332008332038157</v>
      </c>
      <c r="AL53" s="43">
        <v>72.331028066163967</v>
      </c>
    </row>
    <row r="54" spans="1:38" hidden="1" x14ac:dyDescent="0.3">
      <c r="A54" s="145" t="s">
        <v>241</v>
      </c>
      <c r="B54" s="145">
        <v>0.25</v>
      </c>
      <c r="C54" s="145">
        <v>0.27270718536757427</v>
      </c>
      <c r="D54" s="145">
        <v>0.28538692277292005</v>
      </c>
      <c r="E54" s="145">
        <v>0.28689352677836788</v>
      </c>
      <c r="F54" s="145">
        <v>0.28841087708831786</v>
      </c>
      <c r="G54" s="145">
        <v>0.28993926131380127</v>
      </c>
      <c r="H54" s="145">
        <v>0.29156885314585312</v>
      </c>
      <c r="I54" s="145">
        <v>0.29318130543684556</v>
      </c>
      <c r="J54" s="145">
        <v>0.29476991063422264</v>
      </c>
      <c r="K54" s="145">
        <v>0.29630450854066154</v>
      </c>
      <c r="L54" s="145">
        <v>0.29787390017356885</v>
      </c>
      <c r="M54" s="145">
        <v>0.29916960043224178</v>
      </c>
      <c r="N54" s="145">
        <v>0.30028188417471113</v>
      </c>
      <c r="O54" s="145">
        <v>0.30115387744830574</v>
      </c>
      <c r="P54" s="145">
        <v>0.30172570521219605</v>
      </c>
      <c r="Q54" s="145">
        <v>0.30193953574201698</v>
      </c>
      <c r="R54" s="145">
        <v>0.30145469333234032</v>
      </c>
      <c r="S54" s="145">
        <v>0.30057300079434973</v>
      </c>
      <c r="T54" s="145">
        <v>0.29934735384349254</v>
      </c>
      <c r="U54" s="145">
        <v>0.29788099386919165</v>
      </c>
      <c r="V54" s="145">
        <v>0.29633741326483065</v>
      </c>
      <c r="W54" s="145">
        <v>0.29473368723313337</v>
      </c>
      <c r="X54" s="145">
        <v>0.29346088070113857</v>
      </c>
      <c r="Y54" s="145">
        <v>0.29268105217482654</v>
      </c>
      <c r="Z54" s="145">
        <v>0.29247294990664707</v>
      </c>
      <c r="AA54" s="145">
        <v>0.29281855244401972</v>
      </c>
      <c r="AB54" s="145">
        <v>0.293615062134016</v>
      </c>
      <c r="AC54" s="145">
        <v>0.29472519427298671</v>
      </c>
      <c r="AD54" s="145">
        <v>0.29602042794242878</v>
      </c>
      <c r="AE54" s="145">
        <v>0.29740866722107695</v>
      </c>
      <c r="AF54" s="145">
        <v>0.29883791538750093</v>
      </c>
      <c r="AG54" s="145">
        <v>0.30028745086320752</v>
      </c>
      <c r="AH54" s="145">
        <v>0.30174674310780863</v>
      </c>
      <c r="AI54" s="145">
        <v>0.30321362733217189</v>
      </c>
      <c r="AJ54" s="145">
        <v>0.30468768587550232</v>
      </c>
      <c r="AK54" s="43">
        <v>0.30616888402859743</v>
      </c>
      <c r="AL54" s="43">
        <v>0.30765724851210036</v>
      </c>
    </row>
    <row r="55" spans="1:38" hidden="1" x14ac:dyDescent="0.3">
      <c r="A55" s="145" t="s">
        <v>84</v>
      </c>
      <c r="B55" s="145">
        <v>0.2</v>
      </c>
      <c r="C55" s="145">
        <v>0.20146000000000006</v>
      </c>
      <c r="D55" s="145">
        <v>0.20293065800000007</v>
      </c>
      <c r="E55" s="145">
        <v>0.20441205180340002</v>
      </c>
      <c r="F55" s="145">
        <v>0.2059042597815649</v>
      </c>
      <c r="G55" s="145">
        <v>0.20740736087797038</v>
      </c>
      <c r="H55" s="145">
        <v>0.20900439755673075</v>
      </c>
      <c r="I55" s="145">
        <v>0.21061373141791753</v>
      </c>
      <c r="J55" s="145">
        <v>0.21223545714983552</v>
      </c>
      <c r="K55" s="145">
        <v>0.21386967016988925</v>
      </c>
      <c r="L55" s="145">
        <v>0.21551646663019741</v>
      </c>
      <c r="M55" s="145">
        <v>0.21704663354327186</v>
      </c>
      <c r="N55" s="145">
        <v>0.21858766464142906</v>
      </c>
      <c r="O55" s="145">
        <v>0.22013963706038328</v>
      </c>
      <c r="P55" s="145">
        <v>0.22170262848351202</v>
      </c>
      <c r="Q55" s="145">
        <v>0.22327671714574493</v>
      </c>
      <c r="R55" s="145">
        <v>0.22459404977690484</v>
      </c>
      <c r="S55" s="145">
        <v>0.22591915467058857</v>
      </c>
      <c r="T55" s="145">
        <v>0.22725207768314504</v>
      </c>
      <c r="U55" s="145">
        <v>0.22859286494147563</v>
      </c>
      <c r="V55" s="145">
        <v>0.22994156284463035</v>
      </c>
      <c r="W55" s="145">
        <v>0.23113725897142243</v>
      </c>
      <c r="X55" s="145">
        <v>0.23233917271807383</v>
      </c>
      <c r="Y55" s="145">
        <v>0.23354733641620781</v>
      </c>
      <c r="Z55" s="145">
        <v>0.23476178256557215</v>
      </c>
      <c r="AA55" s="145">
        <v>0.23598254383491316</v>
      </c>
      <c r="AB55" s="145">
        <v>0.23720965306285471</v>
      </c>
      <c r="AC55" s="145">
        <v>0.23844314325878158</v>
      </c>
      <c r="AD55" s="145">
        <v>0.23968304760372727</v>
      </c>
      <c r="AE55" s="145">
        <v>0.24092939945126671</v>
      </c>
      <c r="AF55" s="145">
        <v>0.24218223232841329</v>
      </c>
      <c r="AG55" s="145">
        <v>0.24344157993652105</v>
      </c>
      <c r="AH55" s="145">
        <v>0.24470747615219104</v>
      </c>
      <c r="AI55" s="145">
        <v>0.24597995502818243</v>
      </c>
      <c r="AJ55" s="145">
        <v>0.24725905079432897</v>
      </c>
      <c r="AK55" s="43">
        <v>0.24854479785845954</v>
      </c>
      <c r="AL55" s="43">
        <v>0.24983723080732359</v>
      </c>
    </row>
    <row r="56" spans="1:38" hidden="1" x14ac:dyDescent="0.3">
      <c r="A56" s="145" t="s">
        <v>80</v>
      </c>
      <c r="B56" s="145">
        <v>27.077287237729649</v>
      </c>
      <c r="C56" s="145">
        <v>27.190193824714477</v>
      </c>
      <c r="D56" s="145">
        <v>27.377941715724038</v>
      </c>
      <c r="E56" s="145">
        <v>20.011033273973812</v>
      </c>
      <c r="F56" s="145">
        <v>27.883978245165601</v>
      </c>
      <c r="G56" s="145">
        <v>28.162396808285791</v>
      </c>
      <c r="H56" s="145">
        <v>28.428835825806228</v>
      </c>
      <c r="I56" s="145">
        <v>28.663277366635334</v>
      </c>
      <c r="J56" s="145">
        <v>28.854964342764422</v>
      </c>
      <c r="K56" s="145">
        <v>29.001218393406262</v>
      </c>
      <c r="L56" s="145">
        <v>29.136953599886482</v>
      </c>
      <c r="M56" s="145">
        <v>29.218848735908391</v>
      </c>
      <c r="N56" s="145">
        <v>29.261114134542002</v>
      </c>
      <c r="O56" s="145">
        <v>29.270157325564533</v>
      </c>
      <c r="P56" s="145">
        <v>29.248074949039808</v>
      </c>
      <c r="Q56" s="145">
        <v>29.196733886453625</v>
      </c>
      <c r="R56" s="145">
        <v>29.099431417101556</v>
      </c>
      <c r="S56" s="145">
        <v>28.979811287309985</v>
      </c>
      <c r="T56" s="145">
        <v>28.838329287775917</v>
      </c>
      <c r="U56" s="145">
        <v>28.673594532268272</v>
      </c>
      <c r="V56" s="145">
        <v>28.484309422520081</v>
      </c>
      <c r="W56" s="145">
        <v>28.260352246515552</v>
      </c>
      <c r="X56" s="145">
        <v>28.016147049545079</v>
      </c>
      <c r="Y56" s="145">
        <v>27.757522397116979</v>
      </c>
      <c r="Z56" s="145">
        <v>27.491998704887273</v>
      </c>
      <c r="AA56" s="145">
        <v>27.224039107724931</v>
      </c>
      <c r="AB56" s="145">
        <v>26.952732752524831</v>
      </c>
      <c r="AC56" s="145">
        <v>26.672800081492291</v>
      </c>
      <c r="AD56" s="145">
        <v>26.374390086982409</v>
      </c>
      <c r="AE56" s="145">
        <v>26.051829903678794</v>
      </c>
      <c r="AF56" s="145">
        <v>25.708762701452176</v>
      </c>
      <c r="AG56" s="145">
        <v>25.353549545831978</v>
      </c>
      <c r="AH56" s="145">
        <v>24.99243736016712</v>
      </c>
      <c r="AI56" s="145">
        <v>24.629024986012251</v>
      </c>
      <c r="AJ56" s="145">
        <v>24.265010658284766</v>
      </c>
      <c r="AK56" s="43">
        <v>23.902283823922442</v>
      </c>
      <c r="AL56" s="43">
        <v>23.542017787569335</v>
      </c>
    </row>
    <row r="57" spans="1:38" hidden="1" x14ac:dyDescent="0.3">
      <c r="A57" s="145" t="s">
        <v>86</v>
      </c>
      <c r="B57" s="145">
        <v>0.02</v>
      </c>
      <c r="C57" s="145">
        <v>2.0146000000000001E-2</v>
      </c>
      <c r="D57" s="145">
        <v>2.0293065800000003E-2</v>
      </c>
      <c r="E57" s="145">
        <v>2.0441205180340004E-2</v>
      </c>
      <c r="F57" s="145">
        <v>2.0590425978156489E-2</v>
      </c>
      <c r="G57" s="145">
        <v>2.0740736087797033E-2</v>
      </c>
      <c r="H57" s="145">
        <v>2.0900439755673069E-2</v>
      </c>
      <c r="I57" s="145">
        <v>2.1061373141791753E-2</v>
      </c>
      <c r="J57" s="145">
        <v>2.1223545714983551E-2</v>
      </c>
      <c r="K57" s="145">
        <v>2.1386967016988927E-2</v>
      </c>
      <c r="L57" s="145">
        <v>2.155164666301974E-2</v>
      </c>
      <c r="M57" s="145">
        <v>2.1704663354327181E-2</v>
      </c>
      <c r="N57" s="145">
        <v>2.185876646414291E-2</v>
      </c>
      <c r="O57" s="145">
        <v>2.2013963706038323E-2</v>
      </c>
      <c r="P57" s="145">
        <v>2.2170262848351201E-2</v>
      </c>
      <c r="Q57" s="145">
        <v>2.2327671714574497E-2</v>
      </c>
      <c r="R57" s="145">
        <v>2.2459404977690483E-2</v>
      </c>
      <c r="S57" s="145">
        <v>2.2591915467058857E-2</v>
      </c>
      <c r="T57" s="145">
        <v>2.272520776831451E-2</v>
      </c>
      <c r="U57" s="145">
        <v>2.2859286494147563E-2</v>
      </c>
      <c r="V57" s="145">
        <v>2.2994156284463035E-2</v>
      </c>
      <c r="W57" s="145">
        <v>2.3113725897142248E-2</v>
      </c>
      <c r="X57" s="145">
        <v>2.3233917271807385E-2</v>
      </c>
      <c r="Y57" s="145">
        <v>2.335473364162079E-2</v>
      </c>
      <c r="Z57" s="145">
        <v>2.347617825655722E-2</v>
      </c>
      <c r="AA57" s="145">
        <v>2.3598254383491314E-2</v>
      </c>
      <c r="AB57" s="145">
        <v>2.3720965306285476E-2</v>
      </c>
      <c r="AC57" s="145">
        <v>2.3844314325878163E-2</v>
      </c>
      <c r="AD57" s="145">
        <v>2.3968304760372729E-2</v>
      </c>
      <c r="AE57" s="145">
        <v>2.4092939945126672E-2</v>
      </c>
      <c r="AF57" s="145">
        <v>2.4218223232841337E-2</v>
      </c>
      <c r="AG57" s="145">
        <v>2.434415799365211E-2</v>
      </c>
      <c r="AH57" s="145">
        <v>2.4470747615219102E-2</v>
      </c>
      <c r="AI57" s="145">
        <v>2.4597995502818239E-2</v>
      </c>
      <c r="AJ57" s="145">
        <v>2.4725905079432901E-2</v>
      </c>
      <c r="AK57" s="43">
        <v>2.4854479785845957E-2</v>
      </c>
      <c r="AL57" s="43">
        <v>2.4983723080732354E-2</v>
      </c>
    </row>
    <row r="58" spans="1:38" hidden="1" x14ac:dyDescent="0.3">
      <c r="A58" s="145" t="s">
        <v>85</v>
      </c>
      <c r="B58" s="146">
        <v>10.365501503984079</v>
      </c>
      <c r="C58" s="146">
        <v>10.349797248720732</v>
      </c>
      <c r="D58" s="146">
        <v>10.327423168524795</v>
      </c>
      <c r="E58" s="146">
        <v>8.900456183761138</v>
      </c>
      <c r="F58" s="146">
        <v>10.271051729869876</v>
      </c>
      <c r="G58" s="146">
        <v>10.241228610770559</v>
      </c>
      <c r="H58" s="146">
        <v>10.214283997754317</v>
      </c>
      <c r="I58" s="146">
        <v>10.193943124914275</v>
      </c>
      <c r="J58" s="146">
        <v>10.180741588222086</v>
      </c>
      <c r="K58" s="146">
        <v>10.174039421855261</v>
      </c>
      <c r="L58" s="146">
        <v>10.178275287378044</v>
      </c>
      <c r="M58" s="146">
        <v>10.174522780123496</v>
      </c>
      <c r="N58" s="146">
        <v>10.163072095605889</v>
      </c>
      <c r="O58" s="146">
        <v>10.144047937279412</v>
      </c>
      <c r="P58" s="146">
        <v>10.117564635952153</v>
      </c>
      <c r="Q58" s="146">
        <v>10.083862965983636</v>
      </c>
      <c r="R58" s="146">
        <v>10.037340492463647</v>
      </c>
      <c r="S58" s="146">
        <v>9.9860147097676251</v>
      </c>
      <c r="T58" s="146">
        <v>9.9299740970387074</v>
      </c>
      <c r="U58" s="146">
        <v>9.8686046984147371</v>
      </c>
      <c r="V58" s="146">
        <v>9.8011491903535894</v>
      </c>
      <c r="W58" s="146">
        <v>9.7233848520745276</v>
      </c>
      <c r="X58" s="146">
        <v>9.638624233064963</v>
      </c>
      <c r="Y58" s="146">
        <v>9.5468914465401991</v>
      </c>
      <c r="Z58" s="146">
        <v>9.4489680578125697</v>
      </c>
      <c r="AA58" s="146">
        <v>9.3460502071547715</v>
      </c>
      <c r="AB58" s="146">
        <v>9.2395287032260818</v>
      </c>
      <c r="AC58" s="146">
        <v>9.1310996585112356</v>
      </c>
      <c r="AD58" s="146">
        <v>9.0219536955074613</v>
      </c>
      <c r="AE58" s="146">
        <v>8.9129507768826119</v>
      </c>
      <c r="AF58" s="146">
        <v>8.8046026368418353</v>
      </c>
      <c r="AG58" s="146">
        <v>8.6971289745168523</v>
      </c>
      <c r="AH58" s="146">
        <v>8.5905490182006652</v>
      </c>
      <c r="AI58" s="146">
        <v>8.4849177448170803</v>
      </c>
      <c r="AJ58" s="146">
        <v>8.3800352537969154</v>
      </c>
      <c r="AK58" s="43">
        <v>8.2756970242356545</v>
      </c>
      <c r="AL58" s="43">
        <v>8.1714799273681429</v>
      </c>
    </row>
    <row r="59" spans="1:38" hidden="1" x14ac:dyDescent="0.3">
      <c r="A59" s="145" t="s">
        <v>385</v>
      </c>
      <c r="B59" s="146">
        <v>0.2</v>
      </c>
      <c r="C59" s="146">
        <v>0.20146000000000006</v>
      </c>
      <c r="D59" s="146">
        <v>0.20293065800000007</v>
      </c>
      <c r="E59" s="146">
        <v>0.20441205180340002</v>
      </c>
      <c r="F59" s="146">
        <v>0.2059042597815649</v>
      </c>
      <c r="G59" s="146">
        <v>0.20740736087797038</v>
      </c>
      <c r="H59" s="146">
        <v>0.20900439755673075</v>
      </c>
      <c r="I59" s="146">
        <v>0.21061373141791753</v>
      </c>
      <c r="J59" s="146">
        <v>0.21223545714983552</v>
      </c>
      <c r="K59" s="146">
        <v>0.21386967016988925</v>
      </c>
      <c r="L59" s="146">
        <v>0.21551646663019741</v>
      </c>
      <c r="M59" s="146">
        <v>0.21704663354327186</v>
      </c>
      <c r="N59" s="146">
        <v>0.21858766464142906</v>
      </c>
      <c r="O59" s="146">
        <v>0.22013963706038328</v>
      </c>
      <c r="P59" s="146">
        <v>0.22170262848351202</v>
      </c>
      <c r="Q59" s="146">
        <v>0.22327671714574493</v>
      </c>
      <c r="R59" s="146">
        <v>0.22459404977690484</v>
      </c>
      <c r="S59" s="146">
        <v>0.22591915467058857</v>
      </c>
      <c r="T59" s="146">
        <v>0.22725207768314504</v>
      </c>
      <c r="U59" s="146">
        <v>0.22859286494147563</v>
      </c>
      <c r="V59" s="146">
        <v>0.22994156284463035</v>
      </c>
      <c r="W59" s="146">
        <v>0.23113725897142243</v>
      </c>
      <c r="X59" s="146">
        <v>0.23233917271807383</v>
      </c>
      <c r="Y59" s="146">
        <v>0.23354733641620781</v>
      </c>
      <c r="Z59" s="146">
        <v>0.23476178256557215</v>
      </c>
      <c r="AA59" s="146">
        <v>0.23598254383491316</v>
      </c>
      <c r="AB59" s="146">
        <v>0.23720965306285471</v>
      </c>
      <c r="AC59" s="146">
        <v>0.23844314325878158</v>
      </c>
      <c r="AD59" s="146">
        <v>0.23968304760372727</v>
      </c>
      <c r="AE59" s="146">
        <v>0.24092939945126671</v>
      </c>
      <c r="AF59" s="146">
        <v>0.24218223232841329</v>
      </c>
      <c r="AG59" s="146">
        <v>0.24344157993652105</v>
      </c>
      <c r="AH59" s="146">
        <v>0.24470747615219104</v>
      </c>
      <c r="AI59" s="146">
        <v>0.24597995502818243</v>
      </c>
      <c r="AJ59" s="146">
        <v>0.24725905079432897</v>
      </c>
      <c r="AK59" s="43">
        <v>0.24854479785845954</v>
      </c>
      <c r="AL59" s="43">
        <v>0.24983723080732359</v>
      </c>
    </row>
    <row r="60" spans="1:38" hidden="1" x14ac:dyDescent="0.3">
      <c r="A60" s="145" t="s">
        <v>227</v>
      </c>
      <c r="B60" s="146">
        <v>6.4863310392960063</v>
      </c>
      <c r="C60" s="146">
        <v>6.5882039148346898</v>
      </c>
      <c r="D60" s="146">
        <v>6.6817131296251695</v>
      </c>
      <c r="E60" s="146">
        <v>4.7625439333244586</v>
      </c>
      <c r="F60" s="146">
        <v>6.8303990070170286</v>
      </c>
      <c r="G60" s="146">
        <v>6.889048350022887</v>
      </c>
      <c r="H60" s="146">
        <v>6.9449383337739832</v>
      </c>
      <c r="I60" s="146">
        <v>6.9986174503798564</v>
      </c>
      <c r="J60" s="146">
        <v>7.0515698521443975</v>
      </c>
      <c r="K60" s="146">
        <v>7.1036759775767635</v>
      </c>
      <c r="L60" s="146">
        <v>7.1604640236225459</v>
      </c>
      <c r="M60" s="146">
        <v>7.2097328136175216</v>
      </c>
      <c r="N60" s="146">
        <v>7.2525485846092899</v>
      </c>
      <c r="O60" s="146">
        <v>7.2892562353226422</v>
      </c>
      <c r="P60" s="146">
        <v>7.3199791727093952</v>
      </c>
      <c r="Q60" s="146">
        <v>7.3448942690232917</v>
      </c>
      <c r="R60" s="146">
        <v>7.3596763916105905</v>
      </c>
      <c r="S60" s="146">
        <v>7.3702850014563444</v>
      </c>
      <c r="T60" s="146">
        <v>7.3774452441707155</v>
      </c>
      <c r="U60" s="146">
        <v>7.3814961311910414</v>
      </c>
      <c r="V60" s="146">
        <v>7.3827541280921398</v>
      </c>
      <c r="W60" s="146">
        <v>7.3787681320399923</v>
      </c>
      <c r="X60" s="146">
        <v>7.3724485046992791</v>
      </c>
      <c r="Y60" s="146">
        <v>7.363368060824528</v>
      </c>
      <c r="Z60" s="146">
        <v>7.3508145164918801</v>
      </c>
      <c r="AA60" s="146">
        <v>7.3331990456237328</v>
      </c>
      <c r="AB60" s="146">
        <v>7.3078027608982126</v>
      </c>
      <c r="AC60" s="146">
        <v>7.2713134077466197</v>
      </c>
      <c r="AD60" s="146">
        <v>7.2206254743577531</v>
      </c>
      <c r="AE60" s="146">
        <v>7.1554516653806726</v>
      </c>
      <c r="AF60" s="146">
        <v>7.0790965513356587</v>
      </c>
      <c r="AG60" s="146">
        <v>6.995879778082152</v>
      </c>
      <c r="AH60" s="146">
        <v>6.9085097275708298</v>
      </c>
      <c r="AI60" s="146">
        <v>6.8184093726107564</v>
      </c>
      <c r="AJ60" s="146">
        <v>6.726276214916374</v>
      </c>
      <c r="AK60" s="43">
        <v>6.6328306685934093</v>
      </c>
      <c r="AL60" s="43">
        <v>6.5385201949928176</v>
      </c>
    </row>
    <row r="61" spans="1:38" hidden="1" x14ac:dyDescent="0.3">
      <c r="A61" s="145" t="s">
        <v>137</v>
      </c>
      <c r="B61" s="146">
        <v>0</v>
      </c>
      <c r="C61" s="146">
        <v>0</v>
      </c>
      <c r="D61" s="146">
        <v>0</v>
      </c>
      <c r="E61" s="146">
        <v>0</v>
      </c>
      <c r="F61" s="146">
        <v>0</v>
      </c>
      <c r="G61" s="146">
        <v>0</v>
      </c>
      <c r="H61" s="146">
        <v>0</v>
      </c>
      <c r="I61" s="146">
        <v>0</v>
      </c>
      <c r="J61" s="146">
        <v>0</v>
      </c>
      <c r="K61" s="146">
        <v>0</v>
      </c>
      <c r="L61" s="146">
        <v>0</v>
      </c>
      <c r="M61" s="146">
        <v>0</v>
      </c>
      <c r="N61" s="146">
        <v>0</v>
      </c>
      <c r="O61" s="146">
        <v>0</v>
      </c>
      <c r="P61" s="146">
        <v>0</v>
      </c>
      <c r="Q61" s="146">
        <v>0</v>
      </c>
      <c r="R61" s="146">
        <v>0</v>
      </c>
      <c r="S61" s="146">
        <v>0</v>
      </c>
      <c r="T61" s="146">
        <v>0</v>
      </c>
      <c r="U61" s="146">
        <v>0</v>
      </c>
      <c r="V61" s="146">
        <v>0</v>
      </c>
      <c r="W61" s="146">
        <v>0</v>
      </c>
      <c r="X61" s="146">
        <v>0</v>
      </c>
      <c r="Y61" s="146">
        <v>0</v>
      </c>
      <c r="Z61" s="146">
        <v>0</v>
      </c>
      <c r="AA61" s="146">
        <v>0</v>
      </c>
      <c r="AB61" s="146">
        <v>0</v>
      </c>
      <c r="AC61" s="146">
        <v>0</v>
      </c>
      <c r="AD61" s="146">
        <v>0</v>
      </c>
      <c r="AE61" s="146">
        <v>0</v>
      </c>
      <c r="AF61" s="146">
        <v>0</v>
      </c>
      <c r="AG61" s="146">
        <v>0</v>
      </c>
      <c r="AH61" s="146">
        <v>0</v>
      </c>
      <c r="AI61" s="146">
        <v>0</v>
      </c>
      <c r="AJ61" s="146">
        <v>0</v>
      </c>
      <c r="AK61" s="43">
        <v>0</v>
      </c>
      <c r="AL61" s="43">
        <v>0</v>
      </c>
    </row>
    <row r="62" spans="1:38" hidden="1" x14ac:dyDescent="0.3">
      <c r="A62" s="145" t="s">
        <v>83</v>
      </c>
      <c r="B62" s="146">
        <v>0</v>
      </c>
      <c r="C62" s="146">
        <v>0</v>
      </c>
      <c r="D62" s="146">
        <v>0</v>
      </c>
      <c r="E62" s="146">
        <v>0</v>
      </c>
      <c r="F62" s="146">
        <v>0</v>
      </c>
      <c r="G62" s="146">
        <v>0</v>
      </c>
      <c r="H62" s="146">
        <v>0</v>
      </c>
      <c r="I62" s="146">
        <v>0</v>
      </c>
      <c r="J62" s="146">
        <v>0</v>
      </c>
      <c r="K62" s="146">
        <v>0</v>
      </c>
      <c r="L62" s="146">
        <v>0</v>
      </c>
      <c r="M62" s="146">
        <v>0</v>
      </c>
      <c r="N62" s="146">
        <v>0</v>
      </c>
      <c r="O62" s="146">
        <v>0</v>
      </c>
      <c r="P62" s="146">
        <v>0</v>
      </c>
      <c r="Q62" s="146">
        <v>0</v>
      </c>
      <c r="R62" s="146">
        <v>0</v>
      </c>
      <c r="S62" s="146">
        <v>0</v>
      </c>
      <c r="T62" s="146">
        <v>0</v>
      </c>
      <c r="U62" s="146">
        <v>0</v>
      </c>
      <c r="V62" s="146">
        <v>0</v>
      </c>
      <c r="W62" s="146">
        <v>0</v>
      </c>
      <c r="X62" s="146">
        <v>0</v>
      </c>
      <c r="Y62" s="146">
        <v>0</v>
      </c>
      <c r="Z62" s="146">
        <v>0</v>
      </c>
      <c r="AA62" s="146">
        <v>0</v>
      </c>
      <c r="AB62" s="146">
        <v>0</v>
      </c>
      <c r="AC62" s="146">
        <v>0</v>
      </c>
      <c r="AD62" s="146">
        <v>0</v>
      </c>
      <c r="AE62" s="146">
        <v>0</v>
      </c>
      <c r="AF62" s="146">
        <v>0</v>
      </c>
      <c r="AG62" s="146">
        <v>0</v>
      </c>
      <c r="AH62" s="146">
        <v>0</v>
      </c>
      <c r="AI62" s="146">
        <v>0</v>
      </c>
      <c r="AJ62" s="146">
        <v>0</v>
      </c>
      <c r="AK62" s="43">
        <v>0</v>
      </c>
      <c r="AL62" s="43">
        <v>0</v>
      </c>
    </row>
    <row r="63" spans="1:38" hidden="1" x14ac:dyDescent="0.3">
      <c r="A63" s="145" t="s">
        <v>453</v>
      </c>
      <c r="B63" s="146">
        <v>0</v>
      </c>
      <c r="C63" s="146">
        <v>0</v>
      </c>
      <c r="D63" s="146">
        <v>0</v>
      </c>
      <c r="E63" s="146">
        <v>0</v>
      </c>
      <c r="F63" s="146">
        <v>0</v>
      </c>
      <c r="G63" s="146">
        <v>0</v>
      </c>
      <c r="H63" s="146">
        <v>0</v>
      </c>
      <c r="I63" s="146">
        <v>0</v>
      </c>
      <c r="J63" s="146">
        <v>0</v>
      </c>
      <c r="K63" s="146">
        <v>0</v>
      </c>
      <c r="L63" s="146">
        <v>0</v>
      </c>
      <c r="M63" s="146">
        <v>0</v>
      </c>
      <c r="N63" s="146">
        <v>0</v>
      </c>
      <c r="O63" s="146">
        <v>0</v>
      </c>
      <c r="P63" s="146">
        <v>0</v>
      </c>
      <c r="Q63" s="146">
        <v>0</v>
      </c>
      <c r="R63" s="146">
        <v>0</v>
      </c>
      <c r="S63" s="146">
        <v>0</v>
      </c>
      <c r="T63" s="146">
        <v>0</v>
      </c>
      <c r="U63" s="146">
        <v>0</v>
      </c>
      <c r="V63" s="146">
        <v>0</v>
      </c>
      <c r="W63" s="146">
        <v>0</v>
      </c>
      <c r="X63" s="146">
        <v>0</v>
      </c>
      <c r="Y63" s="146">
        <v>0</v>
      </c>
      <c r="Z63" s="146">
        <v>0</v>
      </c>
      <c r="AA63" s="146">
        <v>0</v>
      </c>
      <c r="AB63" s="146">
        <v>0</v>
      </c>
      <c r="AC63" s="146">
        <v>0</v>
      </c>
      <c r="AD63" s="146">
        <v>0</v>
      </c>
      <c r="AE63" s="146">
        <v>0</v>
      </c>
      <c r="AF63" s="146">
        <v>0</v>
      </c>
      <c r="AG63" s="146">
        <v>0</v>
      </c>
      <c r="AH63" s="146">
        <v>0</v>
      </c>
      <c r="AI63" s="146">
        <v>0</v>
      </c>
      <c r="AJ63" s="146">
        <v>0</v>
      </c>
      <c r="AK63" s="43">
        <v>0</v>
      </c>
      <c r="AL63" s="43">
        <v>0</v>
      </c>
    </row>
    <row r="64" spans="1:38" hidden="1" x14ac:dyDescent="0.3">
      <c r="A64" s="145" t="s">
        <v>51</v>
      </c>
      <c r="B64" s="146">
        <v>0</v>
      </c>
      <c r="C64" s="146">
        <v>0</v>
      </c>
      <c r="D64" s="146">
        <v>0</v>
      </c>
      <c r="E64" s="146">
        <v>0</v>
      </c>
      <c r="F64" s="146">
        <v>0</v>
      </c>
      <c r="G64" s="146">
        <v>0</v>
      </c>
      <c r="H64" s="146">
        <v>0</v>
      </c>
      <c r="I64" s="146">
        <v>0</v>
      </c>
      <c r="J64" s="146">
        <v>0</v>
      </c>
      <c r="K64" s="146">
        <v>0</v>
      </c>
      <c r="L64" s="146">
        <v>0</v>
      </c>
      <c r="M64" s="146">
        <v>0</v>
      </c>
      <c r="N64" s="146">
        <v>0</v>
      </c>
      <c r="O64" s="146">
        <v>0</v>
      </c>
      <c r="P64" s="146">
        <v>0</v>
      </c>
      <c r="Q64" s="146">
        <v>0</v>
      </c>
      <c r="R64" s="146">
        <v>0</v>
      </c>
      <c r="S64" s="146">
        <v>0</v>
      </c>
      <c r="T64" s="146">
        <v>0</v>
      </c>
      <c r="U64" s="146">
        <v>0</v>
      </c>
      <c r="V64" s="146">
        <v>0</v>
      </c>
      <c r="W64" s="146">
        <v>0</v>
      </c>
      <c r="X64" s="146">
        <v>0</v>
      </c>
      <c r="Y64" s="146">
        <v>0</v>
      </c>
      <c r="Z64" s="146">
        <v>0</v>
      </c>
      <c r="AA64" s="146">
        <v>0</v>
      </c>
      <c r="AB64" s="146">
        <v>0</v>
      </c>
      <c r="AC64" s="146">
        <v>0</v>
      </c>
      <c r="AD64" s="146">
        <v>0</v>
      </c>
      <c r="AE64" s="146">
        <v>0</v>
      </c>
      <c r="AF64" s="146">
        <v>0</v>
      </c>
      <c r="AG64" s="146">
        <v>0</v>
      </c>
      <c r="AH64" s="146">
        <v>0</v>
      </c>
      <c r="AI64" s="146">
        <v>0</v>
      </c>
      <c r="AJ64" s="146">
        <v>0</v>
      </c>
      <c r="AK64" s="43">
        <v>0</v>
      </c>
      <c r="AL64" s="43">
        <v>0</v>
      </c>
    </row>
    <row r="65" spans="1:38" hidden="1" x14ac:dyDescent="0.3">
      <c r="A65" s="145" t="s">
        <v>52</v>
      </c>
      <c r="B65" s="146">
        <v>416.80262718850111</v>
      </c>
      <c r="C65" s="146">
        <v>414.18867710757564</v>
      </c>
      <c r="D65" s="146">
        <v>412.4505083118587</v>
      </c>
      <c r="E65" s="146">
        <v>377.51231369919424</v>
      </c>
      <c r="F65" s="146">
        <v>408.2507300706169</v>
      </c>
      <c r="G65" s="146">
        <v>406.48238064922742</v>
      </c>
      <c r="H65" s="146">
        <v>404.28047274331948</v>
      </c>
      <c r="I65" s="146">
        <v>401.8572329059275</v>
      </c>
      <c r="J65" s="146">
        <v>399.29061198694035</v>
      </c>
      <c r="K65" s="146">
        <v>396.51866078626659</v>
      </c>
      <c r="L65" s="146">
        <v>394.8578937228977</v>
      </c>
      <c r="M65" s="146">
        <v>392.83408670008572</v>
      </c>
      <c r="N65" s="146">
        <v>390.37637423777886</v>
      </c>
      <c r="O65" s="146">
        <v>387.48603142024035</v>
      </c>
      <c r="P65" s="146">
        <v>384.16349861388187</v>
      </c>
      <c r="Q65" s="146">
        <v>380.42680091336604</v>
      </c>
      <c r="R65" s="146">
        <v>376.16836906840911</v>
      </c>
      <c r="S65" s="146">
        <v>371.79044985095089</v>
      </c>
      <c r="T65" s="146">
        <v>367.32159909966083</v>
      </c>
      <c r="U65" s="146">
        <v>362.78509641358653</v>
      </c>
      <c r="V65" s="146">
        <v>358.2023140999371</v>
      </c>
      <c r="W65" s="146">
        <v>353.52142355148919</v>
      </c>
      <c r="X65" s="146">
        <v>348.84504261710003</v>
      </c>
      <c r="Y65" s="146">
        <v>344.18540779250168</v>
      </c>
      <c r="Z65" s="146">
        <v>339.56568699929488</v>
      </c>
      <c r="AA65" s="146">
        <v>335.00149223850133</v>
      </c>
      <c r="AB65" s="146">
        <v>330.50050138394977</v>
      </c>
      <c r="AC65" s="146">
        <v>326.09976828717919</v>
      </c>
      <c r="AD65" s="146">
        <v>321.79727913971277</v>
      </c>
      <c r="AE65" s="146">
        <v>317.59960089546206</v>
      </c>
      <c r="AF65" s="146">
        <v>313.52861147917463</v>
      </c>
      <c r="AG65" s="146">
        <v>309.60590343499797</v>
      </c>
      <c r="AH65" s="146">
        <v>305.84931986593597</v>
      </c>
      <c r="AI65" s="146">
        <v>302.28000279279286</v>
      </c>
      <c r="AJ65" s="146">
        <v>298.91204832315088</v>
      </c>
      <c r="AK65" s="178">
        <v>295.77065397461405</v>
      </c>
      <c r="AL65" s="43">
        <v>292.87537560380071</v>
      </c>
    </row>
    <row r="66" spans="1:38" s="145" customFormat="1" x14ac:dyDescent="0.3"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78"/>
      <c r="AL66" s="43"/>
    </row>
    <row r="67" spans="1:38" ht="15" thickBot="1" x14ac:dyDescent="0.35">
      <c r="A67" s="155" t="s">
        <v>511</v>
      </c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</row>
    <row r="68" spans="1:38" x14ac:dyDescent="0.3">
      <c r="A68" s="150" t="s">
        <v>465</v>
      </c>
      <c r="B68" s="153">
        <v>2015</v>
      </c>
      <c r="C68" s="153">
        <v>2016</v>
      </c>
      <c r="D68" s="153">
        <v>2017</v>
      </c>
      <c r="E68" s="153">
        <v>2018</v>
      </c>
      <c r="F68" s="153">
        <v>2019</v>
      </c>
      <c r="G68" s="153">
        <v>2020</v>
      </c>
      <c r="H68" s="153">
        <v>2021</v>
      </c>
      <c r="I68" s="153">
        <v>2022</v>
      </c>
      <c r="J68" s="153">
        <v>2023</v>
      </c>
      <c r="K68" s="153">
        <v>2024</v>
      </c>
      <c r="L68" s="153">
        <v>2025</v>
      </c>
      <c r="M68" s="153">
        <v>2026</v>
      </c>
      <c r="N68" s="153">
        <v>2027</v>
      </c>
      <c r="O68" s="153">
        <v>2028</v>
      </c>
      <c r="P68" s="153">
        <v>2029</v>
      </c>
      <c r="Q68" s="153">
        <v>2030</v>
      </c>
      <c r="R68" s="153">
        <v>2031</v>
      </c>
      <c r="S68" s="153">
        <v>2032</v>
      </c>
      <c r="T68" s="153">
        <v>2033</v>
      </c>
      <c r="U68" s="153">
        <v>2034</v>
      </c>
      <c r="V68" s="153">
        <v>2035</v>
      </c>
      <c r="W68" s="153">
        <v>2036</v>
      </c>
      <c r="X68" s="153">
        <v>2037</v>
      </c>
      <c r="Y68" s="153">
        <v>2038</v>
      </c>
      <c r="Z68" s="153">
        <v>2039</v>
      </c>
      <c r="AA68" s="153">
        <v>2040</v>
      </c>
      <c r="AB68" s="153">
        <v>2041</v>
      </c>
      <c r="AC68" s="153">
        <v>2042</v>
      </c>
      <c r="AD68" s="153">
        <v>2043</v>
      </c>
      <c r="AE68" s="153">
        <v>2044</v>
      </c>
      <c r="AF68" s="153">
        <v>2045</v>
      </c>
      <c r="AG68" s="153">
        <v>2046</v>
      </c>
      <c r="AH68" s="153">
        <v>2047</v>
      </c>
      <c r="AI68" s="153">
        <v>2048</v>
      </c>
      <c r="AJ68" s="153">
        <v>2049</v>
      </c>
      <c r="AK68" s="154">
        <v>2050</v>
      </c>
    </row>
    <row r="69" spans="1:38" x14ac:dyDescent="0.3">
      <c r="A69" s="151" t="s">
        <v>407</v>
      </c>
      <c r="B69" s="159">
        <f>SUM(C59:C60,C57)</f>
        <v>6.8098099148346902</v>
      </c>
      <c r="C69" s="159">
        <f t="shared" ref="C69:AK69" si="8">SUM(D59:D60,D57)</f>
        <v>6.9049368534251689</v>
      </c>
      <c r="D69" s="159">
        <f t="shared" si="8"/>
        <v>4.9873971903081991</v>
      </c>
      <c r="E69" s="159">
        <f t="shared" si="8"/>
        <v>7.0568936927767494</v>
      </c>
      <c r="F69" s="159">
        <f t="shared" si="8"/>
        <v>7.1171964469886539</v>
      </c>
      <c r="G69" s="159">
        <f t="shared" si="8"/>
        <v>7.1748431710863869</v>
      </c>
      <c r="H69" s="159">
        <f t="shared" si="8"/>
        <v>7.2302925549395658</v>
      </c>
      <c r="I69" s="159">
        <f t="shared" si="8"/>
        <v>7.2850288550092168</v>
      </c>
      <c r="J69" s="159">
        <f t="shared" si="8"/>
        <v>7.3389326147636416</v>
      </c>
      <c r="K69" s="159">
        <f t="shared" si="8"/>
        <v>7.3975321369157632</v>
      </c>
      <c r="L69" s="159">
        <f t="shared" si="8"/>
        <v>7.4484841105151203</v>
      </c>
      <c r="M69" s="159">
        <f t="shared" si="8"/>
        <v>7.4929950157148619</v>
      </c>
      <c r="N69" s="159">
        <f t="shared" si="8"/>
        <v>7.5314098360890638</v>
      </c>
      <c r="O69" s="159">
        <f t="shared" si="8"/>
        <v>7.5638520640412583</v>
      </c>
      <c r="P69" s="159">
        <f t="shared" si="8"/>
        <v>7.5904986578836109</v>
      </c>
      <c r="Q69" s="159">
        <f t="shared" si="8"/>
        <v>7.6067298463651856</v>
      </c>
      <c r="R69" s="159">
        <f t="shared" si="8"/>
        <v>7.6187960715939917</v>
      </c>
      <c r="S69" s="159">
        <f t="shared" si="8"/>
        <v>7.6274225296221756</v>
      </c>
      <c r="T69" s="159">
        <f t="shared" si="8"/>
        <v>7.632948282626665</v>
      </c>
      <c r="U69" s="159">
        <f t="shared" si="8"/>
        <v>7.6356898472212338</v>
      </c>
      <c r="V69" s="159">
        <f t="shared" si="8"/>
        <v>7.6330191169085566</v>
      </c>
      <c r="W69" s="159">
        <f t="shared" si="8"/>
        <v>7.6280215946891605</v>
      </c>
      <c r="X69" s="159">
        <f t="shared" si="8"/>
        <v>7.6202701308823562</v>
      </c>
      <c r="Y69" s="159">
        <f t="shared" si="8"/>
        <v>7.6090524773140098</v>
      </c>
      <c r="Z69" s="159">
        <f t="shared" si="8"/>
        <v>7.5927798438421368</v>
      </c>
      <c r="AA69" s="159">
        <f t="shared" si="8"/>
        <v>7.5687333792673526</v>
      </c>
      <c r="AB69" s="159">
        <f t="shared" si="8"/>
        <v>7.5336008653312794</v>
      </c>
      <c r="AC69" s="159">
        <f t="shared" si="8"/>
        <v>7.4842768267218531</v>
      </c>
      <c r="AD69" s="159">
        <f t="shared" si="8"/>
        <v>7.4204740047770663</v>
      </c>
      <c r="AE69" s="159">
        <f t="shared" si="8"/>
        <v>7.3454970068969132</v>
      </c>
      <c r="AF69" s="159">
        <f t="shared" si="8"/>
        <v>7.2636655160123249</v>
      </c>
      <c r="AG69" s="159">
        <f t="shared" si="8"/>
        <v>7.1776879513382408</v>
      </c>
      <c r="AH69" s="159">
        <f t="shared" si="8"/>
        <v>7.0889873231417564</v>
      </c>
      <c r="AI69" s="159">
        <f t="shared" si="8"/>
        <v>6.9982611707901361</v>
      </c>
      <c r="AJ69" s="159">
        <f t="shared" si="8"/>
        <v>6.9062299462377146</v>
      </c>
      <c r="AK69" s="159">
        <f t="shared" si="8"/>
        <v>6.8133411488808733</v>
      </c>
    </row>
    <row r="70" spans="1:38" x14ac:dyDescent="0.3">
      <c r="A70" s="151" t="s">
        <v>81</v>
      </c>
      <c r="B70" s="45">
        <f>C52</f>
        <v>193.50833162676187</v>
      </c>
      <c r="C70" s="45">
        <f t="shared" ref="C70:AK70" si="9">D52</f>
        <v>191.4082621897999</v>
      </c>
      <c r="D70" s="45">
        <f t="shared" si="9"/>
        <v>189.15493185813972</v>
      </c>
      <c r="E70" s="45">
        <f t="shared" si="9"/>
        <v>187.19724880344017</v>
      </c>
      <c r="F70" s="45">
        <f t="shared" si="9"/>
        <v>185.49179763814297</v>
      </c>
      <c r="G70" s="45">
        <f t="shared" si="9"/>
        <v>183.49824715689562</v>
      </c>
      <c r="H70" s="45">
        <f t="shared" si="9"/>
        <v>181.55350642851056</v>
      </c>
      <c r="I70" s="45">
        <f t="shared" si="9"/>
        <v>179.74300330020759</v>
      </c>
      <c r="J70" s="45">
        <f t="shared" si="9"/>
        <v>178.01955695065615</v>
      </c>
      <c r="K70" s="45">
        <f t="shared" si="9"/>
        <v>177.45334244823471</v>
      </c>
      <c r="L70" s="45">
        <f t="shared" si="9"/>
        <v>177.01081131164679</v>
      </c>
      <c r="M70" s="45">
        <f t="shared" si="9"/>
        <v>176.65466598896947</v>
      </c>
      <c r="N70" s="45">
        <f t="shared" si="9"/>
        <v>176.35657354028226</v>
      </c>
      <c r="O70" s="45">
        <f t="shared" si="9"/>
        <v>176.09066134337871</v>
      </c>
      <c r="P70" s="45">
        <f t="shared" si="9"/>
        <v>175.83246538649431</v>
      </c>
      <c r="Q70" s="45">
        <f t="shared" si="9"/>
        <v>175.4853009342919</v>
      </c>
      <c r="R70" s="45">
        <f t="shared" si="9"/>
        <v>175.18579141252573</v>
      </c>
      <c r="S70" s="45">
        <f t="shared" si="9"/>
        <v>174.93665446183681</v>
      </c>
      <c r="T70" s="45">
        <f t="shared" si="9"/>
        <v>174.74924771226526</v>
      </c>
      <c r="U70" s="45">
        <f t="shared" si="9"/>
        <v>174.6401988025508</v>
      </c>
      <c r="V70" s="45">
        <f t="shared" si="9"/>
        <v>174.57729761843979</v>
      </c>
      <c r="W70" s="45">
        <f t="shared" si="9"/>
        <v>174.60761976406999</v>
      </c>
      <c r="X70" s="45">
        <f t="shared" si="9"/>
        <v>174.72199849272721</v>
      </c>
      <c r="Y70" s="45">
        <f t="shared" si="9"/>
        <v>174.91353128665961</v>
      </c>
      <c r="Z70" s="45">
        <f t="shared" si="9"/>
        <v>175.17597140292301</v>
      </c>
      <c r="AA70" s="45">
        <f t="shared" si="9"/>
        <v>175.50519680980082</v>
      </c>
      <c r="AB70" s="45">
        <f t="shared" si="9"/>
        <v>175.90469744293199</v>
      </c>
      <c r="AC70" s="45">
        <f t="shared" si="9"/>
        <v>176.37217172343526</v>
      </c>
      <c r="AD70" s="45">
        <f t="shared" si="9"/>
        <v>176.90361432580093</v>
      </c>
      <c r="AE70" s="45">
        <f t="shared" si="9"/>
        <v>177.49017891046094</v>
      </c>
      <c r="AF70" s="45">
        <f t="shared" si="9"/>
        <v>178.11744521078626</v>
      </c>
      <c r="AG70" s="45">
        <f t="shared" si="9"/>
        <v>178.77153630070316</v>
      </c>
      <c r="AH70" s="45">
        <f t="shared" si="9"/>
        <v>179.44386220185203</v>
      </c>
      <c r="AI70" s="45">
        <f t="shared" si="9"/>
        <v>180.12268798230471</v>
      </c>
      <c r="AJ70" s="45">
        <f t="shared" si="9"/>
        <v>180.79972116629301</v>
      </c>
      <c r="AK70" s="45">
        <f t="shared" si="9"/>
        <v>181.46001419449894</v>
      </c>
    </row>
    <row r="71" spans="1:38" x14ac:dyDescent="0.3">
      <c r="A71" s="151" t="s">
        <v>82</v>
      </c>
      <c r="B71" s="45">
        <f>C53</f>
        <v>175.8563773071763</v>
      </c>
      <c r="C71" s="45">
        <f t="shared" ref="C71:AK71" si="10">D53</f>
        <v>175.94362680361186</v>
      </c>
      <c r="D71" s="45">
        <f t="shared" si="10"/>
        <v>153.9671896144296</v>
      </c>
      <c r="E71" s="45">
        <f t="shared" si="10"/>
        <v>175.34724246249459</v>
      </c>
      <c r="F71" s="45">
        <f t="shared" si="10"/>
        <v>174.97241452284769</v>
      </c>
      <c r="G71" s="45">
        <f t="shared" si="10"/>
        <v>174.46368934107431</v>
      </c>
      <c r="H71" s="45">
        <f t="shared" si="10"/>
        <v>173.71241839407301</v>
      </c>
      <c r="I71" s="45">
        <f t="shared" si="10"/>
        <v>172.71986853295297</v>
      </c>
      <c r="J71" s="45">
        <f t="shared" si="10"/>
        <v>171.47473922687473</v>
      </c>
      <c r="K71" s="45">
        <f t="shared" si="10"/>
        <v>170.17839988367894</v>
      </c>
      <c r="L71" s="45">
        <f t="shared" si="10"/>
        <v>168.4652035279164</v>
      </c>
      <c r="M71" s="45">
        <f t="shared" si="10"/>
        <v>166.2856574541305</v>
      </c>
      <c r="N71" s="45">
        <f t="shared" si="10"/>
        <v>163.66254926651638</v>
      </c>
      <c r="O71" s="45">
        <f t="shared" si="10"/>
        <v>160.61991728777426</v>
      </c>
      <c r="P71" s="45">
        <f t="shared" si="10"/>
        <v>157.19802376366306</v>
      </c>
      <c r="Q71" s="45">
        <f t="shared" si="10"/>
        <v>153.41351763507754</v>
      </c>
      <c r="R71" s="45">
        <f t="shared" si="10"/>
        <v>149.49354421428862</v>
      </c>
      <c r="S71" s="45">
        <f t="shared" si="10"/>
        <v>145.46261929186059</v>
      </c>
      <c r="T71" s="45">
        <f t="shared" si="10"/>
        <v>141.33422732920093</v>
      </c>
      <c r="U71" s="45">
        <f t="shared" si="10"/>
        <v>137.11468786118198</v>
      </c>
      <c r="V71" s="45">
        <f t="shared" si="10"/>
        <v>132.80149877134619</v>
      </c>
      <c r="W71" s="45">
        <f t="shared" si="10"/>
        <v>128.42882992231165</v>
      </c>
      <c r="X71" s="45">
        <f t="shared" si="10"/>
        <v>124.01249693664387</v>
      </c>
      <c r="Y71" s="45">
        <f t="shared" si="10"/>
        <v>119.57490174014922</v>
      </c>
      <c r="Z71" s="45">
        <f t="shared" si="10"/>
        <v>115.13385058057757</v>
      </c>
      <c r="AA71" s="45">
        <f t="shared" si="10"/>
        <v>110.70348502393379</v>
      </c>
      <c r="AB71" s="45">
        <f t="shared" si="10"/>
        <v>106.32440190138061</v>
      </c>
      <c r="AC71" s="45">
        <f t="shared" si="10"/>
        <v>102.00878333151965</v>
      </c>
      <c r="AD71" s="45">
        <f t="shared" si="10"/>
        <v>97.772393817650311</v>
      </c>
      <c r="AE71" s="45">
        <f t="shared" si="10"/>
        <v>93.638550075806833</v>
      </c>
      <c r="AF71" s="45">
        <f t="shared" si="10"/>
        <v>89.63038515705081</v>
      </c>
      <c r="AG71" s="45">
        <f t="shared" si="10"/>
        <v>85.770655016266787</v>
      </c>
      <c r="AH71" s="45">
        <f t="shared" si="10"/>
        <v>82.08401695460941</v>
      </c>
      <c r="AI71" s="45">
        <f t="shared" si="10"/>
        <v>78.594106521304553</v>
      </c>
      <c r="AJ71" s="45">
        <f t="shared" si="10"/>
        <v>75.332008332038157</v>
      </c>
      <c r="AK71" s="45">
        <f t="shared" si="10"/>
        <v>72.331028066163967</v>
      </c>
    </row>
    <row r="72" spans="1:38" x14ac:dyDescent="0.3">
      <c r="A72" s="151" t="s">
        <v>84</v>
      </c>
      <c r="B72" s="45">
        <f>C55</f>
        <v>0.20146000000000006</v>
      </c>
      <c r="C72" s="45">
        <f t="shared" ref="C72:AK72" si="11">D55</f>
        <v>0.20293065800000007</v>
      </c>
      <c r="D72" s="45">
        <f t="shared" si="11"/>
        <v>0.20441205180340002</v>
      </c>
      <c r="E72" s="45">
        <f t="shared" si="11"/>
        <v>0.2059042597815649</v>
      </c>
      <c r="F72" s="45">
        <f t="shared" si="11"/>
        <v>0.20740736087797038</v>
      </c>
      <c r="G72" s="45">
        <f t="shared" si="11"/>
        <v>0.20900439755673075</v>
      </c>
      <c r="H72" s="45">
        <f t="shared" si="11"/>
        <v>0.21061373141791753</v>
      </c>
      <c r="I72" s="45">
        <f t="shared" si="11"/>
        <v>0.21223545714983552</v>
      </c>
      <c r="J72" s="45">
        <f t="shared" si="11"/>
        <v>0.21386967016988925</v>
      </c>
      <c r="K72" s="45">
        <f t="shared" si="11"/>
        <v>0.21551646663019741</v>
      </c>
      <c r="L72" s="45">
        <f t="shared" si="11"/>
        <v>0.21704663354327186</v>
      </c>
      <c r="M72" s="45">
        <f t="shared" si="11"/>
        <v>0.21858766464142906</v>
      </c>
      <c r="N72" s="45">
        <f t="shared" si="11"/>
        <v>0.22013963706038328</v>
      </c>
      <c r="O72" s="45">
        <f t="shared" si="11"/>
        <v>0.22170262848351202</v>
      </c>
      <c r="P72" s="45">
        <f t="shared" si="11"/>
        <v>0.22327671714574493</v>
      </c>
      <c r="Q72" s="45">
        <f t="shared" si="11"/>
        <v>0.22459404977690484</v>
      </c>
      <c r="R72" s="45">
        <f t="shared" si="11"/>
        <v>0.22591915467058857</v>
      </c>
      <c r="S72" s="45">
        <f t="shared" si="11"/>
        <v>0.22725207768314504</v>
      </c>
      <c r="T72" s="45">
        <f t="shared" si="11"/>
        <v>0.22859286494147563</v>
      </c>
      <c r="U72" s="45">
        <f t="shared" si="11"/>
        <v>0.22994156284463035</v>
      </c>
      <c r="V72" s="45">
        <f t="shared" si="11"/>
        <v>0.23113725897142243</v>
      </c>
      <c r="W72" s="45">
        <f t="shared" si="11"/>
        <v>0.23233917271807383</v>
      </c>
      <c r="X72" s="45">
        <f t="shared" si="11"/>
        <v>0.23354733641620781</v>
      </c>
      <c r="Y72" s="45">
        <f t="shared" si="11"/>
        <v>0.23476178256557215</v>
      </c>
      <c r="Z72" s="45">
        <f t="shared" si="11"/>
        <v>0.23598254383491316</v>
      </c>
      <c r="AA72" s="45">
        <f t="shared" si="11"/>
        <v>0.23720965306285471</v>
      </c>
      <c r="AB72" s="45">
        <f t="shared" si="11"/>
        <v>0.23844314325878158</v>
      </c>
      <c r="AC72" s="45">
        <f t="shared" si="11"/>
        <v>0.23968304760372727</v>
      </c>
      <c r="AD72" s="45">
        <f t="shared" si="11"/>
        <v>0.24092939945126671</v>
      </c>
      <c r="AE72" s="45">
        <f t="shared" si="11"/>
        <v>0.24218223232841329</v>
      </c>
      <c r="AF72" s="45">
        <f t="shared" si="11"/>
        <v>0.24344157993652105</v>
      </c>
      <c r="AG72" s="45">
        <f t="shared" si="11"/>
        <v>0.24470747615219104</v>
      </c>
      <c r="AH72" s="45">
        <f t="shared" si="11"/>
        <v>0.24597995502818243</v>
      </c>
      <c r="AI72" s="45">
        <f t="shared" si="11"/>
        <v>0.24725905079432897</v>
      </c>
      <c r="AJ72" s="45">
        <f t="shared" si="11"/>
        <v>0.24854479785845954</v>
      </c>
      <c r="AK72" s="45">
        <f t="shared" si="11"/>
        <v>0.24983723080732359</v>
      </c>
    </row>
    <row r="73" spans="1:38" x14ac:dyDescent="0.3">
      <c r="A73" s="151" t="s">
        <v>241</v>
      </c>
      <c r="B73" s="45">
        <f>C54</f>
        <v>0.27270718536757427</v>
      </c>
      <c r="C73" s="45">
        <f t="shared" ref="C73:AK73" si="12">D54</f>
        <v>0.28538692277292005</v>
      </c>
      <c r="D73" s="45">
        <f t="shared" si="12"/>
        <v>0.28689352677836788</v>
      </c>
      <c r="E73" s="45">
        <f t="shared" si="12"/>
        <v>0.28841087708831786</v>
      </c>
      <c r="F73" s="45">
        <f t="shared" si="12"/>
        <v>0.28993926131380127</v>
      </c>
      <c r="G73" s="45">
        <f t="shared" si="12"/>
        <v>0.29156885314585312</v>
      </c>
      <c r="H73" s="45">
        <f t="shared" si="12"/>
        <v>0.29318130543684556</v>
      </c>
      <c r="I73" s="45">
        <f t="shared" si="12"/>
        <v>0.29476991063422264</v>
      </c>
      <c r="J73" s="45">
        <f t="shared" si="12"/>
        <v>0.29630450854066154</v>
      </c>
      <c r="K73" s="45">
        <f t="shared" si="12"/>
        <v>0.29787390017356885</v>
      </c>
      <c r="L73" s="45">
        <f t="shared" si="12"/>
        <v>0.29916960043224178</v>
      </c>
      <c r="M73" s="45">
        <f t="shared" si="12"/>
        <v>0.30028188417471113</v>
      </c>
      <c r="N73" s="45">
        <f t="shared" si="12"/>
        <v>0.30115387744830574</v>
      </c>
      <c r="O73" s="45">
        <f t="shared" si="12"/>
        <v>0.30172570521219605</v>
      </c>
      <c r="P73" s="45">
        <f t="shared" si="12"/>
        <v>0.30193953574201698</v>
      </c>
      <c r="Q73" s="45">
        <f t="shared" si="12"/>
        <v>0.30145469333234032</v>
      </c>
      <c r="R73" s="45">
        <f t="shared" si="12"/>
        <v>0.30057300079434973</v>
      </c>
      <c r="S73" s="45">
        <f t="shared" si="12"/>
        <v>0.29934735384349254</v>
      </c>
      <c r="T73" s="45">
        <f t="shared" si="12"/>
        <v>0.29788099386919165</v>
      </c>
      <c r="U73" s="45">
        <f t="shared" si="12"/>
        <v>0.29633741326483065</v>
      </c>
      <c r="V73" s="45">
        <f t="shared" si="12"/>
        <v>0.29473368723313337</v>
      </c>
      <c r="W73" s="45">
        <f t="shared" si="12"/>
        <v>0.29346088070113857</v>
      </c>
      <c r="X73" s="45">
        <f t="shared" si="12"/>
        <v>0.29268105217482654</v>
      </c>
      <c r="Y73" s="45">
        <f t="shared" si="12"/>
        <v>0.29247294990664707</v>
      </c>
      <c r="Z73" s="45">
        <f t="shared" si="12"/>
        <v>0.29281855244401972</v>
      </c>
      <c r="AA73" s="45">
        <f t="shared" si="12"/>
        <v>0.293615062134016</v>
      </c>
      <c r="AB73" s="45">
        <f t="shared" si="12"/>
        <v>0.29472519427298671</v>
      </c>
      <c r="AC73" s="45">
        <f t="shared" si="12"/>
        <v>0.29602042794242878</v>
      </c>
      <c r="AD73" s="45">
        <f t="shared" si="12"/>
        <v>0.29740866722107695</v>
      </c>
      <c r="AE73" s="45">
        <f t="shared" si="12"/>
        <v>0.29883791538750093</v>
      </c>
      <c r="AF73" s="45">
        <f t="shared" si="12"/>
        <v>0.30028745086320752</v>
      </c>
      <c r="AG73" s="45">
        <f t="shared" si="12"/>
        <v>0.30174674310780863</v>
      </c>
      <c r="AH73" s="45">
        <f t="shared" si="12"/>
        <v>0.30321362733217189</v>
      </c>
      <c r="AI73" s="45">
        <f t="shared" si="12"/>
        <v>0.30468768587550232</v>
      </c>
      <c r="AJ73" s="45">
        <f t="shared" si="12"/>
        <v>0.30616888402859743</v>
      </c>
      <c r="AK73" s="45">
        <f t="shared" si="12"/>
        <v>0.30765724851210036</v>
      </c>
    </row>
    <row r="74" spans="1:38" x14ac:dyDescent="0.3">
      <c r="A74" s="151" t="s">
        <v>80</v>
      </c>
      <c r="B74" s="45">
        <f>C56</f>
        <v>27.190193824714477</v>
      </c>
      <c r="C74" s="45">
        <f t="shared" ref="C74:AK74" si="13">D56</f>
        <v>27.377941715724038</v>
      </c>
      <c r="D74" s="45">
        <f t="shared" si="13"/>
        <v>20.011033273973812</v>
      </c>
      <c r="E74" s="45">
        <f t="shared" si="13"/>
        <v>27.883978245165601</v>
      </c>
      <c r="F74" s="45">
        <f t="shared" si="13"/>
        <v>28.162396808285791</v>
      </c>
      <c r="G74" s="45">
        <f t="shared" si="13"/>
        <v>28.428835825806228</v>
      </c>
      <c r="H74" s="45">
        <f t="shared" si="13"/>
        <v>28.663277366635334</v>
      </c>
      <c r="I74" s="45">
        <f t="shared" si="13"/>
        <v>28.854964342764422</v>
      </c>
      <c r="J74" s="45">
        <f t="shared" si="13"/>
        <v>29.001218393406262</v>
      </c>
      <c r="K74" s="45">
        <f t="shared" si="13"/>
        <v>29.136953599886482</v>
      </c>
      <c r="L74" s="45">
        <f t="shared" si="13"/>
        <v>29.218848735908391</v>
      </c>
      <c r="M74" s="45">
        <f t="shared" si="13"/>
        <v>29.261114134542002</v>
      </c>
      <c r="N74" s="45">
        <f t="shared" si="13"/>
        <v>29.270157325564533</v>
      </c>
      <c r="O74" s="45">
        <f t="shared" si="13"/>
        <v>29.248074949039808</v>
      </c>
      <c r="P74" s="45">
        <f t="shared" si="13"/>
        <v>29.196733886453625</v>
      </c>
      <c r="Q74" s="45">
        <f t="shared" si="13"/>
        <v>29.099431417101556</v>
      </c>
      <c r="R74" s="45">
        <f t="shared" si="13"/>
        <v>28.979811287309985</v>
      </c>
      <c r="S74" s="45">
        <f t="shared" si="13"/>
        <v>28.838329287775917</v>
      </c>
      <c r="T74" s="45">
        <f t="shared" si="13"/>
        <v>28.673594532268272</v>
      </c>
      <c r="U74" s="45">
        <f t="shared" si="13"/>
        <v>28.484309422520081</v>
      </c>
      <c r="V74" s="45">
        <f t="shared" si="13"/>
        <v>28.260352246515552</v>
      </c>
      <c r="W74" s="45">
        <f t="shared" si="13"/>
        <v>28.016147049545079</v>
      </c>
      <c r="X74" s="45">
        <f t="shared" si="13"/>
        <v>27.757522397116979</v>
      </c>
      <c r="Y74" s="45">
        <f t="shared" si="13"/>
        <v>27.491998704887273</v>
      </c>
      <c r="Z74" s="45">
        <f t="shared" si="13"/>
        <v>27.224039107724931</v>
      </c>
      <c r="AA74" s="45">
        <f t="shared" si="13"/>
        <v>26.952732752524831</v>
      </c>
      <c r="AB74" s="45">
        <f t="shared" si="13"/>
        <v>26.672800081492291</v>
      </c>
      <c r="AC74" s="45">
        <f t="shared" si="13"/>
        <v>26.374390086982409</v>
      </c>
      <c r="AD74" s="45">
        <f t="shared" si="13"/>
        <v>26.051829903678794</v>
      </c>
      <c r="AE74" s="45">
        <f t="shared" si="13"/>
        <v>25.708762701452176</v>
      </c>
      <c r="AF74" s="45">
        <f t="shared" si="13"/>
        <v>25.353549545831978</v>
      </c>
      <c r="AG74" s="45">
        <f t="shared" si="13"/>
        <v>24.99243736016712</v>
      </c>
      <c r="AH74" s="45">
        <f t="shared" si="13"/>
        <v>24.629024986012251</v>
      </c>
      <c r="AI74" s="45">
        <f t="shared" si="13"/>
        <v>24.265010658284766</v>
      </c>
      <c r="AJ74" s="45">
        <f t="shared" si="13"/>
        <v>23.902283823922442</v>
      </c>
      <c r="AK74" s="45">
        <f t="shared" si="13"/>
        <v>23.542017787569335</v>
      </c>
    </row>
    <row r="75" spans="1:38" x14ac:dyDescent="0.3">
      <c r="A75" s="151" t="s">
        <v>85</v>
      </c>
      <c r="B75" s="159">
        <f>C58</f>
        <v>10.349797248720732</v>
      </c>
      <c r="C75" s="159">
        <f t="shared" ref="C75:AK75" si="14">D58</f>
        <v>10.327423168524795</v>
      </c>
      <c r="D75" s="159">
        <f t="shared" si="14"/>
        <v>8.900456183761138</v>
      </c>
      <c r="E75" s="159">
        <f t="shared" si="14"/>
        <v>10.271051729869876</v>
      </c>
      <c r="F75" s="159">
        <f t="shared" si="14"/>
        <v>10.241228610770559</v>
      </c>
      <c r="G75" s="159">
        <f t="shared" si="14"/>
        <v>10.214283997754317</v>
      </c>
      <c r="H75" s="159">
        <f t="shared" si="14"/>
        <v>10.193943124914275</v>
      </c>
      <c r="I75" s="159">
        <f t="shared" si="14"/>
        <v>10.180741588222086</v>
      </c>
      <c r="J75" s="159">
        <f t="shared" si="14"/>
        <v>10.174039421855261</v>
      </c>
      <c r="K75" s="159">
        <f t="shared" si="14"/>
        <v>10.178275287378044</v>
      </c>
      <c r="L75" s="159">
        <f t="shared" si="14"/>
        <v>10.174522780123496</v>
      </c>
      <c r="M75" s="159">
        <f t="shared" si="14"/>
        <v>10.163072095605889</v>
      </c>
      <c r="N75" s="159">
        <f t="shared" si="14"/>
        <v>10.144047937279412</v>
      </c>
      <c r="O75" s="159">
        <f t="shared" si="14"/>
        <v>10.117564635952153</v>
      </c>
      <c r="P75" s="159">
        <f t="shared" si="14"/>
        <v>10.083862965983636</v>
      </c>
      <c r="Q75" s="159">
        <f t="shared" si="14"/>
        <v>10.037340492463647</v>
      </c>
      <c r="R75" s="159">
        <f t="shared" si="14"/>
        <v>9.9860147097676251</v>
      </c>
      <c r="S75" s="159">
        <f t="shared" si="14"/>
        <v>9.9299740970387074</v>
      </c>
      <c r="T75" s="159">
        <f t="shared" si="14"/>
        <v>9.8686046984147371</v>
      </c>
      <c r="U75" s="159">
        <f t="shared" si="14"/>
        <v>9.8011491903535894</v>
      </c>
      <c r="V75" s="159">
        <f t="shared" si="14"/>
        <v>9.7233848520745276</v>
      </c>
      <c r="W75" s="159">
        <f t="shared" si="14"/>
        <v>9.638624233064963</v>
      </c>
      <c r="X75" s="159">
        <f t="shared" si="14"/>
        <v>9.5468914465401991</v>
      </c>
      <c r="Y75" s="159">
        <f t="shared" si="14"/>
        <v>9.4489680578125697</v>
      </c>
      <c r="Z75" s="159">
        <f t="shared" si="14"/>
        <v>9.3460502071547715</v>
      </c>
      <c r="AA75" s="159">
        <f t="shared" si="14"/>
        <v>9.2395287032260818</v>
      </c>
      <c r="AB75" s="159">
        <f t="shared" si="14"/>
        <v>9.1310996585112356</v>
      </c>
      <c r="AC75" s="159">
        <f t="shared" si="14"/>
        <v>9.0219536955074613</v>
      </c>
      <c r="AD75" s="159">
        <f t="shared" si="14"/>
        <v>8.9129507768826119</v>
      </c>
      <c r="AE75" s="159">
        <f t="shared" si="14"/>
        <v>8.8046026368418353</v>
      </c>
      <c r="AF75" s="159">
        <f t="shared" si="14"/>
        <v>8.6971289745168523</v>
      </c>
      <c r="AG75" s="159">
        <f t="shared" si="14"/>
        <v>8.5905490182006652</v>
      </c>
      <c r="AH75" s="159">
        <f t="shared" si="14"/>
        <v>8.4849177448170803</v>
      </c>
      <c r="AI75" s="159">
        <f t="shared" si="14"/>
        <v>8.3800352537969154</v>
      </c>
      <c r="AJ75" s="159">
        <f t="shared" si="14"/>
        <v>8.2756970242356545</v>
      </c>
      <c r="AK75" s="159">
        <f t="shared" si="14"/>
        <v>8.1714799273681429</v>
      </c>
    </row>
    <row r="76" spans="1:38" x14ac:dyDescent="0.3">
      <c r="A76" s="151" t="s">
        <v>52</v>
      </c>
      <c r="B76" s="110">
        <f>SUM(B69:B75)</f>
        <v>414.18867710757564</v>
      </c>
      <c r="C76" s="110">
        <f t="shared" ref="C76:AK76" si="15">SUM(C69:C75)</f>
        <v>412.4505083118587</v>
      </c>
      <c r="D76" s="110">
        <f t="shared" si="15"/>
        <v>377.51231369919424</v>
      </c>
      <c r="E76" s="110">
        <f t="shared" si="15"/>
        <v>408.2507300706169</v>
      </c>
      <c r="F76" s="110">
        <f t="shared" si="15"/>
        <v>406.48238064922748</v>
      </c>
      <c r="G76" s="110">
        <f t="shared" si="15"/>
        <v>404.28047274331942</v>
      </c>
      <c r="H76" s="110">
        <f t="shared" si="15"/>
        <v>401.8572329059275</v>
      </c>
      <c r="I76" s="110">
        <f t="shared" si="15"/>
        <v>399.29061198694041</v>
      </c>
      <c r="J76" s="110">
        <f t="shared" si="15"/>
        <v>396.51866078626665</v>
      </c>
      <c r="K76" s="110">
        <f t="shared" si="15"/>
        <v>394.85789372289764</v>
      </c>
      <c r="L76" s="110">
        <f t="shared" si="15"/>
        <v>392.83408670008572</v>
      </c>
      <c r="M76" s="110">
        <f t="shared" si="15"/>
        <v>390.37637423777886</v>
      </c>
      <c r="N76" s="110">
        <f t="shared" si="15"/>
        <v>387.48603142024029</v>
      </c>
      <c r="O76" s="110">
        <f t="shared" si="15"/>
        <v>384.16349861388193</v>
      </c>
      <c r="P76" s="110">
        <f t="shared" si="15"/>
        <v>380.42680091336598</v>
      </c>
      <c r="Q76" s="110">
        <f t="shared" si="15"/>
        <v>376.16836906840916</v>
      </c>
      <c r="R76" s="110">
        <f t="shared" si="15"/>
        <v>371.79044985095095</v>
      </c>
      <c r="S76" s="110">
        <f t="shared" si="15"/>
        <v>367.32159909966083</v>
      </c>
      <c r="T76" s="110">
        <f t="shared" si="15"/>
        <v>362.78509641358647</v>
      </c>
      <c r="U76" s="110">
        <f t="shared" si="15"/>
        <v>358.20231409993721</v>
      </c>
      <c r="V76" s="110">
        <f t="shared" si="15"/>
        <v>353.52142355148914</v>
      </c>
      <c r="W76" s="110">
        <f t="shared" si="15"/>
        <v>348.84504261710003</v>
      </c>
      <c r="X76" s="110">
        <f t="shared" si="15"/>
        <v>344.18540779250168</v>
      </c>
      <c r="Y76" s="110">
        <f t="shared" si="15"/>
        <v>339.56568699929488</v>
      </c>
      <c r="Z76" s="110">
        <f t="shared" si="15"/>
        <v>335.00149223850133</v>
      </c>
      <c r="AA76" s="110">
        <f t="shared" si="15"/>
        <v>330.50050138394971</v>
      </c>
      <c r="AB76" s="110">
        <f t="shared" si="15"/>
        <v>326.09976828717919</v>
      </c>
      <c r="AC76" s="110">
        <f t="shared" si="15"/>
        <v>321.79727913971283</v>
      </c>
      <c r="AD76" s="110">
        <f t="shared" si="15"/>
        <v>317.59960089546206</v>
      </c>
      <c r="AE76" s="110">
        <f t="shared" si="15"/>
        <v>313.52861147917457</v>
      </c>
      <c r="AF76" s="110">
        <f t="shared" si="15"/>
        <v>309.60590343499797</v>
      </c>
      <c r="AG76" s="110">
        <f t="shared" si="15"/>
        <v>305.84931986593597</v>
      </c>
      <c r="AH76" s="110">
        <f t="shared" si="15"/>
        <v>302.28000279279297</v>
      </c>
      <c r="AI76" s="110">
        <f t="shared" si="15"/>
        <v>298.91204832315094</v>
      </c>
      <c r="AJ76" s="110">
        <f t="shared" si="15"/>
        <v>295.77065397461399</v>
      </c>
      <c r="AK76" s="110">
        <f t="shared" si="15"/>
        <v>292.87537560380071</v>
      </c>
    </row>
    <row r="77" spans="1:38" s="145" customFormat="1" x14ac:dyDescent="0.3">
      <c r="A77" s="157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</row>
    <row r="78" spans="1:38" s="145" customFormat="1" x14ac:dyDescent="0.3">
      <c r="A78" s="157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</row>
    <row r="79" spans="1:38" hidden="1" x14ac:dyDescent="0.3">
      <c r="A79" s="155" t="s">
        <v>570</v>
      </c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</row>
    <row r="80" spans="1:38" hidden="1" x14ac:dyDescent="0.3">
      <c r="A80" s="145" t="s">
        <v>270</v>
      </c>
      <c r="B80" s="145">
        <v>2014</v>
      </c>
      <c r="C80" s="145">
        <v>2015</v>
      </c>
      <c r="D80" s="145">
        <v>2016</v>
      </c>
      <c r="E80" s="145">
        <v>2017</v>
      </c>
      <c r="F80" s="145">
        <v>2018</v>
      </c>
      <c r="G80" s="145">
        <v>2019</v>
      </c>
      <c r="H80" s="145">
        <v>2020</v>
      </c>
      <c r="I80" s="145">
        <v>2021</v>
      </c>
      <c r="J80" s="145">
        <v>2022</v>
      </c>
      <c r="K80" s="145">
        <v>2023</v>
      </c>
      <c r="L80" s="145">
        <v>2024</v>
      </c>
      <c r="M80" s="145">
        <v>2025</v>
      </c>
      <c r="N80" s="145">
        <v>2026</v>
      </c>
      <c r="O80" s="145">
        <v>2027</v>
      </c>
      <c r="P80" s="145">
        <v>2028</v>
      </c>
      <c r="Q80" s="145">
        <v>2029</v>
      </c>
      <c r="R80" s="145">
        <v>2030</v>
      </c>
      <c r="S80" s="145">
        <v>2031</v>
      </c>
      <c r="T80" s="145">
        <v>2032</v>
      </c>
      <c r="U80" s="145">
        <v>2033</v>
      </c>
      <c r="V80" s="145">
        <v>2034</v>
      </c>
      <c r="W80" s="145">
        <v>2035</v>
      </c>
      <c r="X80" s="145">
        <v>2036</v>
      </c>
      <c r="Y80" s="145">
        <v>2037</v>
      </c>
      <c r="Z80" s="145">
        <v>2038</v>
      </c>
      <c r="AA80" s="145">
        <v>2039</v>
      </c>
      <c r="AB80" s="145">
        <v>2040</v>
      </c>
      <c r="AC80" s="145">
        <v>2041</v>
      </c>
      <c r="AD80" s="145">
        <v>2042</v>
      </c>
      <c r="AE80" s="145">
        <v>2043</v>
      </c>
      <c r="AF80" s="145">
        <v>2044</v>
      </c>
      <c r="AG80" s="145">
        <v>2045</v>
      </c>
      <c r="AH80" s="145">
        <v>2046</v>
      </c>
      <c r="AI80" s="145">
        <v>2047</v>
      </c>
      <c r="AJ80" s="145">
        <v>2048</v>
      </c>
      <c r="AK80" s="43">
        <v>2049</v>
      </c>
      <c r="AL80" s="43">
        <v>2050</v>
      </c>
    </row>
    <row r="81" spans="1:38" hidden="1" x14ac:dyDescent="0.3">
      <c r="A81" s="145" t="s">
        <v>81</v>
      </c>
      <c r="B81" s="145">
        <v>196.56444734705471</v>
      </c>
      <c r="C81" s="145">
        <v>193.48836984480707</v>
      </c>
      <c r="D81" s="145">
        <v>191.38579986677397</v>
      </c>
      <c r="E81" s="145">
        <v>189.14870273610518</v>
      </c>
      <c r="F81" s="145">
        <v>187.21588008992111</v>
      </c>
      <c r="G81" s="145">
        <v>185.54492413988325</v>
      </c>
      <c r="H81" s="145">
        <v>183.65954339073909</v>
      </c>
      <c r="I81" s="145">
        <v>181.82502164703737</v>
      </c>
      <c r="J81" s="145">
        <v>180.12513724201256</v>
      </c>
      <c r="K81" s="145">
        <v>178.51076258783172</v>
      </c>
      <c r="L81" s="145">
        <v>178.04341230877853</v>
      </c>
      <c r="M81" s="145">
        <v>177.68519828871158</v>
      </c>
      <c r="N81" s="145">
        <v>177.40141267691163</v>
      </c>
      <c r="O81" s="145">
        <v>177.16132241892578</v>
      </c>
      <c r="P81" s="145">
        <v>176.94074681975425</v>
      </c>
      <c r="Q81" s="145">
        <v>176.7137723264623</v>
      </c>
      <c r="R81" s="145">
        <v>176.38920379861784</v>
      </c>
      <c r="S81" s="145">
        <v>176.11259001017683</v>
      </c>
      <c r="T81" s="145">
        <v>175.88595287805811</v>
      </c>
      <c r="U81" s="145">
        <v>175.70732230873125</v>
      </c>
      <c r="V81" s="145">
        <v>175.58095576014182</v>
      </c>
      <c r="W81" s="145">
        <v>175.46728463085168</v>
      </c>
      <c r="X81" s="145">
        <v>175.40571144804497</v>
      </c>
      <c r="Y81" s="145">
        <v>175.37904582300794</v>
      </c>
      <c r="Z81" s="145">
        <v>175.37075543532029</v>
      </c>
      <c r="AA81" s="145">
        <v>175.37391466146872</v>
      </c>
      <c r="AB81" s="145">
        <v>175.3816555394645</v>
      </c>
      <c r="AC81" s="145">
        <v>175.40977854730326</v>
      </c>
      <c r="AD81" s="145">
        <v>175.4532815291025</v>
      </c>
      <c r="AE81" s="145">
        <v>175.5095320517251</v>
      </c>
      <c r="AF81" s="145">
        <v>175.57274795966512</v>
      </c>
      <c r="AG81" s="145">
        <v>175.63706908529491</v>
      </c>
      <c r="AH81" s="145">
        <v>175.70049495557541</v>
      </c>
      <c r="AI81" s="145">
        <v>175.75607760865691</v>
      </c>
      <c r="AJ81" s="145">
        <v>175.80044439884358</v>
      </c>
      <c r="AK81" s="43">
        <v>175.83156307577559</v>
      </c>
      <c r="AL81" s="43">
        <v>175.84783335535184</v>
      </c>
    </row>
    <row r="82" spans="1:38" hidden="1" x14ac:dyDescent="0.3">
      <c r="A82" s="145" t="s">
        <v>82</v>
      </c>
      <c r="B82" s="145">
        <v>175.63906006043663</v>
      </c>
      <c r="C82" s="145">
        <v>175.85636216688786</v>
      </c>
      <c r="D82" s="145">
        <v>175.94352458626261</v>
      </c>
      <c r="E82" s="145">
        <v>153.96687078958604</v>
      </c>
      <c r="F82" s="145">
        <v>175.34652447922775</v>
      </c>
      <c r="G82" s="145">
        <v>174.97106908510239</v>
      </c>
      <c r="H82" s="145">
        <v>174.46144942955269</v>
      </c>
      <c r="I82" s="145">
        <v>173.73930455457747</v>
      </c>
      <c r="J82" s="145">
        <v>172.8200595965103</v>
      </c>
      <c r="K82" s="145">
        <v>171.7044454340535</v>
      </c>
      <c r="L82" s="145">
        <v>170.68659549160407</v>
      </c>
      <c r="M82" s="145">
        <v>169.39402964349784</v>
      </c>
      <c r="N82" s="145">
        <v>167.78991326787673</v>
      </c>
      <c r="O82" s="145">
        <v>165.89214247841042</v>
      </c>
      <c r="P82" s="145">
        <v>163.7301541682412</v>
      </c>
      <c r="Q82" s="145">
        <v>161.33611570643615</v>
      </c>
      <c r="R82" s="145">
        <v>158.73201203148446</v>
      </c>
      <c r="S82" s="145">
        <v>155.91913436619865</v>
      </c>
      <c r="T82" s="145">
        <v>152.87199259678127</v>
      </c>
      <c r="U82" s="145">
        <v>149.62373263920466</v>
      </c>
      <c r="V82" s="145">
        <v>146.21610727742089</v>
      </c>
      <c r="W82" s="145">
        <v>142.65891167810494</v>
      </c>
      <c r="X82" s="145">
        <v>138.99710813757139</v>
      </c>
      <c r="Y82" s="145">
        <v>135.30115547813901</v>
      </c>
      <c r="Z82" s="145">
        <v>131.6464041552546</v>
      </c>
      <c r="AA82" s="145">
        <v>128.07864324753615</v>
      </c>
      <c r="AB82" s="145">
        <v>124.63776184395266</v>
      </c>
      <c r="AC82" s="145">
        <v>121.35525350674752</v>
      </c>
      <c r="AD82" s="145">
        <v>118.27991574583086</v>
      </c>
      <c r="AE82" s="145">
        <v>115.42946106362142</v>
      </c>
      <c r="AF82" s="145">
        <v>112.81582471828008</v>
      </c>
      <c r="AG82" s="145">
        <v>110.44926613247287</v>
      </c>
      <c r="AH82" s="145">
        <v>108.29359618022497</v>
      </c>
      <c r="AI82" s="145">
        <v>106.38007904750889</v>
      </c>
      <c r="AJ82" s="145">
        <v>104.71061402751303</v>
      </c>
      <c r="AK82" s="43">
        <v>103.27330918440907</v>
      </c>
      <c r="AL82" s="43">
        <v>102.05002817599146</v>
      </c>
    </row>
    <row r="83" spans="1:38" hidden="1" x14ac:dyDescent="0.3">
      <c r="A83" s="145" t="s">
        <v>241</v>
      </c>
      <c r="B83" s="145">
        <v>0.25</v>
      </c>
      <c r="C83" s="145">
        <v>0.27268458811691015</v>
      </c>
      <c r="D83" s="145">
        <v>0.28531668093076457</v>
      </c>
      <c r="E83" s="145">
        <v>0.28682375224197398</v>
      </c>
      <c r="F83" s="145">
        <v>0.28834157096592411</v>
      </c>
      <c r="G83" s="145">
        <v>0.28987042733098123</v>
      </c>
      <c r="H83" s="145">
        <v>0.29150050778011394</v>
      </c>
      <c r="I83" s="145">
        <v>0.29310524524590181</v>
      </c>
      <c r="J83" s="145">
        <v>0.29467807568794274</v>
      </c>
      <c r="K83" s="145">
        <v>0.29618864916597637</v>
      </c>
      <c r="L83" s="145">
        <v>0.2977290550008504</v>
      </c>
      <c r="M83" s="145">
        <v>0.29898835867321488</v>
      </c>
      <c r="N83" s="145">
        <v>0.30006197720480859</v>
      </c>
      <c r="O83" s="145">
        <v>0.3008928334530464</v>
      </c>
      <c r="P83" s="145">
        <v>0.30142523371915064</v>
      </c>
      <c r="Q83" s="145">
        <v>0.30160270677069623</v>
      </c>
      <c r="R83" s="145">
        <v>0.30109105781519918</v>
      </c>
      <c r="S83" s="145">
        <v>0.30019969116104406</v>
      </c>
      <c r="T83" s="145">
        <v>0.29898241001746362</v>
      </c>
      <c r="U83" s="145">
        <v>0.29754275584683781</v>
      </c>
      <c r="V83" s="145">
        <v>0.29604263948928422</v>
      </c>
      <c r="W83" s="145">
        <v>0.29449399963924455</v>
      </c>
      <c r="X83" s="145">
        <v>0.29328050105487413</v>
      </c>
      <c r="Y83" s="145">
        <v>0.29255703064948169</v>
      </c>
      <c r="Z83" s="145">
        <v>0.29239593141105608</v>
      </c>
      <c r="AA83" s="145">
        <v>0.2927760304674204</v>
      </c>
      <c r="AB83" s="145">
        <v>0.29359451977991236</v>
      </c>
      <c r="AC83" s="145">
        <v>0.29471665087517335</v>
      </c>
      <c r="AD83" s="145">
        <v>0.2960174309157983</v>
      </c>
      <c r="AE83" s="145">
        <v>0.29740779883511675</v>
      </c>
      <c r="AF83" s="145">
        <v>0.298837712102275</v>
      </c>
      <c r="AG83" s="145">
        <v>0.30028741341729459</v>
      </c>
      <c r="AH83" s="145">
        <v>0.30174673783058337</v>
      </c>
      <c r="AI83" s="145">
        <v>0.30321362678021163</v>
      </c>
      <c r="AJ83" s="145">
        <v>0.30468768583415373</v>
      </c>
      <c r="AK83" s="43">
        <v>0.30616888402646064</v>
      </c>
      <c r="AL83" s="43">
        <v>0.30765724851202741</v>
      </c>
    </row>
    <row r="84" spans="1:38" hidden="1" x14ac:dyDescent="0.3">
      <c r="A84" s="145" t="s">
        <v>84</v>
      </c>
      <c r="B84" s="145">
        <v>0.2</v>
      </c>
      <c r="C84" s="145">
        <v>0.20146000000000006</v>
      </c>
      <c r="D84" s="145">
        <v>0.20293065800000007</v>
      </c>
      <c r="E84" s="145">
        <v>0.20441205180340002</v>
      </c>
      <c r="F84" s="145">
        <v>0.2059042597815649</v>
      </c>
      <c r="G84" s="145">
        <v>0.20740736087797038</v>
      </c>
      <c r="H84" s="145">
        <v>0.20900439755673075</v>
      </c>
      <c r="I84" s="145">
        <v>0.21061373141791753</v>
      </c>
      <c r="J84" s="145">
        <v>0.21223545714983552</v>
      </c>
      <c r="K84" s="145">
        <v>0.21386967016988925</v>
      </c>
      <c r="L84" s="145">
        <v>0.21551646663019741</v>
      </c>
      <c r="M84" s="145">
        <v>0.21704663354327186</v>
      </c>
      <c r="N84" s="145">
        <v>0.21858766464142906</v>
      </c>
      <c r="O84" s="145">
        <v>0.22013963706038328</v>
      </c>
      <c r="P84" s="145">
        <v>0.22170262848351202</v>
      </c>
      <c r="Q84" s="145">
        <v>0.22327671714574493</v>
      </c>
      <c r="R84" s="145">
        <v>0.22459404977690484</v>
      </c>
      <c r="S84" s="145">
        <v>0.22591915467058857</v>
      </c>
      <c r="T84" s="145">
        <v>0.22725207768314504</v>
      </c>
      <c r="U84" s="145">
        <v>0.22859286494147563</v>
      </c>
      <c r="V84" s="145">
        <v>0.22994156284463035</v>
      </c>
      <c r="W84" s="145">
        <v>0.23113725897142243</v>
      </c>
      <c r="X84" s="145">
        <v>0.23233917271807383</v>
      </c>
      <c r="Y84" s="145">
        <v>0.23354733641620781</v>
      </c>
      <c r="Z84" s="145">
        <v>0.23476178256557215</v>
      </c>
      <c r="AA84" s="145">
        <v>0.23598254383491316</v>
      </c>
      <c r="AB84" s="145">
        <v>0.23720965306285471</v>
      </c>
      <c r="AC84" s="145">
        <v>0.23844314325878158</v>
      </c>
      <c r="AD84" s="145">
        <v>0.23968304760372727</v>
      </c>
      <c r="AE84" s="145">
        <v>0.24092939945126671</v>
      </c>
      <c r="AF84" s="145">
        <v>0.24218223232841329</v>
      </c>
      <c r="AG84" s="145">
        <v>0.24344157993652105</v>
      </c>
      <c r="AH84" s="145">
        <v>0.24470747615219104</v>
      </c>
      <c r="AI84" s="145">
        <v>0.24597995502818243</v>
      </c>
      <c r="AJ84" s="145">
        <v>0.24725905079432897</v>
      </c>
      <c r="AK84" s="43">
        <v>0.24854479785845954</v>
      </c>
      <c r="AL84" s="43">
        <v>0.24983723080732359</v>
      </c>
    </row>
    <row r="85" spans="1:38" hidden="1" x14ac:dyDescent="0.3">
      <c r="A85" s="145" t="s">
        <v>80</v>
      </c>
      <c r="B85" s="145">
        <v>27.077287237729649</v>
      </c>
      <c r="C85" s="145">
        <v>27.189721583750625</v>
      </c>
      <c r="D85" s="145">
        <v>27.37547758278302</v>
      </c>
      <c r="E85" s="145">
        <v>20.003977315404164</v>
      </c>
      <c r="F85" s="145">
        <v>27.868752902427808</v>
      </c>
      <c r="G85" s="145">
        <v>28.134603957275676</v>
      </c>
      <c r="H85" s="145">
        <v>28.383374000085833</v>
      </c>
      <c r="I85" s="145">
        <v>28.586971495455661</v>
      </c>
      <c r="J85" s="145">
        <v>28.733515813174531</v>
      </c>
      <c r="K85" s="145">
        <v>28.819371933674187</v>
      </c>
      <c r="L85" s="145">
        <v>28.900976966126287</v>
      </c>
      <c r="M85" s="145">
        <v>28.933698957396079</v>
      </c>
      <c r="N85" s="145">
        <v>28.933496737580832</v>
      </c>
      <c r="O85" s="145">
        <v>28.906403171455892</v>
      </c>
      <c r="P85" s="145">
        <v>28.85586282543397</v>
      </c>
      <c r="Q85" s="145">
        <v>28.783931073785212</v>
      </c>
      <c r="R85" s="145">
        <v>28.676025498048581</v>
      </c>
      <c r="S85" s="145">
        <v>28.544582650305113</v>
      </c>
      <c r="T85" s="145">
        <v>28.387611997949893</v>
      </c>
      <c r="U85" s="145">
        <v>28.204316097603876</v>
      </c>
      <c r="V85" s="145">
        <v>27.99557794331162</v>
      </c>
      <c r="W85" s="145">
        <v>27.753136083290432</v>
      </c>
      <c r="X85" s="145">
        <v>27.493666966958376</v>
      </c>
      <c r="Y85" s="145">
        <v>27.227285730226619</v>
      </c>
      <c r="Z85" s="145">
        <v>26.96491643050015</v>
      </c>
      <c r="AA85" s="145">
        <v>26.714135346936253</v>
      </c>
      <c r="AB85" s="145">
        <v>26.477188837094427</v>
      </c>
      <c r="AC85" s="145">
        <v>26.249769799110133</v>
      </c>
      <c r="AD85" s="145">
        <v>26.024630874356198</v>
      </c>
      <c r="AE85" s="145">
        <v>25.797362863929287</v>
      </c>
      <c r="AF85" s="145">
        <v>25.571855122471405</v>
      </c>
      <c r="AG85" s="145">
        <v>25.356848598903028</v>
      </c>
      <c r="AH85" s="145">
        <v>25.156631933377657</v>
      </c>
      <c r="AI85" s="145">
        <v>24.975824515327936</v>
      </c>
      <c r="AJ85" s="145">
        <v>24.816119074151093</v>
      </c>
      <c r="AK85" s="43">
        <v>24.677830130646992</v>
      </c>
      <c r="AL85" s="43">
        <v>24.560576278688501</v>
      </c>
    </row>
    <row r="86" spans="1:38" hidden="1" x14ac:dyDescent="0.3">
      <c r="A86" s="145" t="s">
        <v>86</v>
      </c>
      <c r="B86" s="145">
        <v>0.02</v>
      </c>
      <c r="C86" s="145">
        <v>2.0146000000000001E-2</v>
      </c>
      <c r="D86" s="145">
        <v>2.0293065800000003E-2</v>
      </c>
      <c r="E86" s="145">
        <v>2.0441205180340004E-2</v>
      </c>
      <c r="F86" s="145">
        <v>2.0590425978156489E-2</v>
      </c>
      <c r="G86" s="145">
        <v>2.0740736087797033E-2</v>
      </c>
      <c r="H86" s="145">
        <v>2.0900439755673069E-2</v>
      </c>
      <c r="I86" s="145">
        <v>2.1061373141791753E-2</v>
      </c>
      <c r="J86" s="145">
        <v>2.1223545714983551E-2</v>
      </c>
      <c r="K86" s="145">
        <v>2.1386967016988927E-2</v>
      </c>
      <c r="L86" s="145">
        <v>2.155164666301974E-2</v>
      </c>
      <c r="M86" s="145">
        <v>2.1704663354327181E-2</v>
      </c>
      <c r="N86" s="145">
        <v>2.185876646414291E-2</v>
      </c>
      <c r="O86" s="145">
        <v>2.2013963706038323E-2</v>
      </c>
      <c r="P86" s="145">
        <v>2.2170262848351201E-2</v>
      </c>
      <c r="Q86" s="145">
        <v>2.2327671714574497E-2</v>
      </c>
      <c r="R86" s="145">
        <v>2.2459404977690483E-2</v>
      </c>
      <c r="S86" s="145">
        <v>2.2591915467058857E-2</v>
      </c>
      <c r="T86" s="145">
        <v>2.272520776831451E-2</v>
      </c>
      <c r="U86" s="145">
        <v>2.2859286494147563E-2</v>
      </c>
      <c r="V86" s="145">
        <v>2.2994156284463035E-2</v>
      </c>
      <c r="W86" s="145">
        <v>2.3113725897142248E-2</v>
      </c>
      <c r="X86" s="145">
        <v>2.3233917271807385E-2</v>
      </c>
      <c r="Y86" s="145">
        <v>2.335473364162079E-2</v>
      </c>
      <c r="Z86" s="145">
        <v>2.347617825655722E-2</v>
      </c>
      <c r="AA86" s="145">
        <v>2.3598254383491314E-2</v>
      </c>
      <c r="AB86" s="145">
        <v>2.3720965306285476E-2</v>
      </c>
      <c r="AC86" s="145">
        <v>2.3844314325878163E-2</v>
      </c>
      <c r="AD86" s="145">
        <v>2.3968304760372729E-2</v>
      </c>
      <c r="AE86" s="145">
        <v>2.4092939945126672E-2</v>
      </c>
      <c r="AF86" s="145">
        <v>2.4218223232841337E-2</v>
      </c>
      <c r="AG86" s="145">
        <v>2.434415799365211E-2</v>
      </c>
      <c r="AH86" s="145">
        <v>2.4470747615219102E-2</v>
      </c>
      <c r="AI86" s="145">
        <v>2.4597995502818239E-2</v>
      </c>
      <c r="AJ86" s="145">
        <v>2.4725905079432901E-2</v>
      </c>
      <c r="AK86" s="43">
        <v>2.4854479785845957E-2</v>
      </c>
      <c r="AL86" s="43">
        <v>2.4983723080732354E-2</v>
      </c>
    </row>
    <row r="87" spans="1:38" hidden="1" x14ac:dyDescent="0.3">
      <c r="A87" s="145" t="s">
        <v>85</v>
      </c>
      <c r="B87" s="146">
        <v>10.365501503984079</v>
      </c>
      <c r="C87" s="146">
        <v>10.349627769340749</v>
      </c>
      <c r="D87" s="146">
        <v>10.326537900494637</v>
      </c>
      <c r="E87" s="146">
        <v>8.897918655662636</v>
      </c>
      <c r="F87" s="146">
        <v>10.265570701063002</v>
      </c>
      <c r="G87" s="146">
        <v>10.231213261383763</v>
      </c>
      <c r="H87" s="146">
        <v>10.197885045023513</v>
      </c>
      <c r="I87" s="146">
        <v>10.166537281354865</v>
      </c>
      <c r="J87" s="146">
        <v>10.137289317064027</v>
      </c>
      <c r="K87" s="146">
        <v>10.10914464130953</v>
      </c>
      <c r="L87" s="146">
        <v>10.096601170738149</v>
      </c>
      <c r="M87" s="146">
        <v>10.080337828867821</v>
      </c>
      <c r="N87" s="146">
        <v>10.061051753078171</v>
      </c>
      <c r="O87" s="146">
        <v>10.038803050420363</v>
      </c>
      <c r="P87" s="146">
        <v>10.014081006722614</v>
      </c>
      <c r="Q87" s="146">
        <v>9.9872179595765758</v>
      </c>
      <c r="R87" s="146">
        <v>9.9531219588096267</v>
      </c>
      <c r="S87" s="146">
        <v>9.9163030315401635</v>
      </c>
      <c r="T87" s="146">
        <v>9.8761122438695903</v>
      </c>
      <c r="U87" s="146">
        <v>9.8315214356720091</v>
      </c>
      <c r="V87" s="146">
        <v>9.7818468452619456</v>
      </c>
      <c r="W87" s="146">
        <v>9.7232347841520994</v>
      </c>
      <c r="X87" s="146">
        <v>9.6595855836268392</v>
      </c>
      <c r="Y87" s="146">
        <v>9.591886817004486</v>
      </c>
      <c r="Z87" s="146">
        <v>9.5217091259853959</v>
      </c>
      <c r="AA87" s="146">
        <v>9.4511659938682282</v>
      </c>
      <c r="AB87" s="146">
        <v>9.3825544115518991</v>
      </c>
      <c r="AC87" s="146">
        <v>9.3179100635241099</v>
      </c>
      <c r="AD87" s="146">
        <v>9.2586192558991769</v>
      </c>
      <c r="AE87" s="146">
        <v>9.2056420433118031</v>
      </c>
      <c r="AF87" s="146">
        <v>9.1594948342143905</v>
      </c>
      <c r="AG87" s="146">
        <v>9.1205180043519647</v>
      </c>
      <c r="AH87" s="146">
        <v>9.0884262406688112</v>
      </c>
      <c r="AI87" s="146">
        <v>9.0635605441718496</v>
      </c>
      <c r="AJ87" s="146">
        <v>9.045869927007649</v>
      </c>
      <c r="AK87" s="43">
        <v>9.0350612393973719</v>
      </c>
      <c r="AL87" s="43">
        <v>9.0306967881724987</v>
      </c>
    </row>
    <row r="88" spans="1:38" hidden="1" x14ac:dyDescent="0.3">
      <c r="A88" s="145" t="s">
        <v>385</v>
      </c>
      <c r="B88" s="146">
        <v>0.2</v>
      </c>
      <c r="C88" s="146">
        <v>0.20146000000000006</v>
      </c>
      <c r="D88" s="146">
        <v>0.20293065800000007</v>
      </c>
      <c r="E88" s="146">
        <v>0.20441205180340002</v>
      </c>
      <c r="F88" s="146">
        <v>0.2059042597815649</v>
      </c>
      <c r="G88" s="146">
        <v>0.20740736087797038</v>
      </c>
      <c r="H88" s="146">
        <v>0.20900439755673075</v>
      </c>
      <c r="I88" s="146">
        <v>0.21061373141791753</v>
      </c>
      <c r="J88" s="146">
        <v>0.21223545714983552</v>
      </c>
      <c r="K88" s="146">
        <v>0.21386967016988925</v>
      </c>
      <c r="L88" s="146">
        <v>0.21551646663019741</v>
      </c>
      <c r="M88" s="146">
        <v>0.21704663354327186</v>
      </c>
      <c r="N88" s="146">
        <v>0.21858766464142906</v>
      </c>
      <c r="O88" s="146">
        <v>0.22013963706038328</v>
      </c>
      <c r="P88" s="146">
        <v>0.22170262848351202</v>
      </c>
      <c r="Q88" s="146">
        <v>0.22327671714574493</v>
      </c>
      <c r="R88" s="146">
        <v>0.22459404977690484</v>
      </c>
      <c r="S88" s="146">
        <v>0.22591915467058857</v>
      </c>
      <c r="T88" s="146">
        <v>0.22725207768314504</v>
      </c>
      <c r="U88" s="146">
        <v>0.22859286494147563</v>
      </c>
      <c r="V88" s="146">
        <v>0.22994156284463035</v>
      </c>
      <c r="W88" s="146">
        <v>0.23113725897142243</v>
      </c>
      <c r="X88" s="146">
        <v>0.23233917271807383</v>
      </c>
      <c r="Y88" s="146">
        <v>0.23354733641620781</v>
      </c>
      <c r="Z88" s="146">
        <v>0.23476178256557215</v>
      </c>
      <c r="AA88" s="146">
        <v>0.23598254383491316</v>
      </c>
      <c r="AB88" s="146">
        <v>0.23720965306285471</v>
      </c>
      <c r="AC88" s="146">
        <v>0.23844314325878158</v>
      </c>
      <c r="AD88" s="146">
        <v>0.23968304760372727</v>
      </c>
      <c r="AE88" s="146">
        <v>0.24092939945126671</v>
      </c>
      <c r="AF88" s="146">
        <v>0.24218223232841329</v>
      </c>
      <c r="AG88" s="146">
        <v>0.24344157993652105</v>
      </c>
      <c r="AH88" s="146">
        <v>0.24470747615219104</v>
      </c>
      <c r="AI88" s="146">
        <v>0.24597995502818243</v>
      </c>
      <c r="AJ88" s="146">
        <v>0.24725905079432897</v>
      </c>
      <c r="AK88" s="43">
        <v>0.24854479785845954</v>
      </c>
      <c r="AL88" s="43">
        <v>0.24983723080732359</v>
      </c>
    </row>
    <row r="89" spans="1:38" hidden="1" x14ac:dyDescent="0.3">
      <c r="A89" s="145" t="s">
        <v>227</v>
      </c>
      <c r="B89" s="146">
        <v>6.4863310392960063</v>
      </c>
      <c r="C89" s="146">
        <v>6.5880640120426994</v>
      </c>
      <c r="D89" s="146">
        <v>6.6809787450506271</v>
      </c>
      <c r="E89" s="146">
        <v>4.760428860149216</v>
      </c>
      <c r="F89" s="146">
        <v>6.8258089867931124</v>
      </c>
      <c r="G89" s="146">
        <v>6.8806219438992597</v>
      </c>
      <c r="H89" s="146">
        <v>6.9310767440981476</v>
      </c>
      <c r="I89" s="146">
        <v>6.9752758374481578</v>
      </c>
      <c r="J89" s="146">
        <v>7.0143118486607099</v>
      </c>
      <c r="K89" s="146">
        <v>7.0477153487080439</v>
      </c>
      <c r="L89" s="146">
        <v>7.0855212501647857</v>
      </c>
      <c r="M89" s="146">
        <v>7.1151663528960851</v>
      </c>
      <c r="N89" s="146">
        <v>7.1381408876562888</v>
      </c>
      <c r="O89" s="146">
        <v>7.1546775495592181</v>
      </c>
      <c r="P89" s="146">
        <v>7.1652443597581925</v>
      </c>
      <c r="Q89" s="146">
        <v>7.1701158880816767</v>
      </c>
      <c r="R89" s="146">
        <v>7.1655866467281086</v>
      </c>
      <c r="S89" s="146">
        <v>7.1548317532837302</v>
      </c>
      <c r="T89" s="146">
        <v>7.1382622248737038</v>
      </c>
      <c r="U89" s="146">
        <v>7.1163145680440696</v>
      </c>
      <c r="V89" s="146">
        <v>7.0899088390248561</v>
      </c>
      <c r="W89" s="146">
        <v>7.0573964848920712</v>
      </c>
      <c r="X89" s="146">
        <v>7.0226495942233704</v>
      </c>
      <c r="Y89" s="146">
        <v>6.9864974582369408</v>
      </c>
      <c r="Z89" s="146">
        <v>6.9492136501904129</v>
      </c>
      <c r="AA89" s="146">
        <v>6.9103537652037916</v>
      </c>
      <c r="AB89" s="146">
        <v>6.8683616290622345</v>
      </c>
      <c r="AC89" s="146">
        <v>6.8205837717267359</v>
      </c>
      <c r="AD89" s="146">
        <v>6.7646051076788645</v>
      </c>
      <c r="AE89" s="146">
        <v>6.7006295053266713</v>
      </c>
      <c r="AF89" s="146">
        <v>6.6321571652742648</v>
      </c>
      <c r="AG89" s="146">
        <v>6.563746974078156</v>
      </c>
      <c r="AH89" s="146">
        <v>6.4979360923449114</v>
      </c>
      <c r="AI89" s="146">
        <v>6.436380361741203</v>
      </c>
      <c r="AJ89" s="146">
        <v>6.3798370982767088</v>
      </c>
      <c r="AK89" s="43">
        <v>6.3286353592158386</v>
      </c>
      <c r="AL89" s="43">
        <v>6.282867929062232</v>
      </c>
    </row>
    <row r="90" spans="1:38" hidden="1" x14ac:dyDescent="0.3">
      <c r="A90" s="145" t="s">
        <v>137</v>
      </c>
      <c r="B90" s="146">
        <v>0</v>
      </c>
      <c r="C90" s="146">
        <v>0</v>
      </c>
      <c r="D90" s="146">
        <v>0</v>
      </c>
      <c r="E90" s="146">
        <v>0</v>
      </c>
      <c r="F90" s="146">
        <v>0</v>
      </c>
      <c r="G90" s="146">
        <v>0</v>
      </c>
      <c r="H90" s="146">
        <v>0</v>
      </c>
      <c r="I90" s="146">
        <v>0</v>
      </c>
      <c r="J90" s="146">
        <v>0</v>
      </c>
      <c r="K90" s="146">
        <v>0</v>
      </c>
      <c r="L90" s="146">
        <v>0</v>
      </c>
      <c r="M90" s="146">
        <v>0</v>
      </c>
      <c r="N90" s="146">
        <v>0</v>
      </c>
      <c r="O90" s="146">
        <v>0</v>
      </c>
      <c r="P90" s="146">
        <v>0</v>
      </c>
      <c r="Q90" s="146">
        <v>0</v>
      </c>
      <c r="R90" s="146">
        <v>0</v>
      </c>
      <c r="S90" s="146">
        <v>0</v>
      </c>
      <c r="T90" s="146">
        <v>0</v>
      </c>
      <c r="U90" s="146">
        <v>0</v>
      </c>
      <c r="V90" s="146">
        <v>0</v>
      </c>
      <c r="W90" s="146">
        <v>0</v>
      </c>
      <c r="X90" s="146">
        <v>0</v>
      </c>
      <c r="Y90" s="146">
        <v>0</v>
      </c>
      <c r="Z90" s="146">
        <v>0</v>
      </c>
      <c r="AA90" s="146">
        <v>0</v>
      </c>
      <c r="AB90" s="146">
        <v>0</v>
      </c>
      <c r="AC90" s="146">
        <v>0</v>
      </c>
      <c r="AD90" s="146">
        <v>0</v>
      </c>
      <c r="AE90" s="146">
        <v>0</v>
      </c>
      <c r="AF90" s="146">
        <v>0</v>
      </c>
      <c r="AG90" s="146">
        <v>0</v>
      </c>
      <c r="AH90" s="146">
        <v>0</v>
      </c>
      <c r="AI90" s="146">
        <v>0</v>
      </c>
      <c r="AJ90" s="146">
        <v>0</v>
      </c>
      <c r="AK90" s="43">
        <v>0</v>
      </c>
      <c r="AL90" s="43">
        <v>0</v>
      </c>
    </row>
    <row r="91" spans="1:38" hidden="1" x14ac:dyDescent="0.3">
      <c r="A91" s="145" t="s">
        <v>83</v>
      </c>
      <c r="B91" s="146">
        <v>0</v>
      </c>
      <c r="C91" s="146">
        <v>0</v>
      </c>
      <c r="D91" s="146">
        <v>0</v>
      </c>
      <c r="E91" s="146">
        <v>0</v>
      </c>
      <c r="F91" s="146">
        <v>0</v>
      </c>
      <c r="G91" s="146">
        <v>0</v>
      </c>
      <c r="H91" s="146">
        <v>0</v>
      </c>
      <c r="I91" s="146">
        <v>0</v>
      </c>
      <c r="J91" s="146">
        <v>0</v>
      </c>
      <c r="K91" s="146">
        <v>0</v>
      </c>
      <c r="L91" s="146">
        <v>0</v>
      </c>
      <c r="M91" s="146">
        <v>0</v>
      </c>
      <c r="N91" s="146">
        <v>0</v>
      </c>
      <c r="O91" s="146">
        <v>0</v>
      </c>
      <c r="P91" s="146">
        <v>0</v>
      </c>
      <c r="Q91" s="146">
        <v>0</v>
      </c>
      <c r="R91" s="146">
        <v>0</v>
      </c>
      <c r="S91" s="146">
        <v>0</v>
      </c>
      <c r="T91" s="146">
        <v>0</v>
      </c>
      <c r="U91" s="146">
        <v>0</v>
      </c>
      <c r="V91" s="146">
        <v>0</v>
      </c>
      <c r="W91" s="146">
        <v>0</v>
      </c>
      <c r="X91" s="146">
        <v>0</v>
      </c>
      <c r="Y91" s="146">
        <v>0</v>
      </c>
      <c r="Z91" s="146">
        <v>0</v>
      </c>
      <c r="AA91" s="146">
        <v>0</v>
      </c>
      <c r="AB91" s="146">
        <v>0</v>
      </c>
      <c r="AC91" s="146">
        <v>0</v>
      </c>
      <c r="AD91" s="146">
        <v>0</v>
      </c>
      <c r="AE91" s="146">
        <v>0</v>
      </c>
      <c r="AF91" s="146">
        <v>0</v>
      </c>
      <c r="AG91" s="146">
        <v>0</v>
      </c>
      <c r="AH91" s="146">
        <v>0</v>
      </c>
      <c r="AI91" s="146">
        <v>0</v>
      </c>
      <c r="AJ91" s="146">
        <v>0</v>
      </c>
      <c r="AK91" s="43">
        <v>0</v>
      </c>
      <c r="AL91" s="43">
        <v>0</v>
      </c>
    </row>
    <row r="92" spans="1:38" hidden="1" x14ac:dyDescent="0.3">
      <c r="A92" s="145" t="s">
        <v>453</v>
      </c>
      <c r="B92" s="146">
        <v>0</v>
      </c>
      <c r="C92" s="146">
        <v>0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146">
        <v>0</v>
      </c>
      <c r="J92" s="146">
        <v>0</v>
      </c>
      <c r="K92" s="146">
        <v>0</v>
      </c>
      <c r="L92" s="146">
        <v>0</v>
      </c>
      <c r="M92" s="146">
        <v>0</v>
      </c>
      <c r="N92" s="146">
        <v>0</v>
      </c>
      <c r="O92" s="146">
        <v>0</v>
      </c>
      <c r="P92" s="146">
        <v>0</v>
      </c>
      <c r="Q92" s="146">
        <v>0</v>
      </c>
      <c r="R92" s="146">
        <v>0</v>
      </c>
      <c r="S92" s="146">
        <v>0</v>
      </c>
      <c r="T92" s="146">
        <v>0</v>
      </c>
      <c r="U92" s="146">
        <v>0</v>
      </c>
      <c r="V92" s="146">
        <v>0</v>
      </c>
      <c r="W92" s="146">
        <v>0</v>
      </c>
      <c r="X92" s="146">
        <v>0</v>
      </c>
      <c r="Y92" s="146">
        <v>0</v>
      </c>
      <c r="Z92" s="146">
        <v>0</v>
      </c>
      <c r="AA92" s="146">
        <v>0</v>
      </c>
      <c r="AB92" s="146">
        <v>0</v>
      </c>
      <c r="AC92" s="146">
        <v>0</v>
      </c>
      <c r="AD92" s="146">
        <v>0</v>
      </c>
      <c r="AE92" s="146">
        <v>0</v>
      </c>
      <c r="AF92" s="146">
        <v>0</v>
      </c>
      <c r="AG92" s="146">
        <v>0</v>
      </c>
      <c r="AH92" s="146">
        <v>0</v>
      </c>
      <c r="AI92" s="146">
        <v>0</v>
      </c>
      <c r="AJ92" s="146">
        <v>0</v>
      </c>
      <c r="AK92" s="43">
        <v>0</v>
      </c>
      <c r="AL92" s="43">
        <v>0</v>
      </c>
    </row>
    <row r="93" spans="1:38" hidden="1" x14ac:dyDescent="0.3">
      <c r="A93" s="145" t="s">
        <v>51</v>
      </c>
      <c r="B93" s="146">
        <v>0</v>
      </c>
      <c r="C93" s="146">
        <v>0</v>
      </c>
      <c r="D93" s="146">
        <v>0</v>
      </c>
      <c r="E93" s="146">
        <v>0</v>
      </c>
      <c r="F93" s="146">
        <v>0</v>
      </c>
      <c r="G93" s="146">
        <v>0</v>
      </c>
      <c r="H93" s="146">
        <v>0</v>
      </c>
      <c r="I93" s="146">
        <v>0</v>
      </c>
      <c r="J93" s="146">
        <v>0</v>
      </c>
      <c r="K93" s="146">
        <v>0</v>
      </c>
      <c r="L93" s="146">
        <v>0</v>
      </c>
      <c r="M93" s="146">
        <v>0</v>
      </c>
      <c r="N93" s="146">
        <v>0</v>
      </c>
      <c r="O93" s="146">
        <v>0</v>
      </c>
      <c r="P93" s="146">
        <v>0</v>
      </c>
      <c r="Q93" s="146">
        <v>0</v>
      </c>
      <c r="R93" s="146">
        <v>0</v>
      </c>
      <c r="S93" s="146">
        <v>0</v>
      </c>
      <c r="T93" s="146">
        <v>0</v>
      </c>
      <c r="U93" s="146">
        <v>0</v>
      </c>
      <c r="V93" s="146">
        <v>0</v>
      </c>
      <c r="W93" s="146">
        <v>0</v>
      </c>
      <c r="X93" s="146">
        <v>0</v>
      </c>
      <c r="Y93" s="146">
        <v>0</v>
      </c>
      <c r="Z93" s="146">
        <v>0</v>
      </c>
      <c r="AA93" s="146">
        <v>0</v>
      </c>
      <c r="AB93" s="146">
        <v>0</v>
      </c>
      <c r="AC93" s="146">
        <v>0</v>
      </c>
      <c r="AD93" s="146">
        <v>0</v>
      </c>
      <c r="AE93" s="146">
        <v>0</v>
      </c>
      <c r="AF93" s="146">
        <v>0</v>
      </c>
      <c r="AG93" s="146">
        <v>0</v>
      </c>
      <c r="AH93" s="146">
        <v>0</v>
      </c>
      <c r="AI93" s="146">
        <v>0</v>
      </c>
      <c r="AJ93" s="146">
        <v>0</v>
      </c>
      <c r="AK93" s="43">
        <v>0</v>
      </c>
      <c r="AL93" s="43">
        <v>0</v>
      </c>
    </row>
    <row r="94" spans="1:38" hidden="1" x14ac:dyDescent="0.3">
      <c r="A94" s="145" t="s">
        <v>52</v>
      </c>
      <c r="B94" s="146">
        <v>416.80262718850111</v>
      </c>
      <c r="C94" s="146">
        <v>414.1678959649459</v>
      </c>
      <c r="D94" s="146">
        <v>412.42378974409564</v>
      </c>
      <c r="E94" s="146">
        <v>377.49398741793635</v>
      </c>
      <c r="F94" s="146">
        <v>408.24327767594002</v>
      </c>
      <c r="G94" s="146">
        <v>406.48785827271905</v>
      </c>
      <c r="H94" s="146">
        <v>404.36373835214852</v>
      </c>
      <c r="I94" s="146">
        <v>402.02850489709704</v>
      </c>
      <c r="J94" s="146">
        <v>399.57068635312476</v>
      </c>
      <c r="K94" s="146">
        <v>396.93675490209972</v>
      </c>
      <c r="L94" s="146">
        <v>395.56342082233607</v>
      </c>
      <c r="M94" s="146">
        <v>393.9632173604835</v>
      </c>
      <c r="N94" s="146">
        <v>392.08311139605541</v>
      </c>
      <c r="O94" s="146">
        <v>389.91653474005153</v>
      </c>
      <c r="P94" s="146">
        <v>387.47308993344473</v>
      </c>
      <c r="Q94" s="146">
        <v>384.76163676711872</v>
      </c>
      <c r="R94" s="146">
        <v>381.6886884960353</v>
      </c>
      <c r="S94" s="146">
        <v>378.42207172747374</v>
      </c>
      <c r="T94" s="146">
        <v>374.93614371468459</v>
      </c>
      <c r="U94" s="146">
        <v>371.26079482147981</v>
      </c>
      <c r="V94" s="146">
        <v>367.44331658662418</v>
      </c>
      <c r="W94" s="146">
        <v>363.43984590477044</v>
      </c>
      <c r="X94" s="146">
        <v>359.35991449418776</v>
      </c>
      <c r="Y94" s="146">
        <v>355.26887774373853</v>
      </c>
      <c r="Z94" s="146">
        <v>351.23839447204961</v>
      </c>
      <c r="AA94" s="146">
        <v>347.31655238753387</v>
      </c>
      <c r="AB94" s="146">
        <v>343.53925705233763</v>
      </c>
      <c r="AC94" s="146">
        <v>339.94874294013039</v>
      </c>
      <c r="AD94" s="146">
        <v>336.58040434375124</v>
      </c>
      <c r="AE94" s="146">
        <v>333.44598706559702</v>
      </c>
      <c r="AF94" s="146">
        <v>330.55950019989723</v>
      </c>
      <c r="AG94" s="146">
        <v>327.9389635263849</v>
      </c>
      <c r="AH94" s="146">
        <v>325.55271783994192</v>
      </c>
      <c r="AI94" s="146">
        <v>323.43169360974616</v>
      </c>
      <c r="AJ94" s="146">
        <v>321.57681621829431</v>
      </c>
      <c r="AK94" s="178">
        <v>319.97451194897411</v>
      </c>
      <c r="AL94" s="43">
        <v>318.60431796047396</v>
      </c>
    </row>
    <row r="95" spans="1:38" s="145" customFormat="1" x14ac:dyDescent="0.3"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78"/>
      <c r="AL95" s="43"/>
    </row>
    <row r="96" spans="1:38" ht="15" thickBot="1" x14ac:dyDescent="0.35">
      <c r="A96" s="155" t="s">
        <v>570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</row>
    <row r="97" spans="1:37" x14ac:dyDescent="0.3">
      <c r="A97" s="150" t="s">
        <v>465</v>
      </c>
      <c r="B97" s="153">
        <v>2015</v>
      </c>
      <c r="C97" s="153">
        <v>2016</v>
      </c>
      <c r="D97" s="153">
        <v>2017</v>
      </c>
      <c r="E97" s="153">
        <v>2018</v>
      </c>
      <c r="F97" s="153">
        <v>2019</v>
      </c>
      <c r="G97" s="153">
        <v>2020</v>
      </c>
      <c r="H97" s="153">
        <v>2021</v>
      </c>
      <c r="I97" s="153">
        <v>2022</v>
      </c>
      <c r="J97" s="153">
        <v>2023</v>
      </c>
      <c r="K97" s="153">
        <v>2024</v>
      </c>
      <c r="L97" s="153">
        <v>2025</v>
      </c>
      <c r="M97" s="153">
        <v>2026</v>
      </c>
      <c r="N97" s="153">
        <v>2027</v>
      </c>
      <c r="O97" s="153">
        <v>2028</v>
      </c>
      <c r="P97" s="153">
        <v>2029</v>
      </c>
      <c r="Q97" s="153">
        <v>2030</v>
      </c>
      <c r="R97" s="153">
        <v>2031</v>
      </c>
      <c r="S97" s="153">
        <v>2032</v>
      </c>
      <c r="T97" s="153">
        <v>2033</v>
      </c>
      <c r="U97" s="153">
        <v>2034</v>
      </c>
      <c r="V97" s="153">
        <v>2035</v>
      </c>
      <c r="W97" s="153">
        <v>2036</v>
      </c>
      <c r="X97" s="153">
        <v>2037</v>
      </c>
      <c r="Y97" s="153">
        <v>2038</v>
      </c>
      <c r="Z97" s="153">
        <v>2039</v>
      </c>
      <c r="AA97" s="153">
        <v>2040</v>
      </c>
      <c r="AB97" s="153">
        <v>2041</v>
      </c>
      <c r="AC97" s="153">
        <v>2042</v>
      </c>
      <c r="AD97" s="153">
        <v>2043</v>
      </c>
      <c r="AE97" s="153">
        <v>2044</v>
      </c>
      <c r="AF97" s="153">
        <v>2045</v>
      </c>
      <c r="AG97" s="153">
        <v>2046</v>
      </c>
      <c r="AH97" s="153">
        <v>2047</v>
      </c>
      <c r="AI97" s="153">
        <v>2048</v>
      </c>
      <c r="AJ97" s="153">
        <v>2049</v>
      </c>
      <c r="AK97" s="154">
        <v>2050</v>
      </c>
    </row>
    <row r="98" spans="1:37" x14ac:dyDescent="0.3">
      <c r="A98" s="151" t="s">
        <v>407</v>
      </c>
      <c r="B98" s="159">
        <f>SUM(C88:C89,C86)</f>
        <v>6.8096700120426998</v>
      </c>
      <c r="C98" s="159">
        <f t="shared" ref="C98:AK98" si="16">SUM(D88:D89,D86)</f>
        <v>6.9042024688506265</v>
      </c>
      <c r="D98" s="159">
        <f t="shared" si="16"/>
        <v>4.9852821171329564</v>
      </c>
      <c r="E98" s="159">
        <f t="shared" si="16"/>
        <v>7.0523036725528332</v>
      </c>
      <c r="F98" s="159">
        <f t="shared" si="16"/>
        <v>7.1087700408650267</v>
      </c>
      <c r="G98" s="159">
        <f t="shared" si="16"/>
        <v>7.1609815814105513</v>
      </c>
      <c r="H98" s="159">
        <f t="shared" si="16"/>
        <v>7.2069509420078672</v>
      </c>
      <c r="I98" s="159">
        <f t="shared" si="16"/>
        <v>7.2477708515255292</v>
      </c>
      <c r="J98" s="159">
        <f t="shared" si="16"/>
        <v>7.282971985894922</v>
      </c>
      <c r="K98" s="159">
        <f t="shared" si="16"/>
        <v>7.322589363458003</v>
      </c>
      <c r="L98" s="159">
        <f t="shared" si="16"/>
        <v>7.3539176497936838</v>
      </c>
      <c r="M98" s="159">
        <f t="shared" si="16"/>
        <v>7.3785873187618609</v>
      </c>
      <c r="N98" s="159">
        <f t="shared" si="16"/>
        <v>7.3968311503256396</v>
      </c>
      <c r="O98" s="159">
        <f t="shared" si="16"/>
        <v>7.4091172510900556</v>
      </c>
      <c r="P98" s="159">
        <f t="shared" si="16"/>
        <v>7.4157202769419959</v>
      </c>
      <c r="Q98" s="159">
        <f t="shared" si="16"/>
        <v>7.4126401014827037</v>
      </c>
      <c r="R98" s="159">
        <f t="shared" si="16"/>
        <v>7.4033428234213776</v>
      </c>
      <c r="S98" s="159">
        <f t="shared" si="16"/>
        <v>7.3882395103251639</v>
      </c>
      <c r="T98" s="159">
        <f t="shared" si="16"/>
        <v>7.3677667194796932</v>
      </c>
      <c r="U98" s="159">
        <f t="shared" si="16"/>
        <v>7.3428445581539501</v>
      </c>
      <c r="V98" s="159">
        <f t="shared" si="16"/>
        <v>7.3116474697606355</v>
      </c>
      <c r="W98" s="159">
        <f t="shared" si="16"/>
        <v>7.2782226842132518</v>
      </c>
      <c r="X98" s="159">
        <f t="shared" si="16"/>
        <v>7.243399528294769</v>
      </c>
      <c r="Y98" s="159">
        <f t="shared" si="16"/>
        <v>7.2074516110125426</v>
      </c>
      <c r="Z98" s="159">
        <f t="shared" si="16"/>
        <v>7.1699345634221956</v>
      </c>
      <c r="AA98" s="159">
        <f t="shared" si="16"/>
        <v>7.1292922474313745</v>
      </c>
      <c r="AB98" s="159">
        <f t="shared" si="16"/>
        <v>7.0828712293113956</v>
      </c>
      <c r="AC98" s="159">
        <f t="shared" si="16"/>
        <v>7.0282564600429644</v>
      </c>
      <c r="AD98" s="159">
        <f t="shared" si="16"/>
        <v>6.9656518447230651</v>
      </c>
      <c r="AE98" s="159">
        <f t="shared" si="16"/>
        <v>6.8985576208355193</v>
      </c>
      <c r="AF98" s="159">
        <f t="shared" si="16"/>
        <v>6.8315327120083289</v>
      </c>
      <c r="AG98" s="159">
        <f t="shared" si="16"/>
        <v>6.7671143161123224</v>
      </c>
      <c r="AH98" s="159">
        <f t="shared" si="16"/>
        <v>6.706958312272203</v>
      </c>
      <c r="AI98" s="159">
        <f t="shared" si="16"/>
        <v>6.6518220541504709</v>
      </c>
      <c r="AJ98" s="159">
        <f t="shared" si="16"/>
        <v>6.6020346368601439</v>
      </c>
      <c r="AK98" s="159">
        <f t="shared" si="16"/>
        <v>6.5576888829502877</v>
      </c>
    </row>
    <row r="99" spans="1:37" x14ac:dyDescent="0.3">
      <c r="A99" s="151" t="s">
        <v>81</v>
      </c>
      <c r="B99" s="45">
        <f>C81</f>
        <v>193.48836984480707</v>
      </c>
      <c r="C99" s="45">
        <f t="shared" ref="C99:AK99" si="17">D81</f>
        <v>191.38579986677397</v>
      </c>
      <c r="D99" s="45">
        <f t="shared" si="17"/>
        <v>189.14870273610518</v>
      </c>
      <c r="E99" s="45">
        <f t="shared" si="17"/>
        <v>187.21588008992111</v>
      </c>
      <c r="F99" s="45">
        <f t="shared" si="17"/>
        <v>185.54492413988325</v>
      </c>
      <c r="G99" s="45">
        <f t="shared" si="17"/>
        <v>183.65954339073909</v>
      </c>
      <c r="H99" s="45">
        <f t="shared" si="17"/>
        <v>181.82502164703737</v>
      </c>
      <c r="I99" s="45">
        <f t="shared" si="17"/>
        <v>180.12513724201256</v>
      </c>
      <c r="J99" s="45">
        <f t="shared" si="17"/>
        <v>178.51076258783172</v>
      </c>
      <c r="K99" s="45">
        <f t="shared" si="17"/>
        <v>178.04341230877853</v>
      </c>
      <c r="L99" s="45">
        <f t="shared" si="17"/>
        <v>177.68519828871158</v>
      </c>
      <c r="M99" s="45">
        <f t="shared" si="17"/>
        <v>177.40141267691163</v>
      </c>
      <c r="N99" s="45">
        <f t="shared" si="17"/>
        <v>177.16132241892578</v>
      </c>
      <c r="O99" s="45">
        <f t="shared" si="17"/>
        <v>176.94074681975425</v>
      </c>
      <c r="P99" s="45">
        <f t="shared" si="17"/>
        <v>176.7137723264623</v>
      </c>
      <c r="Q99" s="45">
        <f t="shared" si="17"/>
        <v>176.38920379861784</v>
      </c>
      <c r="R99" s="45">
        <f t="shared" si="17"/>
        <v>176.11259001017683</v>
      </c>
      <c r="S99" s="45">
        <f t="shared" si="17"/>
        <v>175.88595287805811</v>
      </c>
      <c r="T99" s="45">
        <f t="shared" si="17"/>
        <v>175.70732230873125</v>
      </c>
      <c r="U99" s="45">
        <f t="shared" si="17"/>
        <v>175.58095576014182</v>
      </c>
      <c r="V99" s="45">
        <f t="shared" si="17"/>
        <v>175.46728463085168</v>
      </c>
      <c r="W99" s="45">
        <f t="shared" si="17"/>
        <v>175.40571144804497</v>
      </c>
      <c r="X99" s="45">
        <f t="shared" si="17"/>
        <v>175.37904582300794</v>
      </c>
      <c r="Y99" s="45">
        <f t="shared" si="17"/>
        <v>175.37075543532029</v>
      </c>
      <c r="Z99" s="45">
        <f t="shared" si="17"/>
        <v>175.37391466146872</v>
      </c>
      <c r="AA99" s="45">
        <f t="shared" si="17"/>
        <v>175.3816555394645</v>
      </c>
      <c r="AB99" s="45">
        <f t="shared" si="17"/>
        <v>175.40977854730326</v>
      </c>
      <c r="AC99" s="45">
        <f t="shared" si="17"/>
        <v>175.4532815291025</v>
      </c>
      <c r="AD99" s="45">
        <f t="shared" si="17"/>
        <v>175.5095320517251</v>
      </c>
      <c r="AE99" s="45">
        <f t="shared" si="17"/>
        <v>175.57274795966512</v>
      </c>
      <c r="AF99" s="45">
        <f t="shared" si="17"/>
        <v>175.63706908529491</v>
      </c>
      <c r="AG99" s="45">
        <f t="shared" si="17"/>
        <v>175.70049495557541</v>
      </c>
      <c r="AH99" s="45">
        <f t="shared" si="17"/>
        <v>175.75607760865691</v>
      </c>
      <c r="AI99" s="45">
        <f t="shared" si="17"/>
        <v>175.80044439884358</v>
      </c>
      <c r="AJ99" s="45">
        <f t="shared" si="17"/>
        <v>175.83156307577559</v>
      </c>
      <c r="AK99" s="45">
        <f t="shared" si="17"/>
        <v>175.84783335535184</v>
      </c>
    </row>
    <row r="100" spans="1:37" x14ac:dyDescent="0.3">
      <c r="A100" s="151" t="s">
        <v>82</v>
      </c>
      <c r="B100" s="45">
        <f>C82</f>
        <v>175.85636216688786</v>
      </c>
      <c r="C100" s="45">
        <f t="shared" ref="C100:AK100" si="18">D82</f>
        <v>175.94352458626261</v>
      </c>
      <c r="D100" s="45">
        <f t="shared" si="18"/>
        <v>153.96687078958604</v>
      </c>
      <c r="E100" s="45">
        <f t="shared" si="18"/>
        <v>175.34652447922775</v>
      </c>
      <c r="F100" s="45">
        <f t="shared" si="18"/>
        <v>174.97106908510239</v>
      </c>
      <c r="G100" s="45">
        <f t="shared" si="18"/>
        <v>174.46144942955269</v>
      </c>
      <c r="H100" s="45">
        <f t="shared" si="18"/>
        <v>173.73930455457747</v>
      </c>
      <c r="I100" s="45">
        <f t="shared" si="18"/>
        <v>172.8200595965103</v>
      </c>
      <c r="J100" s="45">
        <f t="shared" si="18"/>
        <v>171.7044454340535</v>
      </c>
      <c r="K100" s="45">
        <f t="shared" si="18"/>
        <v>170.68659549160407</v>
      </c>
      <c r="L100" s="45">
        <f t="shared" si="18"/>
        <v>169.39402964349784</v>
      </c>
      <c r="M100" s="45">
        <f t="shared" si="18"/>
        <v>167.78991326787673</v>
      </c>
      <c r="N100" s="45">
        <f t="shared" si="18"/>
        <v>165.89214247841042</v>
      </c>
      <c r="O100" s="45">
        <f t="shared" si="18"/>
        <v>163.7301541682412</v>
      </c>
      <c r="P100" s="45">
        <f t="shared" si="18"/>
        <v>161.33611570643615</v>
      </c>
      <c r="Q100" s="45">
        <f t="shared" si="18"/>
        <v>158.73201203148446</v>
      </c>
      <c r="R100" s="45">
        <f t="shared" si="18"/>
        <v>155.91913436619865</v>
      </c>
      <c r="S100" s="45">
        <f t="shared" si="18"/>
        <v>152.87199259678127</v>
      </c>
      <c r="T100" s="45">
        <f t="shared" si="18"/>
        <v>149.62373263920466</v>
      </c>
      <c r="U100" s="45">
        <f t="shared" si="18"/>
        <v>146.21610727742089</v>
      </c>
      <c r="V100" s="45">
        <f t="shared" si="18"/>
        <v>142.65891167810494</v>
      </c>
      <c r="W100" s="45">
        <f t="shared" si="18"/>
        <v>138.99710813757139</v>
      </c>
      <c r="X100" s="45">
        <f t="shared" si="18"/>
        <v>135.30115547813901</v>
      </c>
      <c r="Y100" s="45">
        <f t="shared" si="18"/>
        <v>131.6464041552546</v>
      </c>
      <c r="Z100" s="45">
        <f t="shared" si="18"/>
        <v>128.07864324753615</v>
      </c>
      <c r="AA100" s="45">
        <f t="shared" si="18"/>
        <v>124.63776184395266</v>
      </c>
      <c r="AB100" s="45">
        <f t="shared" si="18"/>
        <v>121.35525350674752</v>
      </c>
      <c r="AC100" s="45">
        <f t="shared" si="18"/>
        <v>118.27991574583086</v>
      </c>
      <c r="AD100" s="45">
        <f t="shared" si="18"/>
        <v>115.42946106362142</v>
      </c>
      <c r="AE100" s="45">
        <f t="shared" si="18"/>
        <v>112.81582471828008</v>
      </c>
      <c r="AF100" s="45">
        <f t="shared" si="18"/>
        <v>110.44926613247287</v>
      </c>
      <c r="AG100" s="45">
        <f t="shared" si="18"/>
        <v>108.29359618022497</v>
      </c>
      <c r="AH100" s="45">
        <f t="shared" si="18"/>
        <v>106.38007904750889</v>
      </c>
      <c r="AI100" s="45">
        <f t="shared" si="18"/>
        <v>104.71061402751303</v>
      </c>
      <c r="AJ100" s="45">
        <f t="shared" si="18"/>
        <v>103.27330918440907</v>
      </c>
      <c r="AK100" s="45">
        <f t="shared" si="18"/>
        <v>102.05002817599146</v>
      </c>
    </row>
    <row r="101" spans="1:37" x14ac:dyDescent="0.3">
      <c r="A101" s="151" t="s">
        <v>84</v>
      </c>
      <c r="B101" s="45">
        <f>C84</f>
        <v>0.20146000000000006</v>
      </c>
      <c r="C101" s="45">
        <f t="shared" ref="C101:AK101" si="19">D84</f>
        <v>0.20293065800000007</v>
      </c>
      <c r="D101" s="45">
        <f t="shared" si="19"/>
        <v>0.20441205180340002</v>
      </c>
      <c r="E101" s="45">
        <f t="shared" si="19"/>
        <v>0.2059042597815649</v>
      </c>
      <c r="F101" s="45">
        <f t="shared" si="19"/>
        <v>0.20740736087797038</v>
      </c>
      <c r="G101" s="45">
        <f t="shared" si="19"/>
        <v>0.20900439755673075</v>
      </c>
      <c r="H101" s="45">
        <f t="shared" si="19"/>
        <v>0.21061373141791753</v>
      </c>
      <c r="I101" s="45">
        <f t="shared" si="19"/>
        <v>0.21223545714983552</v>
      </c>
      <c r="J101" s="45">
        <f t="shared" si="19"/>
        <v>0.21386967016988925</v>
      </c>
      <c r="K101" s="45">
        <f t="shared" si="19"/>
        <v>0.21551646663019741</v>
      </c>
      <c r="L101" s="45">
        <f t="shared" si="19"/>
        <v>0.21704663354327186</v>
      </c>
      <c r="M101" s="45">
        <f t="shared" si="19"/>
        <v>0.21858766464142906</v>
      </c>
      <c r="N101" s="45">
        <f t="shared" si="19"/>
        <v>0.22013963706038328</v>
      </c>
      <c r="O101" s="45">
        <f t="shared" si="19"/>
        <v>0.22170262848351202</v>
      </c>
      <c r="P101" s="45">
        <f t="shared" si="19"/>
        <v>0.22327671714574493</v>
      </c>
      <c r="Q101" s="45">
        <f t="shared" si="19"/>
        <v>0.22459404977690484</v>
      </c>
      <c r="R101" s="45">
        <f t="shared" si="19"/>
        <v>0.22591915467058857</v>
      </c>
      <c r="S101" s="45">
        <f t="shared" si="19"/>
        <v>0.22725207768314504</v>
      </c>
      <c r="T101" s="45">
        <f t="shared" si="19"/>
        <v>0.22859286494147563</v>
      </c>
      <c r="U101" s="45">
        <f t="shared" si="19"/>
        <v>0.22994156284463035</v>
      </c>
      <c r="V101" s="45">
        <f t="shared" si="19"/>
        <v>0.23113725897142243</v>
      </c>
      <c r="W101" s="45">
        <f t="shared" si="19"/>
        <v>0.23233917271807383</v>
      </c>
      <c r="X101" s="45">
        <f t="shared" si="19"/>
        <v>0.23354733641620781</v>
      </c>
      <c r="Y101" s="45">
        <f t="shared" si="19"/>
        <v>0.23476178256557215</v>
      </c>
      <c r="Z101" s="45">
        <f t="shared" si="19"/>
        <v>0.23598254383491316</v>
      </c>
      <c r="AA101" s="45">
        <f t="shared" si="19"/>
        <v>0.23720965306285471</v>
      </c>
      <c r="AB101" s="45">
        <f t="shared" si="19"/>
        <v>0.23844314325878158</v>
      </c>
      <c r="AC101" s="45">
        <f t="shared" si="19"/>
        <v>0.23968304760372727</v>
      </c>
      <c r="AD101" s="45">
        <f t="shared" si="19"/>
        <v>0.24092939945126671</v>
      </c>
      <c r="AE101" s="45">
        <f t="shared" si="19"/>
        <v>0.24218223232841329</v>
      </c>
      <c r="AF101" s="45">
        <f t="shared" si="19"/>
        <v>0.24344157993652105</v>
      </c>
      <c r="AG101" s="45">
        <f t="shared" si="19"/>
        <v>0.24470747615219104</v>
      </c>
      <c r="AH101" s="45">
        <f t="shared" si="19"/>
        <v>0.24597995502818243</v>
      </c>
      <c r="AI101" s="45">
        <f t="shared" si="19"/>
        <v>0.24725905079432897</v>
      </c>
      <c r="AJ101" s="45">
        <f t="shared" si="19"/>
        <v>0.24854479785845954</v>
      </c>
      <c r="AK101" s="45">
        <f t="shared" si="19"/>
        <v>0.24983723080732359</v>
      </c>
    </row>
    <row r="102" spans="1:37" x14ac:dyDescent="0.3">
      <c r="A102" s="151" t="s">
        <v>241</v>
      </c>
      <c r="B102" s="45">
        <f>C83</f>
        <v>0.27268458811691015</v>
      </c>
      <c r="C102" s="45">
        <f t="shared" ref="C102:AK102" si="20">D83</f>
        <v>0.28531668093076457</v>
      </c>
      <c r="D102" s="45">
        <f t="shared" si="20"/>
        <v>0.28682375224197398</v>
      </c>
      <c r="E102" s="45">
        <f t="shared" si="20"/>
        <v>0.28834157096592411</v>
      </c>
      <c r="F102" s="45">
        <f t="shared" si="20"/>
        <v>0.28987042733098123</v>
      </c>
      <c r="G102" s="45">
        <f t="shared" si="20"/>
        <v>0.29150050778011394</v>
      </c>
      <c r="H102" s="45">
        <f t="shared" si="20"/>
        <v>0.29310524524590181</v>
      </c>
      <c r="I102" s="45">
        <f t="shared" si="20"/>
        <v>0.29467807568794274</v>
      </c>
      <c r="J102" s="45">
        <f t="shared" si="20"/>
        <v>0.29618864916597637</v>
      </c>
      <c r="K102" s="45">
        <f t="shared" si="20"/>
        <v>0.2977290550008504</v>
      </c>
      <c r="L102" s="45">
        <f t="shared" si="20"/>
        <v>0.29898835867321488</v>
      </c>
      <c r="M102" s="45">
        <f t="shared" si="20"/>
        <v>0.30006197720480859</v>
      </c>
      <c r="N102" s="45">
        <f t="shared" si="20"/>
        <v>0.3008928334530464</v>
      </c>
      <c r="O102" s="45">
        <f t="shared" si="20"/>
        <v>0.30142523371915064</v>
      </c>
      <c r="P102" s="45">
        <f t="shared" si="20"/>
        <v>0.30160270677069623</v>
      </c>
      <c r="Q102" s="45">
        <f t="shared" si="20"/>
        <v>0.30109105781519918</v>
      </c>
      <c r="R102" s="45">
        <f t="shared" si="20"/>
        <v>0.30019969116104406</v>
      </c>
      <c r="S102" s="45">
        <f t="shared" si="20"/>
        <v>0.29898241001746362</v>
      </c>
      <c r="T102" s="45">
        <f t="shared" si="20"/>
        <v>0.29754275584683781</v>
      </c>
      <c r="U102" s="45">
        <f t="shared" si="20"/>
        <v>0.29604263948928422</v>
      </c>
      <c r="V102" s="45">
        <f t="shared" si="20"/>
        <v>0.29449399963924455</v>
      </c>
      <c r="W102" s="45">
        <f t="shared" si="20"/>
        <v>0.29328050105487413</v>
      </c>
      <c r="X102" s="45">
        <f t="shared" si="20"/>
        <v>0.29255703064948169</v>
      </c>
      <c r="Y102" s="45">
        <f t="shared" si="20"/>
        <v>0.29239593141105608</v>
      </c>
      <c r="Z102" s="45">
        <f t="shared" si="20"/>
        <v>0.2927760304674204</v>
      </c>
      <c r="AA102" s="45">
        <f t="shared" si="20"/>
        <v>0.29359451977991236</v>
      </c>
      <c r="AB102" s="45">
        <f t="shared" si="20"/>
        <v>0.29471665087517335</v>
      </c>
      <c r="AC102" s="45">
        <f t="shared" si="20"/>
        <v>0.2960174309157983</v>
      </c>
      <c r="AD102" s="45">
        <f t="shared" si="20"/>
        <v>0.29740779883511675</v>
      </c>
      <c r="AE102" s="45">
        <f t="shared" si="20"/>
        <v>0.298837712102275</v>
      </c>
      <c r="AF102" s="45">
        <f t="shared" si="20"/>
        <v>0.30028741341729459</v>
      </c>
      <c r="AG102" s="45">
        <f t="shared" si="20"/>
        <v>0.30174673783058337</v>
      </c>
      <c r="AH102" s="45">
        <f t="shared" si="20"/>
        <v>0.30321362678021163</v>
      </c>
      <c r="AI102" s="45">
        <f t="shared" si="20"/>
        <v>0.30468768583415373</v>
      </c>
      <c r="AJ102" s="45">
        <f t="shared" si="20"/>
        <v>0.30616888402646064</v>
      </c>
      <c r="AK102" s="45">
        <f t="shared" si="20"/>
        <v>0.30765724851202741</v>
      </c>
    </row>
    <row r="103" spans="1:37" x14ac:dyDescent="0.3">
      <c r="A103" s="151" t="s">
        <v>80</v>
      </c>
      <c r="B103" s="45">
        <f>C85</f>
        <v>27.189721583750625</v>
      </c>
      <c r="C103" s="45">
        <f t="shared" ref="C103:AK103" si="21">D85</f>
        <v>27.37547758278302</v>
      </c>
      <c r="D103" s="45">
        <f t="shared" si="21"/>
        <v>20.003977315404164</v>
      </c>
      <c r="E103" s="45">
        <f t="shared" si="21"/>
        <v>27.868752902427808</v>
      </c>
      <c r="F103" s="45">
        <f t="shared" si="21"/>
        <v>28.134603957275676</v>
      </c>
      <c r="G103" s="45">
        <f t="shared" si="21"/>
        <v>28.383374000085833</v>
      </c>
      <c r="H103" s="45">
        <f t="shared" si="21"/>
        <v>28.586971495455661</v>
      </c>
      <c r="I103" s="45">
        <f t="shared" si="21"/>
        <v>28.733515813174531</v>
      </c>
      <c r="J103" s="45">
        <f t="shared" si="21"/>
        <v>28.819371933674187</v>
      </c>
      <c r="K103" s="45">
        <f t="shared" si="21"/>
        <v>28.900976966126287</v>
      </c>
      <c r="L103" s="45">
        <f t="shared" si="21"/>
        <v>28.933698957396079</v>
      </c>
      <c r="M103" s="45">
        <f t="shared" si="21"/>
        <v>28.933496737580832</v>
      </c>
      <c r="N103" s="45">
        <f t="shared" si="21"/>
        <v>28.906403171455892</v>
      </c>
      <c r="O103" s="45">
        <f t="shared" si="21"/>
        <v>28.85586282543397</v>
      </c>
      <c r="P103" s="45">
        <f t="shared" si="21"/>
        <v>28.783931073785212</v>
      </c>
      <c r="Q103" s="45">
        <f t="shared" si="21"/>
        <v>28.676025498048581</v>
      </c>
      <c r="R103" s="45">
        <f t="shared" si="21"/>
        <v>28.544582650305113</v>
      </c>
      <c r="S103" s="45">
        <f t="shared" si="21"/>
        <v>28.387611997949893</v>
      </c>
      <c r="T103" s="45">
        <f t="shared" si="21"/>
        <v>28.204316097603876</v>
      </c>
      <c r="U103" s="45">
        <f t="shared" si="21"/>
        <v>27.99557794331162</v>
      </c>
      <c r="V103" s="45">
        <f t="shared" si="21"/>
        <v>27.753136083290432</v>
      </c>
      <c r="W103" s="45">
        <f t="shared" si="21"/>
        <v>27.493666966958376</v>
      </c>
      <c r="X103" s="45">
        <f t="shared" si="21"/>
        <v>27.227285730226619</v>
      </c>
      <c r="Y103" s="45">
        <f t="shared" si="21"/>
        <v>26.96491643050015</v>
      </c>
      <c r="Z103" s="45">
        <f t="shared" si="21"/>
        <v>26.714135346936253</v>
      </c>
      <c r="AA103" s="45">
        <f t="shared" si="21"/>
        <v>26.477188837094427</v>
      </c>
      <c r="AB103" s="45">
        <f t="shared" si="21"/>
        <v>26.249769799110133</v>
      </c>
      <c r="AC103" s="45">
        <f t="shared" si="21"/>
        <v>26.024630874356198</v>
      </c>
      <c r="AD103" s="45">
        <f t="shared" si="21"/>
        <v>25.797362863929287</v>
      </c>
      <c r="AE103" s="45">
        <f t="shared" si="21"/>
        <v>25.571855122471405</v>
      </c>
      <c r="AF103" s="45">
        <f t="shared" si="21"/>
        <v>25.356848598903028</v>
      </c>
      <c r="AG103" s="45">
        <f t="shared" si="21"/>
        <v>25.156631933377657</v>
      </c>
      <c r="AH103" s="45">
        <f t="shared" si="21"/>
        <v>24.975824515327936</v>
      </c>
      <c r="AI103" s="45">
        <f t="shared" si="21"/>
        <v>24.816119074151093</v>
      </c>
      <c r="AJ103" s="45">
        <f t="shared" si="21"/>
        <v>24.677830130646992</v>
      </c>
      <c r="AK103" s="45">
        <f t="shared" si="21"/>
        <v>24.560576278688501</v>
      </c>
    </row>
    <row r="104" spans="1:37" x14ac:dyDescent="0.3">
      <c r="A104" s="151" t="s">
        <v>85</v>
      </c>
      <c r="B104" s="159">
        <f>C87</f>
        <v>10.349627769340749</v>
      </c>
      <c r="C104" s="159">
        <f t="shared" ref="C104:AK104" si="22">D87</f>
        <v>10.326537900494637</v>
      </c>
      <c r="D104" s="159">
        <f t="shared" si="22"/>
        <v>8.897918655662636</v>
      </c>
      <c r="E104" s="159">
        <f t="shared" si="22"/>
        <v>10.265570701063002</v>
      </c>
      <c r="F104" s="159">
        <f t="shared" si="22"/>
        <v>10.231213261383763</v>
      </c>
      <c r="G104" s="159">
        <f t="shared" si="22"/>
        <v>10.197885045023513</v>
      </c>
      <c r="H104" s="159">
        <f t="shared" si="22"/>
        <v>10.166537281354865</v>
      </c>
      <c r="I104" s="159">
        <f t="shared" si="22"/>
        <v>10.137289317064027</v>
      </c>
      <c r="J104" s="159">
        <f t="shared" si="22"/>
        <v>10.10914464130953</v>
      </c>
      <c r="K104" s="159">
        <f t="shared" si="22"/>
        <v>10.096601170738149</v>
      </c>
      <c r="L104" s="159">
        <f t="shared" si="22"/>
        <v>10.080337828867821</v>
      </c>
      <c r="M104" s="159">
        <f t="shared" si="22"/>
        <v>10.061051753078171</v>
      </c>
      <c r="N104" s="159">
        <f t="shared" si="22"/>
        <v>10.038803050420363</v>
      </c>
      <c r="O104" s="159">
        <f t="shared" si="22"/>
        <v>10.014081006722614</v>
      </c>
      <c r="P104" s="159">
        <f t="shared" si="22"/>
        <v>9.9872179595765758</v>
      </c>
      <c r="Q104" s="159">
        <f t="shared" si="22"/>
        <v>9.9531219588096267</v>
      </c>
      <c r="R104" s="159">
        <f t="shared" si="22"/>
        <v>9.9163030315401635</v>
      </c>
      <c r="S104" s="159">
        <f t="shared" si="22"/>
        <v>9.8761122438695903</v>
      </c>
      <c r="T104" s="159">
        <f t="shared" si="22"/>
        <v>9.8315214356720091</v>
      </c>
      <c r="U104" s="159">
        <f t="shared" si="22"/>
        <v>9.7818468452619456</v>
      </c>
      <c r="V104" s="159">
        <f t="shared" si="22"/>
        <v>9.7232347841520994</v>
      </c>
      <c r="W104" s="159">
        <f t="shared" si="22"/>
        <v>9.6595855836268392</v>
      </c>
      <c r="X104" s="159">
        <f t="shared" si="22"/>
        <v>9.591886817004486</v>
      </c>
      <c r="Y104" s="159">
        <f t="shared" si="22"/>
        <v>9.5217091259853959</v>
      </c>
      <c r="Z104" s="159">
        <f t="shared" si="22"/>
        <v>9.4511659938682282</v>
      </c>
      <c r="AA104" s="159">
        <f t="shared" si="22"/>
        <v>9.3825544115518991</v>
      </c>
      <c r="AB104" s="159">
        <f t="shared" si="22"/>
        <v>9.3179100635241099</v>
      </c>
      <c r="AC104" s="159">
        <f t="shared" si="22"/>
        <v>9.2586192558991769</v>
      </c>
      <c r="AD104" s="159">
        <f t="shared" si="22"/>
        <v>9.2056420433118031</v>
      </c>
      <c r="AE104" s="159">
        <f t="shared" si="22"/>
        <v>9.1594948342143905</v>
      </c>
      <c r="AF104" s="159">
        <f t="shared" si="22"/>
        <v>9.1205180043519647</v>
      </c>
      <c r="AG104" s="159">
        <f t="shared" si="22"/>
        <v>9.0884262406688112</v>
      </c>
      <c r="AH104" s="159">
        <f t="shared" si="22"/>
        <v>9.0635605441718496</v>
      </c>
      <c r="AI104" s="159">
        <f t="shared" si="22"/>
        <v>9.045869927007649</v>
      </c>
      <c r="AJ104" s="159">
        <f t="shared" si="22"/>
        <v>9.0350612393973719</v>
      </c>
      <c r="AK104" s="159">
        <f t="shared" si="22"/>
        <v>9.0306967881724987</v>
      </c>
    </row>
    <row r="105" spans="1:37" x14ac:dyDescent="0.3">
      <c r="A105" s="151" t="s">
        <v>52</v>
      </c>
      <c r="B105" s="110">
        <f>SUM(B98:B104)</f>
        <v>414.1678959649459</v>
      </c>
      <c r="C105" s="110">
        <f t="shared" ref="C105:AK105" si="23">SUM(C98:C104)</f>
        <v>412.4237897440957</v>
      </c>
      <c r="D105" s="110">
        <f t="shared" si="23"/>
        <v>377.4939874179363</v>
      </c>
      <c r="E105" s="110">
        <f t="shared" si="23"/>
        <v>408.24327767593996</v>
      </c>
      <c r="F105" s="110">
        <f t="shared" si="23"/>
        <v>406.48785827271905</v>
      </c>
      <c r="G105" s="110">
        <f t="shared" si="23"/>
        <v>404.36373835214846</v>
      </c>
      <c r="H105" s="110">
        <f t="shared" si="23"/>
        <v>402.02850489709704</v>
      </c>
      <c r="I105" s="110">
        <f t="shared" si="23"/>
        <v>399.5706863531247</v>
      </c>
      <c r="J105" s="110">
        <f t="shared" si="23"/>
        <v>396.93675490209972</v>
      </c>
      <c r="K105" s="110">
        <f t="shared" si="23"/>
        <v>395.56342082233607</v>
      </c>
      <c r="L105" s="110">
        <f t="shared" si="23"/>
        <v>393.9632173604835</v>
      </c>
      <c r="M105" s="110">
        <f t="shared" si="23"/>
        <v>392.08311139605541</v>
      </c>
      <c r="N105" s="110">
        <f t="shared" si="23"/>
        <v>389.91653474005147</v>
      </c>
      <c r="O105" s="110">
        <f t="shared" si="23"/>
        <v>387.47308993344478</v>
      </c>
      <c r="P105" s="110">
        <f t="shared" si="23"/>
        <v>384.76163676711866</v>
      </c>
      <c r="Q105" s="110">
        <f t="shared" si="23"/>
        <v>381.6886884960353</v>
      </c>
      <c r="R105" s="110">
        <f t="shared" si="23"/>
        <v>378.42207172747379</v>
      </c>
      <c r="S105" s="110">
        <f t="shared" si="23"/>
        <v>374.93614371468459</v>
      </c>
      <c r="T105" s="110">
        <f t="shared" si="23"/>
        <v>371.26079482147975</v>
      </c>
      <c r="U105" s="110">
        <f t="shared" si="23"/>
        <v>367.44331658662412</v>
      </c>
      <c r="V105" s="110">
        <f t="shared" si="23"/>
        <v>363.43984590477049</v>
      </c>
      <c r="W105" s="110">
        <f t="shared" si="23"/>
        <v>359.35991449418776</v>
      </c>
      <c r="X105" s="110">
        <f t="shared" si="23"/>
        <v>355.26887774373859</v>
      </c>
      <c r="Y105" s="110">
        <f t="shared" si="23"/>
        <v>351.23839447204961</v>
      </c>
      <c r="Z105" s="110">
        <f t="shared" si="23"/>
        <v>347.31655238753387</v>
      </c>
      <c r="AA105" s="110">
        <f t="shared" si="23"/>
        <v>343.53925705233763</v>
      </c>
      <c r="AB105" s="110">
        <f t="shared" si="23"/>
        <v>339.94874294013033</v>
      </c>
      <c r="AC105" s="110">
        <f t="shared" si="23"/>
        <v>336.58040434375124</v>
      </c>
      <c r="AD105" s="110">
        <f t="shared" si="23"/>
        <v>333.44598706559702</v>
      </c>
      <c r="AE105" s="110">
        <f t="shared" si="23"/>
        <v>330.55950019989723</v>
      </c>
      <c r="AF105" s="110">
        <f t="shared" si="23"/>
        <v>327.9389635263849</v>
      </c>
      <c r="AG105" s="110">
        <f t="shared" si="23"/>
        <v>325.55271783994192</v>
      </c>
      <c r="AH105" s="110">
        <f t="shared" si="23"/>
        <v>323.43169360974616</v>
      </c>
      <c r="AI105" s="110">
        <f t="shared" si="23"/>
        <v>321.57681621829431</v>
      </c>
      <c r="AJ105" s="110">
        <f t="shared" si="23"/>
        <v>319.97451194897411</v>
      </c>
      <c r="AK105" s="110">
        <f t="shared" si="23"/>
        <v>318.60431796047402</v>
      </c>
    </row>
    <row r="106" spans="1:37" s="145" customFormat="1" x14ac:dyDescent="0.3">
      <c r="A106" s="157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</row>
    <row r="107" spans="1:37" x14ac:dyDescent="0.3">
      <c r="A107" s="145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</row>
    <row r="108" spans="1:37" x14ac:dyDescent="0.3">
      <c r="AK108" s="175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9A90-EE5D-432B-8B8B-97E00E48AFFA}">
  <sheetPr codeName="Sheet12">
    <tabColor theme="5" tint="0.59999389629810485"/>
  </sheetPr>
  <dimension ref="A1:AL65"/>
  <sheetViews>
    <sheetView showGridLines="0" zoomScale="90" zoomScaleNormal="90" workbookViewId="0">
      <pane ySplit="27" topLeftCell="A28" activePane="bottomLeft" state="frozen"/>
      <selection pane="bottomLeft" activeCell="AR37" sqref="AR37"/>
    </sheetView>
  </sheetViews>
  <sheetFormatPr defaultColWidth="9.109375" defaultRowHeight="10.199999999999999" x14ac:dyDescent="0.2"/>
  <cols>
    <col min="1" max="1" width="30.44140625" style="73" bestFit="1" customWidth="1"/>
    <col min="2" max="2" width="5.5546875" style="73" bestFit="1" customWidth="1"/>
    <col min="3" max="3" width="7.5546875" style="73" bestFit="1" customWidth="1"/>
    <col min="4" max="38" width="5.5546875" style="73" bestFit="1" customWidth="1"/>
    <col min="39" max="16384" width="9.109375" style="73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spans="1:1" ht="14.25" customHeight="1" x14ac:dyDescent="0.2"/>
    <row r="18" spans="1:1" ht="14.25" customHeight="1" x14ac:dyDescent="0.2"/>
    <row r="19" spans="1:1" ht="14.25" customHeight="1" x14ac:dyDescent="0.2"/>
    <row r="20" spans="1:1" ht="14.25" customHeight="1" x14ac:dyDescent="0.2"/>
    <row r="21" spans="1:1" ht="14.25" customHeight="1" x14ac:dyDescent="0.2"/>
    <row r="22" spans="1:1" ht="14.25" customHeight="1" x14ac:dyDescent="0.2"/>
    <row r="23" spans="1:1" ht="14.25" customHeight="1" x14ac:dyDescent="0.2"/>
    <row r="24" spans="1:1" ht="14.25" customHeight="1" x14ac:dyDescent="0.2"/>
    <row r="25" spans="1:1" ht="14.25" customHeight="1" x14ac:dyDescent="0.2"/>
    <row r="26" spans="1:1" ht="14.25" customHeight="1" x14ac:dyDescent="0.2"/>
    <row r="27" spans="1:1" ht="14.25" customHeight="1" x14ac:dyDescent="0.2"/>
    <row r="28" spans="1:1" x14ac:dyDescent="0.2">
      <c r="A28" s="101" t="s">
        <v>394</v>
      </c>
    </row>
    <row r="29" spans="1:1" s="43" customFormat="1" ht="14.4" x14ac:dyDescent="0.3">
      <c r="A29" s="57" t="s">
        <v>269</v>
      </c>
    </row>
    <row r="30" spans="1:1" s="43" customFormat="1" ht="14.4" x14ac:dyDescent="0.3">
      <c r="A30" s="57" t="s">
        <v>329</v>
      </c>
    </row>
    <row r="31" spans="1:1" s="43" customFormat="1" ht="14.4" x14ac:dyDescent="0.3">
      <c r="A31" s="57" t="s">
        <v>303</v>
      </c>
    </row>
    <row r="32" spans="1:1" s="43" customFormat="1" ht="14.4" x14ac:dyDescent="0.3">
      <c r="A32" s="57"/>
    </row>
    <row r="33" spans="1:38" s="43" customFormat="1" ht="14.4" x14ac:dyDescent="0.3">
      <c r="A33" s="57" t="s">
        <v>246</v>
      </c>
      <c r="B33" s="57">
        <v>2014</v>
      </c>
      <c r="C33" s="57">
        <v>2015</v>
      </c>
      <c r="D33" s="57">
        <v>2016</v>
      </c>
      <c r="E33" s="57">
        <v>2017</v>
      </c>
      <c r="F33" s="57">
        <v>2018</v>
      </c>
      <c r="G33" s="57">
        <v>2019</v>
      </c>
      <c r="H33" s="57">
        <v>2020</v>
      </c>
      <c r="I33" s="57">
        <v>2021</v>
      </c>
      <c r="J33" s="57">
        <v>2022</v>
      </c>
      <c r="K33" s="57">
        <v>2023</v>
      </c>
      <c r="L33" s="57">
        <v>2024</v>
      </c>
      <c r="M33" s="57">
        <v>2025</v>
      </c>
      <c r="N33" s="57">
        <v>2026</v>
      </c>
      <c r="O33" s="57">
        <v>2027</v>
      </c>
      <c r="P33" s="57">
        <v>2028</v>
      </c>
      <c r="Q33" s="57">
        <v>2029</v>
      </c>
      <c r="R33" s="57">
        <v>2030</v>
      </c>
      <c r="S33" s="57">
        <v>2031</v>
      </c>
      <c r="T33" s="57">
        <v>2032</v>
      </c>
      <c r="U33" s="57">
        <v>2033</v>
      </c>
      <c r="V33" s="57">
        <v>2034</v>
      </c>
      <c r="W33" s="57">
        <v>2035</v>
      </c>
      <c r="X33" s="57">
        <v>2036</v>
      </c>
      <c r="Y33" s="57">
        <v>2037</v>
      </c>
      <c r="Z33" s="57">
        <v>2038</v>
      </c>
      <c r="AA33" s="57">
        <v>2039</v>
      </c>
      <c r="AB33" s="57">
        <v>2040</v>
      </c>
      <c r="AC33" s="57">
        <v>2041</v>
      </c>
      <c r="AD33" s="57">
        <v>2042</v>
      </c>
      <c r="AE33" s="57">
        <v>2043</v>
      </c>
      <c r="AF33" s="57">
        <v>2044</v>
      </c>
      <c r="AG33" s="57">
        <v>2045</v>
      </c>
      <c r="AH33" s="57">
        <v>2046</v>
      </c>
      <c r="AI33" s="57">
        <v>2047</v>
      </c>
      <c r="AJ33" s="57">
        <v>2048</v>
      </c>
      <c r="AK33" s="57">
        <v>2049</v>
      </c>
      <c r="AL33" s="57">
        <v>2050</v>
      </c>
    </row>
    <row r="34" spans="1:38" s="43" customFormat="1" ht="14.4" x14ac:dyDescent="0.3">
      <c r="A34" s="43" t="s">
        <v>234</v>
      </c>
      <c r="B34" s="56">
        <v>0</v>
      </c>
      <c r="C34" s="56">
        <v>0.23</v>
      </c>
      <c r="D34" s="56">
        <v>0.23</v>
      </c>
      <c r="E34" s="56">
        <v>0.23</v>
      </c>
      <c r="F34" s="56">
        <v>0.22999999999999995</v>
      </c>
      <c r="G34" s="56">
        <v>0.23000000000000004</v>
      </c>
      <c r="H34" s="56">
        <v>0.23</v>
      </c>
      <c r="I34" s="56">
        <v>0.23000000000000004</v>
      </c>
      <c r="J34" s="56">
        <v>0.23</v>
      </c>
      <c r="K34" s="56">
        <v>0.23</v>
      </c>
      <c r="L34" s="56">
        <v>0.46000000000000008</v>
      </c>
      <c r="M34" s="56">
        <v>0.46000000000000013</v>
      </c>
      <c r="N34" s="56">
        <v>0.46000000000000008</v>
      </c>
      <c r="O34" s="56">
        <v>0.45999999999999991</v>
      </c>
      <c r="P34" s="56">
        <v>0.45999999999999991</v>
      </c>
      <c r="Q34" s="56">
        <v>0.46000000000000008</v>
      </c>
      <c r="R34" s="56">
        <v>0.46000000000000013</v>
      </c>
      <c r="S34" s="56">
        <v>0.46000000000000008</v>
      </c>
      <c r="T34" s="56">
        <v>0.46000000000000013</v>
      </c>
      <c r="U34" s="56">
        <v>0.46</v>
      </c>
      <c r="V34" s="56">
        <v>0.46</v>
      </c>
      <c r="W34" s="56">
        <v>0.46000000000000008</v>
      </c>
      <c r="X34" s="56">
        <v>0.46</v>
      </c>
      <c r="Y34" s="56">
        <v>0.46</v>
      </c>
      <c r="Z34" s="56">
        <v>0.46</v>
      </c>
      <c r="AA34" s="56">
        <v>0.46</v>
      </c>
      <c r="AB34" s="56">
        <v>0.46000000000000008</v>
      </c>
      <c r="AC34" s="56">
        <v>0.46</v>
      </c>
      <c r="AD34" s="56">
        <v>0.46</v>
      </c>
      <c r="AE34" s="56">
        <v>0.46000000000000008</v>
      </c>
      <c r="AF34" s="56">
        <v>0.46000000000000008</v>
      </c>
      <c r="AG34" s="56">
        <v>0.46000000000000008</v>
      </c>
      <c r="AH34" s="56">
        <v>0.46000000000000008</v>
      </c>
      <c r="AI34" s="56">
        <v>0.46</v>
      </c>
      <c r="AJ34" s="56">
        <v>0.46000000000000008</v>
      </c>
      <c r="AK34" s="56">
        <v>0.46000000000000008</v>
      </c>
      <c r="AL34" s="56">
        <v>0.45999999999999991</v>
      </c>
    </row>
    <row r="35" spans="1:38" s="43" customFormat="1" ht="14.4" x14ac:dyDescent="0.3">
      <c r="A35" s="43" t="s">
        <v>235</v>
      </c>
      <c r="B35" s="56">
        <v>0</v>
      </c>
      <c r="C35" s="56">
        <v>0.23</v>
      </c>
      <c r="D35" s="56">
        <v>0.23</v>
      </c>
      <c r="E35" s="56">
        <v>0.23</v>
      </c>
      <c r="F35" s="56">
        <v>0.22999999999999995</v>
      </c>
      <c r="G35" s="56">
        <v>0.23000000000000004</v>
      </c>
      <c r="H35" s="56">
        <v>0.23</v>
      </c>
      <c r="I35" s="56">
        <v>0.23000000000000004</v>
      </c>
      <c r="J35" s="56">
        <v>0.23</v>
      </c>
      <c r="K35" s="56">
        <v>0.23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</row>
    <row r="36" spans="1:38" s="43" customFormat="1" ht="14.4" x14ac:dyDescent="0.3">
      <c r="A36" s="43" t="s">
        <v>236</v>
      </c>
      <c r="B36" s="56">
        <v>0</v>
      </c>
      <c r="C36" s="56">
        <v>8.9999999999999983E-2</v>
      </c>
      <c r="D36" s="56">
        <v>8.9999999999999983E-2</v>
      </c>
      <c r="E36" s="56">
        <v>8.9999999999999983E-2</v>
      </c>
      <c r="F36" s="56">
        <v>8.9999999999999983E-2</v>
      </c>
      <c r="G36" s="56">
        <v>0.09</v>
      </c>
      <c r="H36" s="56">
        <v>8.9999999999999983E-2</v>
      </c>
      <c r="I36" s="56">
        <v>0.09</v>
      </c>
      <c r="J36" s="56">
        <v>8.9999999999999983E-2</v>
      </c>
      <c r="K36" s="56">
        <v>8.9999999999999969E-2</v>
      </c>
      <c r="L36" s="56">
        <v>0.18</v>
      </c>
      <c r="M36" s="56">
        <v>0.18</v>
      </c>
      <c r="N36" s="56">
        <v>0.17999999999999997</v>
      </c>
      <c r="O36" s="56">
        <v>0.18</v>
      </c>
      <c r="P36" s="56">
        <v>0.18</v>
      </c>
      <c r="Q36" s="56">
        <v>0.18</v>
      </c>
      <c r="R36" s="56">
        <v>0.18</v>
      </c>
      <c r="S36" s="56">
        <v>0.18</v>
      </c>
      <c r="T36" s="56">
        <v>0.18</v>
      </c>
      <c r="U36" s="56">
        <v>0.18</v>
      </c>
      <c r="V36" s="56">
        <v>0.18</v>
      </c>
      <c r="W36" s="56">
        <v>0.18</v>
      </c>
      <c r="X36" s="56">
        <v>0.17999999999999997</v>
      </c>
      <c r="Y36" s="56">
        <v>0.17999999999999997</v>
      </c>
      <c r="Z36" s="56">
        <v>0.17999999999999997</v>
      </c>
      <c r="AA36" s="56">
        <v>0.18000000000000005</v>
      </c>
      <c r="AB36" s="56">
        <v>0.18000000000000005</v>
      </c>
      <c r="AC36" s="56">
        <v>0.18</v>
      </c>
      <c r="AD36" s="56">
        <v>0.17999999999999997</v>
      </c>
      <c r="AE36" s="56">
        <v>0.18</v>
      </c>
      <c r="AF36" s="56">
        <v>0.18</v>
      </c>
      <c r="AG36" s="56">
        <v>0.18</v>
      </c>
      <c r="AH36" s="56">
        <v>0.18</v>
      </c>
      <c r="AI36" s="56">
        <v>0.18</v>
      </c>
      <c r="AJ36" s="56">
        <v>0.18</v>
      </c>
      <c r="AK36" s="56">
        <v>0.18000000000000005</v>
      </c>
      <c r="AL36" s="56">
        <v>0.17999999999999997</v>
      </c>
    </row>
    <row r="37" spans="1:38" s="43" customFormat="1" ht="14.4" x14ac:dyDescent="0.3">
      <c r="A37" s="43" t="s">
        <v>237</v>
      </c>
      <c r="B37" s="56">
        <v>0</v>
      </c>
      <c r="C37" s="56">
        <v>8.9999999999999983E-2</v>
      </c>
      <c r="D37" s="56">
        <v>8.9999999999999983E-2</v>
      </c>
      <c r="E37" s="56">
        <v>8.9999999999999983E-2</v>
      </c>
      <c r="F37" s="56">
        <v>8.9999999999999983E-2</v>
      </c>
      <c r="G37" s="56">
        <v>0.09</v>
      </c>
      <c r="H37" s="56">
        <v>8.9999999999999983E-2</v>
      </c>
      <c r="I37" s="56">
        <v>0.09</v>
      </c>
      <c r="J37" s="56">
        <v>8.9999999999999983E-2</v>
      </c>
      <c r="K37" s="56">
        <v>8.9999999999999969E-2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</row>
    <row r="38" spans="1:38" s="43" customFormat="1" ht="14.4" x14ac:dyDescent="0.3">
      <c r="A38" s="43" t="s">
        <v>238</v>
      </c>
      <c r="B38" s="56">
        <v>0</v>
      </c>
      <c r="C38" s="56">
        <v>0.17999999999999997</v>
      </c>
      <c r="D38" s="56">
        <v>0.17999999999999997</v>
      </c>
      <c r="E38" s="56">
        <v>0.17999999999999997</v>
      </c>
      <c r="F38" s="56">
        <v>0.17999999999999997</v>
      </c>
      <c r="G38" s="56">
        <v>0.18</v>
      </c>
      <c r="H38" s="56">
        <v>0.17999999999999997</v>
      </c>
      <c r="I38" s="56">
        <v>0.18</v>
      </c>
      <c r="J38" s="56">
        <v>0.17999999999999997</v>
      </c>
      <c r="K38" s="56">
        <v>0.17999999999999994</v>
      </c>
      <c r="L38" s="56">
        <v>0.36</v>
      </c>
      <c r="M38" s="56">
        <v>0.36</v>
      </c>
      <c r="N38" s="56">
        <v>0.35999999999999993</v>
      </c>
      <c r="O38" s="56">
        <v>0.36</v>
      </c>
      <c r="P38" s="56">
        <v>0.36</v>
      </c>
      <c r="Q38" s="56">
        <v>0.36</v>
      </c>
      <c r="R38" s="56">
        <v>0.36</v>
      </c>
      <c r="S38" s="56">
        <v>0.36</v>
      </c>
      <c r="T38" s="56">
        <v>0.36</v>
      </c>
      <c r="U38" s="56">
        <v>0.36</v>
      </c>
      <c r="V38" s="56">
        <v>0.36</v>
      </c>
      <c r="W38" s="56">
        <v>0.36</v>
      </c>
      <c r="X38" s="56">
        <v>0.35999999999999993</v>
      </c>
      <c r="Y38" s="56">
        <v>0.35999999999999993</v>
      </c>
      <c r="Z38" s="56">
        <v>0.35999999999999993</v>
      </c>
      <c r="AA38" s="56">
        <v>0.3600000000000001</v>
      </c>
      <c r="AB38" s="56">
        <v>0.3600000000000001</v>
      </c>
      <c r="AC38" s="56">
        <v>0.36</v>
      </c>
      <c r="AD38" s="56">
        <v>0.35999999999999993</v>
      </c>
      <c r="AE38" s="56">
        <v>0.36</v>
      </c>
      <c r="AF38" s="56">
        <v>0.36</v>
      </c>
      <c r="AG38" s="56">
        <v>0.36</v>
      </c>
      <c r="AH38" s="56">
        <v>0.36</v>
      </c>
      <c r="AI38" s="56">
        <v>0.36</v>
      </c>
      <c r="AJ38" s="56">
        <v>0.36</v>
      </c>
      <c r="AK38" s="56">
        <v>0.3600000000000001</v>
      </c>
      <c r="AL38" s="56">
        <v>0.35999999999999993</v>
      </c>
    </row>
    <row r="39" spans="1:38" s="43" customFormat="1" ht="14.4" x14ac:dyDescent="0.3">
      <c r="A39" s="43" t="s">
        <v>239</v>
      </c>
      <c r="B39" s="56">
        <v>0</v>
      </c>
      <c r="C39" s="56">
        <v>0.17999999999999997</v>
      </c>
      <c r="D39" s="56">
        <v>0.17999999999999997</v>
      </c>
      <c r="E39" s="56">
        <v>0.17999999999999997</v>
      </c>
      <c r="F39" s="56">
        <v>0.17999999999999997</v>
      </c>
      <c r="G39" s="56">
        <v>0.18</v>
      </c>
      <c r="H39" s="56">
        <v>0.17999999999999997</v>
      </c>
      <c r="I39" s="56">
        <v>0.18</v>
      </c>
      <c r="J39" s="56">
        <v>0.17999999999999997</v>
      </c>
      <c r="K39" s="56">
        <v>0.17999999999999994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</row>
    <row r="40" spans="1:38" s="43" customFormat="1" ht="14.4" x14ac:dyDescent="0.3">
      <c r="A40" s="57" t="s">
        <v>52</v>
      </c>
      <c r="B40" s="58">
        <v>0</v>
      </c>
      <c r="C40" s="58">
        <v>0.99999999999999989</v>
      </c>
      <c r="D40" s="58">
        <v>0.99999999999999989</v>
      </c>
      <c r="E40" s="58">
        <v>0.99999999999999989</v>
      </c>
      <c r="F40" s="58">
        <v>0.99999999999999989</v>
      </c>
      <c r="G40" s="58">
        <v>1</v>
      </c>
      <c r="H40" s="58">
        <v>0.99999999999999989</v>
      </c>
      <c r="I40" s="58">
        <v>1</v>
      </c>
      <c r="J40" s="58">
        <v>0.99999999999999989</v>
      </c>
      <c r="K40" s="58">
        <v>0.99999999999999967</v>
      </c>
      <c r="L40" s="58">
        <v>1</v>
      </c>
      <c r="M40" s="58">
        <v>1.0000000000000002</v>
      </c>
      <c r="N40" s="58">
        <v>1</v>
      </c>
      <c r="O40" s="58">
        <v>1</v>
      </c>
      <c r="P40" s="58">
        <v>1</v>
      </c>
      <c r="Q40" s="58">
        <v>1</v>
      </c>
      <c r="R40" s="58">
        <v>1.0000000000000002</v>
      </c>
      <c r="S40" s="58">
        <v>1</v>
      </c>
      <c r="T40" s="58">
        <v>1.0000000000000002</v>
      </c>
      <c r="U40" s="58">
        <v>1</v>
      </c>
      <c r="V40" s="58">
        <v>1</v>
      </c>
      <c r="W40" s="58">
        <v>1</v>
      </c>
      <c r="X40" s="58">
        <v>0.99999999999999989</v>
      </c>
      <c r="Y40" s="58">
        <v>0.99999999999999989</v>
      </c>
      <c r="Z40" s="58">
        <v>0.99999999999999989</v>
      </c>
      <c r="AA40" s="58">
        <v>1.0000000000000002</v>
      </c>
      <c r="AB40" s="58">
        <v>1.0000000000000002</v>
      </c>
      <c r="AC40" s="58">
        <v>1</v>
      </c>
      <c r="AD40" s="58">
        <v>0.99999999999999989</v>
      </c>
      <c r="AE40" s="58">
        <v>1</v>
      </c>
      <c r="AF40" s="58">
        <v>1</v>
      </c>
      <c r="AG40" s="58">
        <v>1</v>
      </c>
      <c r="AH40" s="58">
        <v>1</v>
      </c>
      <c r="AI40" s="58">
        <v>1</v>
      </c>
      <c r="AJ40" s="58">
        <v>1</v>
      </c>
      <c r="AK40" s="58">
        <v>1.0000000000000002</v>
      </c>
      <c r="AL40" s="58">
        <v>0.99999999999999989</v>
      </c>
    </row>
    <row r="43" spans="1:38" x14ac:dyDescent="0.2">
      <c r="A43" s="101" t="s">
        <v>331</v>
      </c>
      <c r="C43" s="73">
        <f>C33</f>
        <v>2015</v>
      </c>
      <c r="D43" s="73">
        <f t="shared" ref="D43:AL43" si="0">D33</f>
        <v>2016</v>
      </c>
      <c r="E43" s="73">
        <f t="shared" si="0"/>
        <v>2017</v>
      </c>
      <c r="F43" s="73">
        <f t="shared" si="0"/>
        <v>2018</v>
      </c>
      <c r="G43" s="73">
        <f t="shared" si="0"/>
        <v>2019</v>
      </c>
      <c r="H43" s="73">
        <f t="shared" si="0"/>
        <v>2020</v>
      </c>
      <c r="I43" s="73">
        <f t="shared" si="0"/>
        <v>2021</v>
      </c>
      <c r="J43" s="73">
        <f t="shared" si="0"/>
        <v>2022</v>
      </c>
      <c r="K43" s="73">
        <f t="shared" si="0"/>
        <v>2023</v>
      </c>
      <c r="L43" s="73">
        <f t="shared" si="0"/>
        <v>2024</v>
      </c>
      <c r="M43" s="73">
        <f t="shared" si="0"/>
        <v>2025</v>
      </c>
      <c r="N43" s="73">
        <f t="shared" si="0"/>
        <v>2026</v>
      </c>
      <c r="O43" s="73">
        <f t="shared" si="0"/>
        <v>2027</v>
      </c>
      <c r="P43" s="73">
        <f t="shared" si="0"/>
        <v>2028</v>
      </c>
      <c r="Q43" s="73">
        <f t="shared" si="0"/>
        <v>2029</v>
      </c>
      <c r="R43" s="73">
        <f t="shared" si="0"/>
        <v>2030</v>
      </c>
      <c r="S43" s="73">
        <f t="shared" si="0"/>
        <v>2031</v>
      </c>
      <c r="T43" s="73">
        <f t="shared" si="0"/>
        <v>2032</v>
      </c>
      <c r="U43" s="73">
        <f t="shared" si="0"/>
        <v>2033</v>
      </c>
      <c r="V43" s="73">
        <f t="shared" si="0"/>
        <v>2034</v>
      </c>
      <c r="W43" s="73">
        <f t="shared" si="0"/>
        <v>2035</v>
      </c>
      <c r="X43" s="73">
        <f t="shared" si="0"/>
        <v>2036</v>
      </c>
      <c r="Y43" s="73">
        <f t="shared" si="0"/>
        <v>2037</v>
      </c>
      <c r="Z43" s="73">
        <f t="shared" si="0"/>
        <v>2038</v>
      </c>
      <c r="AA43" s="73">
        <f t="shared" si="0"/>
        <v>2039</v>
      </c>
      <c r="AB43" s="73">
        <f t="shared" si="0"/>
        <v>2040</v>
      </c>
      <c r="AC43" s="73">
        <f t="shared" si="0"/>
        <v>2041</v>
      </c>
      <c r="AD43" s="73">
        <f t="shared" si="0"/>
        <v>2042</v>
      </c>
      <c r="AE43" s="73">
        <f t="shared" si="0"/>
        <v>2043</v>
      </c>
      <c r="AF43" s="73">
        <f t="shared" si="0"/>
        <v>2044</v>
      </c>
      <c r="AG43" s="73">
        <f t="shared" si="0"/>
        <v>2045</v>
      </c>
      <c r="AH43" s="73">
        <f t="shared" si="0"/>
        <v>2046</v>
      </c>
      <c r="AI43" s="73">
        <f t="shared" si="0"/>
        <v>2047</v>
      </c>
      <c r="AJ43" s="73">
        <f t="shared" si="0"/>
        <v>2048</v>
      </c>
      <c r="AK43" s="73">
        <f t="shared" si="0"/>
        <v>2049</v>
      </c>
      <c r="AL43" s="73">
        <f t="shared" si="0"/>
        <v>2050</v>
      </c>
    </row>
    <row r="44" spans="1:38" x14ac:dyDescent="0.2">
      <c r="A44" s="73" t="s">
        <v>116</v>
      </c>
      <c r="C44" s="106">
        <f>C34+C36+C38</f>
        <v>0.5</v>
      </c>
      <c r="D44" s="106">
        <f t="shared" ref="D44:AL44" si="1">D34+D36+D38</f>
        <v>0.5</v>
      </c>
      <c r="E44" s="106">
        <f t="shared" si="1"/>
        <v>0.5</v>
      </c>
      <c r="F44" s="106">
        <f t="shared" si="1"/>
        <v>0.49999999999999989</v>
      </c>
      <c r="G44" s="106">
        <f t="shared" si="1"/>
        <v>0.5</v>
      </c>
      <c r="H44" s="106">
        <f t="shared" si="1"/>
        <v>0.5</v>
      </c>
      <c r="I44" s="106">
        <f t="shared" si="1"/>
        <v>0.5</v>
      </c>
      <c r="J44" s="106">
        <f t="shared" si="1"/>
        <v>0.5</v>
      </c>
      <c r="K44" s="106">
        <f t="shared" si="1"/>
        <v>0.49999999999999989</v>
      </c>
      <c r="L44" s="106">
        <f t="shared" si="1"/>
        <v>1</v>
      </c>
      <c r="M44" s="106">
        <f t="shared" si="1"/>
        <v>1</v>
      </c>
      <c r="N44" s="106">
        <f t="shared" si="1"/>
        <v>1</v>
      </c>
      <c r="O44" s="106">
        <f t="shared" si="1"/>
        <v>0.99999999999999989</v>
      </c>
      <c r="P44" s="106">
        <f t="shared" si="1"/>
        <v>0.99999999999999989</v>
      </c>
      <c r="Q44" s="106">
        <f t="shared" si="1"/>
        <v>1</v>
      </c>
      <c r="R44" s="106">
        <f t="shared" si="1"/>
        <v>1</v>
      </c>
      <c r="S44" s="106">
        <f t="shared" si="1"/>
        <v>1</v>
      </c>
      <c r="T44" s="106">
        <f t="shared" si="1"/>
        <v>1</v>
      </c>
      <c r="U44" s="106">
        <f t="shared" si="1"/>
        <v>1</v>
      </c>
      <c r="V44" s="106">
        <f t="shared" si="1"/>
        <v>1</v>
      </c>
      <c r="W44" s="106">
        <f t="shared" si="1"/>
        <v>1</v>
      </c>
      <c r="X44" s="106">
        <f t="shared" si="1"/>
        <v>1</v>
      </c>
      <c r="Y44" s="106">
        <f t="shared" si="1"/>
        <v>1</v>
      </c>
      <c r="Z44" s="106">
        <f t="shared" si="1"/>
        <v>1</v>
      </c>
      <c r="AA44" s="106">
        <f t="shared" si="1"/>
        <v>1.0000000000000002</v>
      </c>
      <c r="AB44" s="106">
        <f t="shared" si="1"/>
        <v>1.0000000000000002</v>
      </c>
      <c r="AC44" s="106">
        <f t="shared" si="1"/>
        <v>1</v>
      </c>
      <c r="AD44" s="106">
        <f t="shared" si="1"/>
        <v>1</v>
      </c>
      <c r="AE44" s="106">
        <f t="shared" si="1"/>
        <v>1</v>
      </c>
      <c r="AF44" s="106">
        <f t="shared" si="1"/>
        <v>1</v>
      </c>
      <c r="AG44" s="106">
        <f t="shared" si="1"/>
        <v>1</v>
      </c>
      <c r="AH44" s="106">
        <f t="shared" si="1"/>
        <v>1</v>
      </c>
      <c r="AI44" s="106">
        <f t="shared" si="1"/>
        <v>1</v>
      </c>
      <c r="AJ44" s="106">
        <f t="shared" si="1"/>
        <v>1</v>
      </c>
      <c r="AK44" s="106">
        <f t="shared" si="1"/>
        <v>1.0000000000000002</v>
      </c>
      <c r="AL44" s="106">
        <f t="shared" si="1"/>
        <v>0.99999999999999978</v>
      </c>
    </row>
    <row r="45" spans="1:38" x14ac:dyDescent="0.2">
      <c r="A45" s="73" t="s">
        <v>117</v>
      </c>
      <c r="C45" s="106">
        <f>C35+C37+C39</f>
        <v>0.5</v>
      </c>
      <c r="D45" s="106">
        <f t="shared" ref="D45:AL45" si="2">D35+D37+D39</f>
        <v>0.5</v>
      </c>
      <c r="E45" s="106">
        <f t="shared" si="2"/>
        <v>0.5</v>
      </c>
      <c r="F45" s="106">
        <f t="shared" si="2"/>
        <v>0.49999999999999989</v>
      </c>
      <c r="G45" s="106">
        <f t="shared" si="2"/>
        <v>0.5</v>
      </c>
      <c r="H45" s="106">
        <f t="shared" si="2"/>
        <v>0.5</v>
      </c>
      <c r="I45" s="106">
        <f t="shared" si="2"/>
        <v>0.5</v>
      </c>
      <c r="J45" s="106">
        <f t="shared" si="2"/>
        <v>0.5</v>
      </c>
      <c r="K45" s="106">
        <f t="shared" si="2"/>
        <v>0.49999999999999989</v>
      </c>
      <c r="L45" s="106">
        <f t="shared" si="2"/>
        <v>0</v>
      </c>
      <c r="M45" s="106">
        <f t="shared" si="2"/>
        <v>0</v>
      </c>
      <c r="N45" s="106">
        <f t="shared" si="2"/>
        <v>0</v>
      </c>
      <c r="O45" s="106">
        <f t="shared" si="2"/>
        <v>0</v>
      </c>
      <c r="P45" s="106">
        <f t="shared" si="2"/>
        <v>0</v>
      </c>
      <c r="Q45" s="106">
        <f t="shared" si="2"/>
        <v>0</v>
      </c>
      <c r="R45" s="106">
        <f t="shared" si="2"/>
        <v>0</v>
      </c>
      <c r="S45" s="106">
        <f t="shared" si="2"/>
        <v>0</v>
      </c>
      <c r="T45" s="106">
        <f t="shared" si="2"/>
        <v>0</v>
      </c>
      <c r="U45" s="106">
        <f t="shared" si="2"/>
        <v>0</v>
      </c>
      <c r="V45" s="106">
        <f t="shared" si="2"/>
        <v>0</v>
      </c>
      <c r="W45" s="106">
        <f t="shared" si="2"/>
        <v>0</v>
      </c>
      <c r="X45" s="106">
        <f t="shared" si="2"/>
        <v>0</v>
      </c>
      <c r="Y45" s="106">
        <f t="shared" si="2"/>
        <v>0</v>
      </c>
      <c r="Z45" s="106">
        <f t="shared" si="2"/>
        <v>0</v>
      </c>
      <c r="AA45" s="106">
        <f t="shared" si="2"/>
        <v>0</v>
      </c>
      <c r="AB45" s="106">
        <f t="shared" si="2"/>
        <v>0</v>
      </c>
      <c r="AC45" s="106">
        <f t="shared" si="2"/>
        <v>0</v>
      </c>
      <c r="AD45" s="106">
        <f t="shared" si="2"/>
        <v>0</v>
      </c>
      <c r="AE45" s="106">
        <f t="shared" si="2"/>
        <v>0</v>
      </c>
      <c r="AF45" s="106">
        <f t="shared" si="2"/>
        <v>0</v>
      </c>
      <c r="AG45" s="106">
        <f t="shared" si="2"/>
        <v>0</v>
      </c>
      <c r="AH45" s="106">
        <f t="shared" si="2"/>
        <v>0</v>
      </c>
      <c r="AI45" s="106">
        <f t="shared" si="2"/>
        <v>0</v>
      </c>
      <c r="AJ45" s="106">
        <f t="shared" si="2"/>
        <v>0</v>
      </c>
      <c r="AK45" s="106">
        <f t="shared" si="2"/>
        <v>0</v>
      </c>
      <c r="AL45" s="106">
        <f t="shared" si="2"/>
        <v>0</v>
      </c>
    </row>
    <row r="48" spans="1:38" s="43" customFormat="1" ht="14.4" x14ac:dyDescent="0.3">
      <c r="A48" s="101" t="s">
        <v>399</v>
      </c>
    </row>
    <row r="49" spans="1:38" s="43" customFormat="1" ht="14.4" x14ac:dyDescent="0.3">
      <c r="A49" s="57" t="s">
        <v>330</v>
      </c>
    </row>
    <row r="50" spans="1:38" s="43" customFormat="1" ht="14.4" x14ac:dyDescent="0.3">
      <c r="A50" s="57" t="s">
        <v>329</v>
      </c>
    </row>
    <row r="51" spans="1:38" s="43" customFormat="1" ht="14.4" x14ac:dyDescent="0.3">
      <c r="A51" s="57" t="s">
        <v>325</v>
      </c>
    </row>
    <row r="52" spans="1:38" s="43" customFormat="1" ht="14.4" x14ac:dyDescent="0.3">
      <c r="A52" s="57"/>
    </row>
    <row r="53" spans="1:38" s="43" customFormat="1" ht="14.4" x14ac:dyDescent="0.3">
      <c r="A53" s="57" t="s">
        <v>246</v>
      </c>
      <c r="B53" s="57">
        <v>2014</v>
      </c>
      <c r="C53" s="57">
        <v>2015</v>
      </c>
      <c r="D53" s="57">
        <v>2016</v>
      </c>
      <c r="E53" s="57">
        <v>2017</v>
      </c>
      <c r="F53" s="57">
        <v>2018</v>
      </c>
      <c r="G53" s="57">
        <v>2019</v>
      </c>
      <c r="H53" s="57">
        <v>2020</v>
      </c>
      <c r="I53" s="57">
        <v>2021</v>
      </c>
      <c r="J53" s="57">
        <v>2022</v>
      </c>
      <c r="K53" s="57">
        <v>2023</v>
      </c>
      <c r="L53" s="57">
        <v>2024</v>
      </c>
      <c r="M53" s="57">
        <v>2025</v>
      </c>
      <c r="N53" s="57">
        <v>2026</v>
      </c>
      <c r="O53" s="57">
        <v>2027</v>
      </c>
      <c r="P53" s="57">
        <v>2028</v>
      </c>
      <c r="Q53" s="57">
        <v>2029</v>
      </c>
      <c r="R53" s="57">
        <v>2030</v>
      </c>
      <c r="S53" s="57">
        <v>2031</v>
      </c>
      <c r="T53" s="57">
        <v>2032</v>
      </c>
      <c r="U53" s="57">
        <v>2033</v>
      </c>
      <c r="V53" s="57">
        <v>2034</v>
      </c>
      <c r="W53" s="57">
        <v>2035</v>
      </c>
      <c r="X53" s="57">
        <v>2036</v>
      </c>
      <c r="Y53" s="57">
        <v>2037</v>
      </c>
      <c r="Z53" s="57">
        <v>2038</v>
      </c>
      <c r="AA53" s="57">
        <v>2039</v>
      </c>
      <c r="AB53" s="57">
        <v>2040</v>
      </c>
      <c r="AC53" s="57">
        <v>2041</v>
      </c>
      <c r="AD53" s="57">
        <v>2042</v>
      </c>
      <c r="AE53" s="57">
        <v>2043</v>
      </c>
      <c r="AF53" s="57">
        <v>2044</v>
      </c>
      <c r="AG53" s="57">
        <v>2045</v>
      </c>
      <c r="AH53" s="57">
        <v>2046</v>
      </c>
      <c r="AI53" s="57">
        <v>2047</v>
      </c>
      <c r="AJ53" s="57">
        <v>2048</v>
      </c>
      <c r="AK53" s="57">
        <v>2049</v>
      </c>
      <c r="AL53" s="57">
        <v>2050</v>
      </c>
    </row>
    <row r="54" spans="1:38" s="43" customFormat="1" ht="14.4" x14ac:dyDescent="0.3">
      <c r="A54" s="43" t="s">
        <v>234</v>
      </c>
      <c r="B54" s="56">
        <v>1.2495600015410793</v>
      </c>
      <c r="C54" s="56">
        <v>1.2194007921507897</v>
      </c>
      <c r="D54" s="56">
        <v>1.1870403311849145</v>
      </c>
      <c r="E54" s="56">
        <v>1.1531414839780896</v>
      </c>
      <c r="F54" s="56">
        <v>1.118379979153264</v>
      </c>
      <c r="G54" s="56">
        <v>1.0833845580309929</v>
      </c>
      <c r="H54" s="56">
        <v>1.0486917152637014</v>
      </c>
      <c r="I54" s="56">
        <v>1.0146055404363248</v>
      </c>
      <c r="J54" s="56">
        <v>0.98143996733810346</v>
      </c>
      <c r="K54" s="56">
        <v>0.94942744724137829</v>
      </c>
      <c r="L54" s="56">
        <v>0.96102739711936236</v>
      </c>
      <c r="M54" s="56">
        <v>0.97375188827121806</v>
      </c>
      <c r="N54" s="56">
        <v>0.98741442617487585</v>
      </c>
      <c r="O54" s="56">
        <v>1.0023863463664364</v>
      </c>
      <c r="P54" s="56">
        <v>1.0190186745066427</v>
      </c>
      <c r="Q54" s="56">
        <v>1.0376064817446959</v>
      </c>
      <c r="R54" s="56">
        <v>1.0583502810824235</v>
      </c>
      <c r="S54" s="56">
        <v>1.0819477921528655</v>
      </c>
      <c r="T54" s="56">
        <v>1.108302761673494</v>
      </c>
      <c r="U54" s="56">
        <v>1.1371341823333188</v>
      </c>
      <c r="V54" s="56">
        <v>1.1679730356312898</v>
      </c>
      <c r="W54" s="56">
        <v>1.200179970507856</v>
      </c>
      <c r="X54" s="56">
        <v>1.2329848380777633</v>
      </c>
      <c r="Y54" s="56">
        <v>1.2655451735452974</v>
      </c>
      <c r="Z54" s="56">
        <v>1.2970170109373078</v>
      </c>
      <c r="AA54" s="56">
        <v>1.3266286150916184</v>
      </c>
      <c r="AB54" s="56">
        <v>1.3537466710395989</v>
      </c>
      <c r="AC54" s="56">
        <v>1.3779895127497241</v>
      </c>
      <c r="AD54" s="56">
        <v>1.3991254492701997</v>
      </c>
      <c r="AE54" s="56">
        <v>1.417136985201999</v>
      </c>
      <c r="AF54" s="56">
        <v>1.4321970879119048</v>
      </c>
      <c r="AG54" s="56">
        <v>1.4446265588896809</v>
      </c>
      <c r="AH54" s="56">
        <v>1.4548401681229954</v>
      </c>
      <c r="AI54" s="56">
        <v>1.4632902808819805</v>
      </c>
      <c r="AJ54" s="56">
        <v>1.4704163889004196</v>
      </c>
      <c r="AK54" s="56">
        <v>1.4766070486624652</v>
      </c>
      <c r="AL54" s="56">
        <v>1.4821776925745804</v>
      </c>
    </row>
    <row r="55" spans="1:38" s="43" customFormat="1" ht="14.4" x14ac:dyDescent="0.3">
      <c r="A55" s="43" t="s">
        <v>235</v>
      </c>
      <c r="B55" s="56">
        <v>0</v>
      </c>
      <c r="C55" s="56">
        <v>3.9283736584430268E-2</v>
      </c>
      <c r="D55" s="56">
        <v>8.0859968440235963E-2</v>
      </c>
      <c r="E55" s="56">
        <v>0.12406583114514733</v>
      </c>
      <c r="F55" s="56">
        <v>0.16822559807903961</v>
      </c>
      <c r="G55" s="56">
        <v>0.21271052602566221</v>
      </c>
      <c r="H55" s="56">
        <v>0.25698411817136307</v>
      </c>
      <c r="I55" s="56">
        <v>0.30050505132399946</v>
      </c>
      <c r="J55" s="56">
        <v>0.34295939009353149</v>
      </c>
      <c r="K55" s="56">
        <v>0.38411468331736337</v>
      </c>
      <c r="L55" s="56">
        <v>0.38151151721708831</v>
      </c>
      <c r="M55" s="56">
        <v>0.37763781704989824</v>
      </c>
      <c r="N55" s="56">
        <v>0.37213260336609788</v>
      </c>
      <c r="O55" s="56">
        <v>0.36462454568830466</v>
      </c>
      <c r="P55" s="56">
        <v>0.35476261429770589</v>
      </c>
      <c r="Q55" s="56">
        <v>0.3422517417236805</v>
      </c>
      <c r="R55" s="56">
        <v>0.32689141458836474</v>
      </c>
      <c r="S55" s="56">
        <v>0.30861350245176661</v>
      </c>
      <c r="T55" s="56">
        <v>0.28751425857824914</v>
      </c>
      <c r="U55" s="56">
        <v>0.26387469072760378</v>
      </c>
      <c r="V55" s="56">
        <v>0.23816381980614837</v>
      </c>
      <c r="W55" s="56">
        <v>0.21102099429426233</v>
      </c>
      <c r="X55" s="56">
        <v>0.18321636612853337</v>
      </c>
      <c r="Y55" s="56">
        <v>0.15559240060424717</v>
      </c>
      <c r="Z55" s="56">
        <v>0.12899305936817668</v>
      </c>
      <c r="AA55" s="56">
        <v>0.10419007986186059</v>
      </c>
      <c r="AB55" s="56">
        <v>8.1816775914575035E-2</v>
      </c>
      <c r="AC55" s="56">
        <v>6.2318687846535083E-2</v>
      </c>
      <c r="AD55" s="56">
        <v>4.5927505221558931E-2</v>
      </c>
      <c r="AE55" s="56">
        <v>3.2660723357312293E-2</v>
      </c>
      <c r="AF55" s="56">
        <v>2.234537576290762E-2</v>
      </c>
      <c r="AG55" s="56">
        <v>1.466065791686454E-2</v>
      </c>
      <c r="AH55" s="56">
        <v>9.1918013893400232E-3</v>
      </c>
      <c r="AI55" s="56">
        <v>5.4864399777578539E-3</v>
      </c>
      <c r="AJ55" s="56">
        <v>3.1050826656949578E-3</v>
      </c>
      <c r="AK55" s="56">
        <v>1.6591737856989008E-3</v>
      </c>
      <c r="AL55" s="56">
        <v>8.3327897684141766E-4</v>
      </c>
    </row>
    <row r="56" spans="1:38" s="43" customFormat="1" ht="14.4" x14ac:dyDescent="0.3">
      <c r="A56" s="43" t="s">
        <v>236</v>
      </c>
      <c r="B56" s="56">
        <v>0.48895826147259608</v>
      </c>
      <c r="C56" s="56">
        <v>0.47715683171117856</v>
      </c>
      <c r="D56" s="56">
        <v>0.46449404263757532</v>
      </c>
      <c r="E56" s="56">
        <v>0.45122927633925242</v>
      </c>
      <c r="F56" s="56">
        <v>0.43762694836432053</v>
      </c>
      <c r="G56" s="56">
        <v>0.4239330879251712</v>
      </c>
      <c r="H56" s="56">
        <v>0.41035762771188311</v>
      </c>
      <c r="I56" s="56">
        <v>0.3970195593011705</v>
      </c>
      <c r="J56" s="56">
        <v>0.38404172634969269</v>
      </c>
      <c r="K56" s="56">
        <v>0.37151508805097427</v>
      </c>
      <c r="L56" s="56">
        <v>0.37605419887279395</v>
      </c>
      <c r="M56" s="56">
        <v>0.38103334758438961</v>
      </c>
      <c r="N56" s="56">
        <v>0.38637955806842961</v>
      </c>
      <c r="O56" s="56">
        <v>0.39223813553469239</v>
      </c>
      <c r="P56" s="56">
        <v>0.39874643785042541</v>
      </c>
      <c r="Q56" s="56">
        <v>0.40601992763922867</v>
      </c>
      <c r="R56" s="56">
        <v>0.4141370665105133</v>
      </c>
      <c r="S56" s="56">
        <v>0.42337087519025185</v>
      </c>
      <c r="T56" s="56">
        <v>0.43368368935049784</v>
      </c>
      <c r="U56" s="56">
        <v>0.44496554960868973</v>
      </c>
      <c r="V56" s="56">
        <v>0.457032926986157</v>
      </c>
      <c r="W56" s="56">
        <v>0.46963564063350882</v>
      </c>
      <c r="X56" s="56">
        <v>0.48247232794347245</v>
      </c>
      <c r="Y56" s="56">
        <v>0.49521332877859486</v>
      </c>
      <c r="Z56" s="56">
        <v>0.50752839558416385</v>
      </c>
      <c r="AA56" s="56">
        <v>0.51911554503585067</v>
      </c>
      <c r="AB56" s="56">
        <v>0.52972695823288596</v>
      </c>
      <c r="AC56" s="56">
        <v>0.53921328759771825</v>
      </c>
      <c r="AD56" s="56">
        <v>0.54748387145355637</v>
      </c>
      <c r="AE56" s="56">
        <v>0.55453186377469532</v>
      </c>
      <c r="AF56" s="56">
        <v>0.56042494744378879</v>
      </c>
      <c r="AG56" s="56">
        <v>0.56528865347857093</v>
      </c>
      <c r="AH56" s="56">
        <v>0.56928528317856342</v>
      </c>
      <c r="AI56" s="56">
        <v>0.57259184904077487</v>
      </c>
      <c r="AJ56" s="56">
        <v>0.57538032609146905</v>
      </c>
      <c r="AK56" s="56">
        <v>0.57780275817226845</v>
      </c>
      <c r="AL56" s="56">
        <v>0.57998257535527087</v>
      </c>
    </row>
    <row r="57" spans="1:38" s="43" customFormat="1" ht="14.4" x14ac:dyDescent="0.3">
      <c r="A57" s="43" t="s">
        <v>237</v>
      </c>
      <c r="B57" s="56">
        <v>0</v>
      </c>
      <c r="C57" s="56">
        <v>1.5371896924342276E-2</v>
      </c>
      <c r="D57" s="56">
        <v>3.16408572157445E-2</v>
      </c>
      <c r="E57" s="56">
        <v>4.8547499143753302E-2</v>
      </c>
      <c r="F57" s="56">
        <v>6.5827407943972002E-2</v>
      </c>
      <c r="G57" s="56">
        <v>8.3234553662215632E-2</v>
      </c>
      <c r="H57" s="56">
        <v>0.10055900276270728</v>
      </c>
      <c r="I57" s="56">
        <v>0.11758893312678237</v>
      </c>
      <c r="J57" s="56">
        <v>0.13420150047138188</v>
      </c>
      <c r="K57" s="56">
        <v>0.1503057456459248</v>
      </c>
      <c r="L57" s="56">
        <v>0.1492871154327737</v>
      </c>
      <c r="M57" s="56">
        <v>0.14777131971517754</v>
      </c>
      <c r="N57" s="56">
        <v>0.14561710566499486</v>
      </c>
      <c r="O57" s="56">
        <v>0.14267917005194528</v>
      </c>
      <c r="P57" s="56">
        <v>0.13882015342084145</v>
      </c>
      <c r="Q57" s="56">
        <v>0.13392459458752717</v>
      </c>
      <c r="R57" s="56">
        <v>0.12791403179544705</v>
      </c>
      <c r="S57" s="56">
        <v>0.12076180530721303</v>
      </c>
      <c r="T57" s="56">
        <v>0.1125055794436627</v>
      </c>
      <c r="U57" s="56">
        <v>0.10325531376297538</v>
      </c>
      <c r="V57" s="56">
        <v>9.3194538185014567E-2</v>
      </c>
      <c r="W57" s="56">
        <v>8.2573432549928744E-2</v>
      </c>
      <c r="X57" s="56">
        <v>7.169336065899129E-2</v>
      </c>
      <c r="Y57" s="56">
        <v>6.088398284514019E-2</v>
      </c>
      <c r="Z57" s="56">
        <v>5.0475544970156064E-2</v>
      </c>
      <c r="AA57" s="56">
        <v>4.0770031250293277E-2</v>
      </c>
      <c r="AB57" s="56">
        <v>3.201526014048587E-2</v>
      </c>
      <c r="AC57" s="56">
        <v>2.4385573505165899E-2</v>
      </c>
      <c r="AD57" s="56">
        <v>1.7971632478001313E-2</v>
      </c>
      <c r="AE57" s="56">
        <v>1.2780283052861328E-2</v>
      </c>
      <c r="AF57" s="56">
        <v>8.7438426898334125E-3</v>
      </c>
      <c r="AG57" s="56">
        <v>5.7367791848600344E-3</v>
      </c>
      <c r="AH57" s="56">
        <v>3.5967918480026167E-3</v>
      </c>
      <c r="AI57" s="56">
        <v>2.1468678173835079E-3</v>
      </c>
      <c r="AJ57" s="56">
        <v>1.2150323474458527E-3</v>
      </c>
      <c r="AK57" s="56">
        <v>6.4924191614304787E-4</v>
      </c>
      <c r="AL57" s="56">
        <v>3.2606568659011983E-4</v>
      </c>
    </row>
    <row r="58" spans="1:38" s="43" customFormat="1" ht="14.4" x14ac:dyDescent="0.3">
      <c r="A58" s="43" t="s">
        <v>238</v>
      </c>
      <c r="B58" s="56">
        <v>0.97791652294519216</v>
      </c>
      <c r="C58" s="56">
        <v>0.95431366342235713</v>
      </c>
      <c r="D58" s="56">
        <v>0.92898808527515064</v>
      </c>
      <c r="E58" s="56">
        <v>0.90245855267850483</v>
      </c>
      <c r="F58" s="56">
        <v>0.87525389672864107</v>
      </c>
      <c r="G58" s="56">
        <v>0.84786617585034241</v>
      </c>
      <c r="H58" s="56">
        <v>0.82071525542376622</v>
      </c>
      <c r="I58" s="56">
        <v>0.794039118602341</v>
      </c>
      <c r="J58" s="56">
        <v>0.76808345269938538</v>
      </c>
      <c r="K58" s="56">
        <v>0.74303017610194855</v>
      </c>
      <c r="L58" s="56">
        <v>0.75210839774558791</v>
      </c>
      <c r="M58" s="56">
        <v>0.76206669516877923</v>
      </c>
      <c r="N58" s="56">
        <v>0.77275911613685921</v>
      </c>
      <c r="O58" s="56">
        <v>0.78447627106938478</v>
      </c>
      <c r="P58" s="56">
        <v>0.79749287570085081</v>
      </c>
      <c r="Q58" s="56">
        <v>0.81203985527845735</v>
      </c>
      <c r="R58" s="56">
        <v>0.82827413302102659</v>
      </c>
      <c r="S58" s="56">
        <v>0.8467417503805037</v>
      </c>
      <c r="T58" s="56">
        <v>0.86736737870099567</v>
      </c>
      <c r="U58" s="56">
        <v>0.88993109921737945</v>
      </c>
      <c r="V58" s="56">
        <v>0.91406585397231399</v>
      </c>
      <c r="W58" s="56">
        <v>0.93927128126701764</v>
      </c>
      <c r="X58" s="56">
        <v>0.96494465588694489</v>
      </c>
      <c r="Y58" s="56">
        <v>0.99042665755718973</v>
      </c>
      <c r="Z58" s="56">
        <v>1.0150567911683277</v>
      </c>
      <c r="AA58" s="56">
        <v>1.0382310900717013</v>
      </c>
      <c r="AB58" s="56">
        <v>1.0594539164657719</v>
      </c>
      <c r="AC58" s="56">
        <v>1.0784265751954365</v>
      </c>
      <c r="AD58" s="56">
        <v>1.0949677429071127</v>
      </c>
      <c r="AE58" s="56">
        <v>1.1090637275493906</v>
      </c>
      <c r="AF58" s="56">
        <v>1.1208498948875776</v>
      </c>
      <c r="AG58" s="56">
        <v>1.1305773069571419</v>
      </c>
      <c r="AH58" s="56">
        <v>1.1385705663571268</v>
      </c>
      <c r="AI58" s="56">
        <v>1.1451836980815497</v>
      </c>
      <c r="AJ58" s="56">
        <v>1.1507606521829381</v>
      </c>
      <c r="AK58" s="56">
        <v>1.1556055163445369</v>
      </c>
      <c r="AL58" s="56">
        <v>1.1599651507105417</v>
      </c>
    </row>
    <row r="59" spans="1:38" s="43" customFormat="1" ht="14.4" x14ac:dyDescent="0.3">
      <c r="A59" s="43" t="s">
        <v>239</v>
      </c>
      <c r="B59" s="56">
        <v>0</v>
      </c>
      <c r="C59" s="56">
        <v>3.0743793848684552E-2</v>
      </c>
      <c r="D59" s="56">
        <v>6.3281714431489E-2</v>
      </c>
      <c r="E59" s="56">
        <v>9.7094998287506604E-2</v>
      </c>
      <c r="F59" s="56">
        <v>0.131654815887944</v>
      </c>
      <c r="G59" s="56">
        <v>0.16646910732443126</v>
      </c>
      <c r="H59" s="56">
        <v>0.20111800552541456</v>
      </c>
      <c r="I59" s="56">
        <v>0.23517786625356474</v>
      </c>
      <c r="J59" s="56">
        <v>0.26840300094276376</v>
      </c>
      <c r="K59" s="56">
        <v>0.30061149129184961</v>
      </c>
      <c r="L59" s="56">
        <v>0.29857423086554741</v>
      </c>
      <c r="M59" s="56">
        <v>0.29554263943035508</v>
      </c>
      <c r="N59" s="56">
        <v>0.29123421132998972</v>
      </c>
      <c r="O59" s="56">
        <v>0.28535834010389055</v>
      </c>
      <c r="P59" s="56">
        <v>0.27764030684168289</v>
      </c>
      <c r="Q59" s="56">
        <v>0.26784918917505435</v>
      </c>
      <c r="R59" s="56">
        <v>0.25582806359089411</v>
      </c>
      <c r="S59" s="56">
        <v>0.24152361061442607</v>
      </c>
      <c r="T59" s="56">
        <v>0.2250111588873254</v>
      </c>
      <c r="U59" s="56">
        <v>0.20651062752595076</v>
      </c>
      <c r="V59" s="56">
        <v>0.18638907637002913</v>
      </c>
      <c r="W59" s="56">
        <v>0.16514686509985749</v>
      </c>
      <c r="X59" s="56">
        <v>0.14338672131798258</v>
      </c>
      <c r="Y59" s="56">
        <v>0.12176796569028038</v>
      </c>
      <c r="Z59" s="56">
        <v>0.10095108994031213</v>
      </c>
      <c r="AA59" s="56">
        <v>8.1540062500586555E-2</v>
      </c>
      <c r="AB59" s="56">
        <v>6.4030520280971739E-2</v>
      </c>
      <c r="AC59" s="56">
        <v>4.8771147010331799E-2</v>
      </c>
      <c r="AD59" s="56">
        <v>3.5943264956002627E-2</v>
      </c>
      <c r="AE59" s="56">
        <v>2.5560566105722656E-2</v>
      </c>
      <c r="AF59" s="56">
        <v>1.7487685379666825E-2</v>
      </c>
      <c r="AG59" s="56">
        <v>1.1473558369720069E-2</v>
      </c>
      <c r="AH59" s="56">
        <v>7.1935836960052334E-3</v>
      </c>
      <c r="AI59" s="56">
        <v>4.2937356347670158E-3</v>
      </c>
      <c r="AJ59" s="56">
        <v>2.4300646948917054E-3</v>
      </c>
      <c r="AK59" s="56">
        <v>1.2984838322860957E-3</v>
      </c>
      <c r="AL59" s="56">
        <v>6.5213137318023966E-4</v>
      </c>
    </row>
    <row r="60" spans="1:38" s="43" customFormat="1" ht="14.4" x14ac:dyDescent="0.3">
      <c r="A60" s="57" t="s">
        <v>52</v>
      </c>
      <c r="B60" s="58">
        <v>2.7164347859588673</v>
      </c>
      <c r="C60" s="58">
        <v>2.7362707146417824</v>
      </c>
      <c r="D60" s="58">
        <v>2.7563049991851098</v>
      </c>
      <c r="E60" s="58">
        <v>2.7765376415722542</v>
      </c>
      <c r="F60" s="58">
        <v>2.7969686461571812</v>
      </c>
      <c r="G60" s="58">
        <v>2.8175980088188157</v>
      </c>
      <c r="H60" s="58">
        <v>2.8384257248588356</v>
      </c>
      <c r="I60" s="58">
        <v>2.8589360690441827</v>
      </c>
      <c r="J60" s="58">
        <v>2.8791290378948586</v>
      </c>
      <c r="K60" s="58">
        <v>2.8990046316494391</v>
      </c>
      <c r="L60" s="58">
        <v>2.9185628572531535</v>
      </c>
      <c r="M60" s="58">
        <v>2.9378037072198175</v>
      </c>
      <c r="N60" s="58">
        <v>2.955537020741247</v>
      </c>
      <c r="O60" s="58">
        <v>2.9717628088146544</v>
      </c>
      <c r="P60" s="58">
        <v>2.9864810626181493</v>
      </c>
      <c r="Q60" s="58">
        <v>2.9996917901486437</v>
      </c>
      <c r="R60" s="58">
        <v>3.011394990588669</v>
      </c>
      <c r="S60" s="58">
        <v>3.0229593360970268</v>
      </c>
      <c r="T60" s="58">
        <v>3.0343848266342244</v>
      </c>
      <c r="U60" s="58">
        <v>3.0456714631759176</v>
      </c>
      <c r="V60" s="58">
        <v>3.0568192509509529</v>
      </c>
      <c r="W60" s="58">
        <v>3.0678281843524311</v>
      </c>
      <c r="X60" s="58">
        <v>3.078698270013688</v>
      </c>
      <c r="Y60" s="58">
        <v>3.08942950902075</v>
      </c>
      <c r="Z60" s="58">
        <v>3.1000218919684439</v>
      </c>
      <c r="AA60" s="58">
        <v>3.110475423811911</v>
      </c>
      <c r="AB60" s="58">
        <v>3.1207901020742894</v>
      </c>
      <c r="AC60" s="58">
        <v>3.1311047839049118</v>
      </c>
      <c r="AD60" s="58">
        <v>3.1414194662864316</v>
      </c>
      <c r="AE60" s="58">
        <v>3.1517341490419812</v>
      </c>
      <c r="AF60" s="58">
        <v>3.1620488340756792</v>
      </c>
      <c r="AG60" s="58">
        <v>3.1723635147968383</v>
      </c>
      <c r="AH60" s="58">
        <v>3.1826781945920337</v>
      </c>
      <c r="AI60" s="58">
        <v>3.1929928714342135</v>
      </c>
      <c r="AJ60" s="58">
        <v>3.2033075468828591</v>
      </c>
      <c r="AK60" s="58">
        <v>3.2136222227133984</v>
      </c>
      <c r="AL60" s="58">
        <v>3.2239368946770046</v>
      </c>
    </row>
    <row r="63" spans="1:38" x14ac:dyDescent="0.2">
      <c r="A63" s="101" t="s">
        <v>332</v>
      </c>
      <c r="C63" s="73">
        <f>C53</f>
        <v>2015</v>
      </c>
      <c r="D63" s="73">
        <f t="shared" ref="D63:AL63" si="3">D53</f>
        <v>2016</v>
      </c>
      <c r="E63" s="73">
        <f t="shared" si="3"/>
        <v>2017</v>
      </c>
      <c r="F63" s="73">
        <f t="shared" si="3"/>
        <v>2018</v>
      </c>
      <c r="G63" s="73">
        <f t="shared" si="3"/>
        <v>2019</v>
      </c>
      <c r="H63" s="73">
        <f t="shared" si="3"/>
        <v>2020</v>
      </c>
      <c r="I63" s="73">
        <f t="shared" si="3"/>
        <v>2021</v>
      </c>
      <c r="J63" s="73">
        <f t="shared" si="3"/>
        <v>2022</v>
      </c>
      <c r="K63" s="73">
        <f t="shared" si="3"/>
        <v>2023</v>
      </c>
      <c r="L63" s="73">
        <f t="shared" si="3"/>
        <v>2024</v>
      </c>
      <c r="M63" s="73">
        <f t="shared" si="3"/>
        <v>2025</v>
      </c>
      <c r="N63" s="73">
        <f t="shared" si="3"/>
        <v>2026</v>
      </c>
      <c r="O63" s="73">
        <f t="shared" si="3"/>
        <v>2027</v>
      </c>
      <c r="P63" s="73">
        <f t="shared" si="3"/>
        <v>2028</v>
      </c>
      <c r="Q63" s="73">
        <f t="shared" si="3"/>
        <v>2029</v>
      </c>
      <c r="R63" s="73">
        <f t="shared" si="3"/>
        <v>2030</v>
      </c>
      <c r="S63" s="73">
        <f t="shared" si="3"/>
        <v>2031</v>
      </c>
      <c r="T63" s="73">
        <f t="shared" si="3"/>
        <v>2032</v>
      </c>
      <c r="U63" s="73">
        <f t="shared" si="3"/>
        <v>2033</v>
      </c>
      <c r="V63" s="73">
        <f t="shared" si="3"/>
        <v>2034</v>
      </c>
      <c r="W63" s="73">
        <f t="shared" si="3"/>
        <v>2035</v>
      </c>
      <c r="X63" s="73">
        <f t="shared" si="3"/>
        <v>2036</v>
      </c>
      <c r="Y63" s="73">
        <f t="shared" si="3"/>
        <v>2037</v>
      </c>
      <c r="Z63" s="73">
        <f t="shared" si="3"/>
        <v>2038</v>
      </c>
      <c r="AA63" s="73">
        <f t="shared" si="3"/>
        <v>2039</v>
      </c>
      <c r="AB63" s="73">
        <f t="shared" si="3"/>
        <v>2040</v>
      </c>
      <c r="AC63" s="73">
        <f t="shared" si="3"/>
        <v>2041</v>
      </c>
      <c r="AD63" s="73">
        <f t="shared" si="3"/>
        <v>2042</v>
      </c>
      <c r="AE63" s="73">
        <f t="shared" si="3"/>
        <v>2043</v>
      </c>
      <c r="AF63" s="73">
        <f t="shared" si="3"/>
        <v>2044</v>
      </c>
      <c r="AG63" s="73">
        <f t="shared" si="3"/>
        <v>2045</v>
      </c>
      <c r="AH63" s="73">
        <f t="shared" si="3"/>
        <v>2046</v>
      </c>
      <c r="AI63" s="73">
        <f t="shared" si="3"/>
        <v>2047</v>
      </c>
      <c r="AJ63" s="73">
        <f t="shared" si="3"/>
        <v>2048</v>
      </c>
      <c r="AK63" s="73">
        <f t="shared" si="3"/>
        <v>2049</v>
      </c>
      <c r="AL63" s="73">
        <f t="shared" si="3"/>
        <v>2050</v>
      </c>
    </row>
    <row r="64" spans="1:38" x14ac:dyDescent="0.2">
      <c r="A64" s="73" t="s">
        <v>116</v>
      </c>
      <c r="C64" s="107">
        <f>C54+C56+C58</f>
        <v>2.6508712872843252</v>
      </c>
      <c r="D64" s="107">
        <f t="shared" ref="D64:AL64" si="4">D54+D56+D58</f>
        <v>2.5805224590976401</v>
      </c>
      <c r="E64" s="107">
        <f t="shared" si="4"/>
        <v>2.5068293129958468</v>
      </c>
      <c r="F64" s="107">
        <f t="shared" si="4"/>
        <v>2.4312608242462255</v>
      </c>
      <c r="G64" s="107">
        <f t="shared" si="4"/>
        <v>2.3551838218065066</v>
      </c>
      <c r="H64" s="107">
        <f t="shared" si="4"/>
        <v>2.2797645983993506</v>
      </c>
      <c r="I64" s="107">
        <f t="shared" si="4"/>
        <v>2.2056642183398365</v>
      </c>
      <c r="J64" s="107">
        <f t="shared" si="4"/>
        <v>2.1335651463871814</v>
      </c>
      <c r="K64" s="107">
        <f t="shared" si="4"/>
        <v>2.0639727113943009</v>
      </c>
      <c r="L64" s="107">
        <f t="shared" si="4"/>
        <v>2.0891899937377443</v>
      </c>
      <c r="M64" s="107">
        <f t="shared" si="4"/>
        <v>2.116851931024387</v>
      </c>
      <c r="N64" s="107">
        <f t="shared" si="4"/>
        <v>2.1465531003801646</v>
      </c>
      <c r="O64" s="107">
        <f t="shared" si="4"/>
        <v>2.1791007529705135</v>
      </c>
      <c r="P64" s="107">
        <f t="shared" si="4"/>
        <v>2.2152579880579193</v>
      </c>
      <c r="Q64" s="107">
        <f t="shared" si="4"/>
        <v>2.255666264662382</v>
      </c>
      <c r="R64" s="107">
        <f t="shared" si="4"/>
        <v>2.3007614806139634</v>
      </c>
      <c r="S64" s="107">
        <f t="shared" si="4"/>
        <v>2.3520604177236208</v>
      </c>
      <c r="T64" s="107">
        <f t="shared" si="4"/>
        <v>2.4093538297249877</v>
      </c>
      <c r="U64" s="107">
        <f t="shared" si="4"/>
        <v>2.4720308311593877</v>
      </c>
      <c r="V64" s="107">
        <f t="shared" si="4"/>
        <v>2.539071816589761</v>
      </c>
      <c r="W64" s="107">
        <f t="shared" si="4"/>
        <v>2.6090868924083823</v>
      </c>
      <c r="X64" s="107">
        <f t="shared" si="4"/>
        <v>2.6804018219081804</v>
      </c>
      <c r="Y64" s="107">
        <f t="shared" si="4"/>
        <v>2.7511851598810821</v>
      </c>
      <c r="Z64" s="107">
        <f t="shared" si="4"/>
        <v>2.8196021976897994</v>
      </c>
      <c r="AA64" s="107">
        <f t="shared" si="4"/>
        <v>2.8839752501991702</v>
      </c>
      <c r="AB64" s="107">
        <f t="shared" si="4"/>
        <v>2.9429275457382564</v>
      </c>
      <c r="AC64" s="107">
        <f t="shared" si="4"/>
        <v>2.9956293755428787</v>
      </c>
      <c r="AD64" s="107">
        <f t="shared" si="4"/>
        <v>3.0415770636308688</v>
      </c>
      <c r="AE64" s="107">
        <f t="shared" si="4"/>
        <v>3.0807325765260849</v>
      </c>
      <c r="AF64" s="107">
        <f t="shared" si="4"/>
        <v>3.1134719302432714</v>
      </c>
      <c r="AG64" s="107">
        <f t="shared" si="4"/>
        <v>3.1404925193253934</v>
      </c>
      <c r="AH64" s="107">
        <f t="shared" si="4"/>
        <v>3.1626960176586856</v>
      </c>
      <c r="AI64" s="107">
        <f t="shared" si="4"/>
        <v>3.1810658280043049</v>
      </c>
      <c r="AJ64" s="107">
        <f t="shared" si="4"/>
        <v>3.1965573671748269</v>
      </c>
      <c r="AK64" s="107">
        <f t="shared" si="4"/>
        <v>3.2100153231792707</v>
      </c>
      <c r="AL64" s="107">
        <f t="shared" si="4"/>
        <v>3.2221254186403927</v>
      </c>
    </row>
    <row r="65" spans="1:38" x14ac:dyDescent="0.2">
      <c r="A65" s="73" t="s">
        <v>117</v>
      </c>
      <c r="C65" s="107">
        <f>C55+C57+C59</f>
        <v>8.5399427357457092E-2</v>
      </c>
      <c r="D65" s="107">
        <f t="shared" ref="D65:AL65" si="5">D55+D57+D59</f>
        <v>0.17578254008746946</v>
      </c>
      <c r="E65" s="107">
        <f t="shared" si="5"/>
        <v>0.26970832857640725</v>
      </c>
      <c r="F65" s="107">
        <f t="shared" si="5"/>
        <v>0.36570782191095563</v>
      </c>
      <c r="G65" s="107">
        <f t="shared" si="5"/>
        <v>0.46241418701230913</v>
      </c>
      <c r="H65" s="107">
        <f t="shared" si="5"/>
        <v>0.55866112645948496</v>
      </c>
      <c r="I65" s="107">
        <f t="shared" si="5"/>
        <v>0.65327185070434657</v>
      </c>
      <c r="J65" s="107">
        <f t="shared" si="5"/>
        <v>0.74556389150767721</v>
      </c>
      <c r="K65" s="107">
        <f t="shared" si="5"/>
        <v>0.83503192025513773</v>
      </c>
      <c r="L65" s="107">
        <f t="shared" si="5"/>
        <v>0.8293728635154094</v>
      </c>
      <c r="M65" s="107">
        <f t="shared" si="5"/>
        <v>0.8209517761954308</v>
      </c>
      <c r="N65" s="107">
        <f t="shared" si="5"/>
        <v>0.80898392036108246</v>
      </c>
      <c r="O65" s="107">
        <f t="shared" si="5"/>
        <v>0.7926620558441404</v>
      </c>
      <c r="P65" s="107">
        <f t="shared" si="5"/>
        <v>0.7712230745602302</v>
      </c>
      <c r="Q65" s="107">
        <f t="shared" si="5"/>
        <v>0.744025525486262</v>
      </c>
      <c r="R65" s="107">
        <f t="shared" si="5"/>
        <v>0.71063350997470587</v>
      </c>
      <c r="S65" s="107">
        <f t="shared" si="5"/>
        <v>0.67089891837340576</v>
      </c>
      <c r="T65" s="107">
        <f t="shared" si="5"/>
        <v>0.62503099690923725</v>
      </c>
      <c r="U65" s="107">
        <f t="shared" si="5"/>
        <v>0.57364063201652993</v>
      </c>
      <c r="V65" s="107">
        <f t="shared" si="5"/>
        <v>0.51774743436119208</v>
      </c>
      <c r="W65" s="107">
        <f t="shared" si="5"/>
        <v>0.45874129194404856</v>
      </c>
      <c r="X65" s="107">
        <f t="shared" si="5"/>
        <v>0.39829644810550724</v>
      </c>
      <c r="Y65" s="107">
        <f t="shared" si="5"/>
        <v>0.33824434913966772</v>
      </c>
      <c r="Z65" s="107">
        <f t="shared" si="5"/>
        <v>0.28041969427864488</v>
      </c>
      <c r="AA65" s="107">
        <f t="shared" si="5"/>
        <v>0.22650017361274044</v>
      </c>
      <c r="AB65" s="107">
        <f t="shared" si="5"/>
        <v>0.17786255633603265</v>
      </c>
      <c r="AC65" s="107">
        <f t="shared" si="5"/>
        <v>0.13547540836203278</v>
      </c>
      <c r="AD65" s="107">
        <f t="shared" si="5"/>
        <v>9.9842402655562865E-2</v>
      </c>
      <c r="AE65" s="107">
        <f t="shared" si="5"/>
        <v>7.1001572515896283E-2</v>
      </c>
      <c r="AF65" s="107">
        <f t="shared" si="5"/>
        <v>4.8576903832407856E-2</v>
      </c>
      <c r="AG65" s="107">
        <f t="shared" si="5"/>
        <v>3.1870995471444646E-2</v>
      </c>
      <c r="AH65" s="107">
        <f t="shared" si="5"/>
        <v>1.9982176933347872E-2</v>
      </c>
      <c r="AI65" s="107">
        <f t="shared" si="5"/>
        <v>1.1927043429908378E-2</v>
      </c>
      <c r="AJ65" s="107">
        <f t="shared" si="5"/>
        <v>6.7501797080325165E-3</v>
      </c>
      <c r="AK65" s="107">
        <f t="shared" si="5"/>
        <v>3.6068995341280441E-3</v>
      </c>
      <c r="AL65" s="107">
        <f t="shared" si="5"/>
        <v>1.8114760366117772E-3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03E13-D273-43C8-806D-14E3655402F1}">
  <sheetPr codeName="Sheet13">
    <tabColor theme="5" tint="0.59999389629810485"/>
  </sheetPr>
  <dimension ref="A9:AL68"/>
  <sheetViews>
    <sheetView topLeftCell="A6" zoomScale="90" zoomScaleNormal="90" workbookViewId="0">
      <pane ySplit="24" topLeftCell="A55" activePane="bottomLeft" state="frozen"/>
      <selection activeCell="A6" sqref="A6"/>
      <selection pane="bottomLeft" activeCell="AK15" sqref="AK15"/>
    </sheetView>
  </sheetViews>
  <sheetFormatPr defaultColWidth="9.109375" defaultRowHeight="10.199999999999999" x14ac:dyDescent="0.2"/>
  <cols>
    <col min="1" max="1" width="30.44140625" style="73" bestFit="1" customWidth="1"/>
    <col min="2" max="2" width="5.5546875" style="73" bestFit="1" customWidth="1"/>
    <col min="3" max="3" width="7.5546875" style="73" bestFit="1" customWidth="1"/>
    <col min="4" max="38" width="5.5546875" style="73" bestFit="1" customWidth="1"/>
    <col min="39" max="16384" width="9.109375" style="73"/>
  </cols>
  <sheetData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spans="1:1" ht="14.25" customHeight="1" x14ac:dyDescent="0.2"/>
    <row r="18" spans="1:1" ht="14.25" customHeight="1" x14ac:dyDescent="0.2"/>
    <row r="19" spans="1:1" ht="14.25" customHeight="1" x14ac:dyDescent="0.2"/>
    <row r="20" spans="1:1" ht="14.25" customHeight="1" x14ac:dyDescent="0.2"/>
    <row r="21" spans="1:1" ht="14.25" customHeight="1" x14ac:dyDescent="0.2"/>
    <row r="22" spans="1:1" ht="14.25" customHeight="1" x14ac:dyDescent="0.2"/>
    <row r="23" spans="1:1" ht="14.25" customHeight="1" x14ac:dyDescent="0.2"/>
    <row r="24" spans="1:1" ht="14.25" customHeight="1" x14ac:dyDescent="0.2"/>
    <row r="25" spans="1:1" ht="14.25" customHeight="1" x14ac:dyDescent="0.2"/>
    <row r="26" spans="1:1" ht="14.25" customHeight="1" x14ac:dyDescent="0.2"/>
    <row r="27" spans="1:1" ht="14.25" customHeight="1" x14ac:dyDescent="0.2"/>
    <row r="28" spans="1:1" ht="14.25" customHeight="1" x14ac:dyDescent="0.2"/>
    <row r="29" spans="1:1" ht="14.25" customHeight="1" x14ac:dyDescent="0.2"/>
    <row r="31" spans="1:1" x14ac:dyDescent="0.2">
      <c r="A31" s="101" t="s">
        <v>394</v>
      </c>
    </row>
    <row r="32" spans="1:1" s="43" customFormat="1" ht="14.4" x14ac:dyDescent="0.3">
      <c r="A32" s="57" t="s">
        <v>543</v>
      </c>
    </row>
    <row r="33" spans="1:38" s="43" customFormat="1" ht="14.4" x14ac:dyDescent="0.3">
      <c r="A33" s="57" t="s">
        <v>329</v>
      </c>
    </row>
    <row r="34" spans="1:38" s="43" customFormat="1" ht="14.4" x14ac:dyDescent="0.3">
      <c r="A34" s="57" t="s">
        <v>303</v>
      </c>
    </row>
    <row r="35" spans="1:38" s="43" customFormat="1" ht="14.4" x14ac:dyDescent="0.3">
      <c r="A35" s="57"/>
    </row>
    <row r="36" spans="1:38" s="43" customFormat="1" ht="14.4" x14ac:dyDescent="0.3">
      <c r="A36" s="57" t="s">
        <v>246</v>
      </c>
      <c r="B36" s="57">
        <v>2014</v>
      </c>
      <c r="C36" s="57">
        <v>2015</v>
      </c>
      <c r="D36" s="57">
        <v>2016</v>
      </c>
      <c r="E36" s="57">
        <v>2017</v>
      </c>
      <c r="F36" s="57">
        <v>2018</v>
      </c>
      <c r="G36" s="57">
        <v>2019</v>
      </c>
      <c r="H36" s="57">
        <v>2020</v>
      </c>
      <c r="I36" s="57">
        <v>2021</v>
      </c>
      <c r="J36" s="57">
        <v>2022</v>
      </c>
      <c r="K36" s="57">
        <v>2023</v>
      </c>
      <c r="L36" s="57">
        <v>2024</v>
      </c>
      <c r="M36" s="57">
        <v>2025</v>
      </c>
      <c r="N36" s="57">
        <v>2026</v>
      </c>
      <c r="O36" s="57">
        <v>2027</v>
      </c>
      <c r="P36" s="57">
        <v>2028</v>
      </c>
      <c r="Q36" s="57">
        <v>2029</v>
      </c>
      <c r="R36" s="57">
        <v>2030</v>
      </c>
      <c r="S36" s="57">
        <v>2031</v>
      </c>
      <c r="T36" s="57">
        <v>2032</v>
      </c>
      <c r="U36" s="57">
        <v>2033</v>
      </c>
      <c r="V36" s="57">
        <v>2034</v>
      </c>
      <c r="W36" s="57">
        <v>2035</v>
      </c>
      <c r="X36" s="57">
        <v>2036</v>
      </c>
      <c r="Y36" s="57">
        <v>2037</v>
      </c>
      <c r="Z36" s="57">
        <v>2038</v>
      </c>
      <c r="AA36" s="57">
        <v>2039</v>
      </c>
      <c r="AB36" s="57">
        <v>2040</v>
      </c>
      <c r="AC36" s="57">
        <v>2041</v>
      </c>
      <c r="AD36" s="57">
        <v>2042</v>
      </c>
      <c r="AE36" s="57">
        <v>2043</v>
      </c>
      <c r="AF36" s="57">
        <v>2044</v>
      </c>
      <c r="AG36" s="57">
        <v>2045</v>
      </c>
      <c r="AH36" s="57">
        <v>2046</v>
      </c>
      <c r="AI36" s="57">
        <v>2047</v>
      </c>
      <c r="AJ36" s="57">
        <v>2048</v>
      </c>
      <c r="AK36" s="57">
        <v>2049</v>
      </c>
      <c r="AL36" s="57">
        <v>2050</v>
      </c>
    </row>
    <row r="37" spans="1:38" s="43" customFormat="1" ht="14.4" x14ac:dyDescent="0.3">
      <c r="A37" s="43" t="s">
        <v>234</v>
      </c>
      <c r="B37" s="56">
        <v>0</v>
      </c>
      <c r="C37" s="56">
        <v>0.23</v>
      </c>
      <c r="D37" s="56">
        <v>0.21466666666666664</v>
      </c>
      <c r="E37" s="56">
        <v>0.19933333333333331</v>
      </c>
      <c r="F37" s="56">
        <v>0.184</v>
      </c>
      <c r="G37" s="56">
        <v>0.16866666666666663</v>
      </c>
      <c r="H37" s="56">
        <v>0.1533333333333334</v>
      </c>
      <c r="I37" s="56">
        <v>0.13800000000000001</v>
      </c>
      <c r="J37" s="56">
        <v>0.12266666666666669</v>
      </c>
      <c r="K37" s="56">
        <v>0.10733333333333332</v>
      </c>
      <c r="L37" s="56">
        <v>9.1999999999999957E-2</v>
      </c>
      <c r="M37" s="56">
        <v>7.6666666666666702E-2</v>
      </c>
      <c r="N37" s="56">
        <v>6.1333333333333365E-2</v>
      </c>
      <c r="O37" s="56">
        <v>4.5999999999999985E-2</v>
      </c>
      <c r="P37" s="56">
        <v>3.0666666666666609E-2</v>
      </c>
      <c r="Q37" s="56">
        <v>1.5333333333333383E-2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</row>
    <row r="38" spans="1:38" s="43" customFormat="1" ht="14.4" x14ac:dyDescent="0.3">
      <c r="A38" s="43" t="s">
        <v>235</v>
      </c>
      <c r="B38" s="56">
        <v>0</v>
      </c>
      <c r="C38" s="56">
        <v>0.23</v>
      </c>
      <c r="D38" s="56">
        <v>0.24533333333333329</v>
      </c>
      <c r="E38" s="56">
        <v>0.2606666666666666</v>
      </c>
      <c r="F38" s="56">
        <v>0.27600000000000002</v>
      </c>
      <c r="G38" s="56">
        <v>0.29133333333333339</v>
      </c>
      <c r="H38" s="56">
        <v>0.30666666666666659</v>
      </c>
      <c r="I38" s="56">
        <v>0.32199999999999995</v>
      </c>
      <c r="J38" s="56">
        <v>0.33733333333333321</v>
      </c>
      <c r="K38" s="56">
        <v>0.35266666666666679</v>
      </c>
      <c r="L38" s="56">
        <v>0.36799999999999999</v>
      </c>
      <c r="M38" s="56">
        <v>0.3833333333333333</v>
      </c>
      <c r="N38" s="56">
        <v>0.39866666666666661</v>
      </c>
      <c r="O38" s="56">
        <v>0.41400000000000003</v>
      </c>
      <c r="P38" s="56">
        <v>0.42933333333333334</v>
      </c>
      <c r="Q38" s="56">
        <v>0.4446666666666666</v>
      </c>
      <c r="R38" s="56">
        <v>0.46000000000000013</v>
      </c>
      <c r="S38" s="56">
        <v>0.46000000000000008</v>
      </c>
      <c r="T38" s="56">
        <v>0.46000000000000013</v>
      </c>
      <c r="U38" s="56">
        <v>0.46</v>
      </c>
      <c r="V38" s="56">
        <v>0.46</v>
      </c>
      <c r="W38" s="56">
        <v>0.46000000000000008</v>
      </c>
      <c r="X38" s="56">
        <v>0.46</v>
      </c>
      <c r="Y38" s="56">
        <v>0.46</v>
      </c>
      <c r="Z38" s="56">
        <v>0.46</v>
      </c>
      <c r="AA38" s="56">
        <v>0.46</v>
      </c>
      <c r="AB38" s="56">
        <v>0.46000000000000008</v>
      </c>
      <c r="AC38" s="56">
        <v>0.46</v>
      </c>
      <c r="AD38" s="56">
        <v>0.46</v>
      </c>
      <c r="AE38" s="56">
        <v>0.46000000000000008</v>
      </c>
      <c r="AF38" s="56">
        <v>0.46000000000000008</v>
      </c>
      <c r="AG38" s="56">
        <v>0.46000000000000008</v>
      </c>
      <c r="AH38" s="56">
        <v>0.46000000000000008</v>
      </c>
      <c r="AI38" s="56">
        <v>0.46</v>
      </c>
      <c r="AJ38" s="56">
        <v>0.46000000000000008</v>
      </c>
      <c r="AK38" s="56">
        <v>0.46000000000000008</v>
      </c>
      <c r="AL38" s="56">
        <v>0.45999999999999991</v>
      </c>
    </row>
    <row r="39" spans="1:38" s="43" customFormat="1" ht="14.4" x14ac:dyDescent="0.3">
      <c r="A39" s="43" t="s">
        <v>236</v>
      </c>
      <c r="B39" s="56">
        <v>0</v>
      </c>
      <c r="C39" s="56">
        <v>8.9999999999999983E-2</v>
      </c>
      <c r="D39" s="56">
        <v>8.3999999999999991E-2</v>
      </c>
      <c r="E39" s="56">
        <v>7.8E-2</v>
      </c>
      <c r="F39" s="56">
        <v>7.2000000000000008E-2</v>
      </c>
      <c r="G39" s="56">
        <v>6.6000000000000003E-2</v>
      </c>
      <c r="H39" s="56">
        <v>6.0000000000000026E-2</v>
      </c>
      <c r="I39" s="56">
        <v>5.3999999999999992E-2</v>
      </c>
      <c r="J39" s="56">
        <v>4.8000000000000008E-2</v>
      </c>
      <c r="K39" s="56">
        <v>4.2000000000000003E-2</v>
      </c>
      <c r="L39" s="56">
        <v>3.599999999999999E-2</v>
      </c>
      <c r="M39" s="56">
        <v>3.0000000000000013E-2</v>
      </c>
      <c r="N39" s="56">
        <v>2.4000000000000007E-2</v>
      </c>
      <c r="O39" s="56">
        <v>1.7999999999999995E-2</v>
      </c>
      <c r="P39" s="56">
        <v>1.1999999999999979E-2</v>
      </c>
      <c r="Q39" s="56">
        <v>6.0000000000000183E-3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</row>
    <row r="40" spans="1:38" s="43" customFormat="1" ht="14.4" x14ac:dyDescent="0.3">
      <c r="A40" s="43" t="s">
        <v>237</v>
      </c>
      <c r="B40" s="56">
        <v>0</v>
      </c>
      <c r="C40" s="56">
        <v>8.9999999999999983E-2</v>
      </c>
      <c r="D40" s="56">
        <v>9.6000000000000002E-2</v>
      </c>
      <c r="E40" s="56">
        <v>0.10199999999999998</v>
      </c>
      <c r="F40" s="56">
        <v>0.10800000000000001</v>
      </c>
      <c r="G40" s="56">
        <v>0.114</v>
      </c>
      <c r="H40" s="56">
        <v>0.11999999999999998</v>
      </c>
      <c r="I40" s="56">
        <v>0.126</v>
      </c>
      <c r="J40" s="56">
        <v>0.13200000000000001</v>
      </c>
      <c r="K40" s="56">
        <v>0.13800000000000004</v>
      </c>
      <c r="L40" s="56">
        <v>0.14399999999999996</v>
      </c>
      <c r="M40" s="56">
        <v>0.15</v>
      </c>
      <c r="N40" s="56">
        <v>0.15599999999999997</v>
      </c>
      <c r="O40" s="56">
        <v>0.16200000000000003</v>
      </c>
      <c r="P40" s="56">
        <v>0.16800000000000004</v>
      </c>
      <c r="Q40" s="56">
        <v>0.17400000000000002</v>
      </c>
      <c r="R40" s="56">
        <v>0.18</v>
      </c>
      <c r="S40" s="56">
        <v>0.18</v>
      </c>
      <c r="T40" s="56">
        <v>0.18</v>
      </c>
      <c r="U40" s="56">
        <v>0.18</v>
      </c>
      <c r="V40" s="56">
        <v>0.18</v>
      </c>
      <c r="W40" s="56">
        <v>0.18</v>
      </c>
      <c r="X40" s="56">
        <v>0.17999999999999997</v>
      </c>
      <c r="Y40" s="56">
        <v>0.17999999999999997</v>
      </c>
      <c r="Z40" s="56">
        <v>0.17999999999999997</v>
      </c>
      <c r="AA40" s="56">
        <v>0.18000000000000005</v>
      </c>
      <c r="AB40" s="56">
        <v>0.18000000000000005</v>
      </c>
      <c r="AC40" s="56">
        <v>0.18</v>
      </c>
      <c r="AD40" s="56">
        <v>0.17999999999999997</v>
      </c>
      <c r="AE40" s="56">
        <v>0.18</v>
      </c>
      <c r="AF40" s="56">
        <v>0.18</v>
      </c>
      <c r="AG40" s="56">
        <v>0.18</v>
      </c>
      <c r="AH40" s="56">
        <v>0.18</v>
      </c>
      <c r="AI40" s="56">
        <v>0.18</v>
      </c>
      <c r="AJ40" s="56">
        <v>0.18</v>
      </c>
      <c r="AK40" s="56">
        <v>0.18000000000000005</v>
      </c>
      <c r="AL40" s="56">
        <v>0.17999999999999997</v>
      </c>
    </row>
    <row r="41" spans="1:38" s="43" customFormat="1" ht="14.4" x14ac:dyDescent="0.3">
      <c r="A41" s="43" t="s">
        <v>238</v>
      </c>
      <c r="B41" s="56">
        <v>0</v>
      </c>
      <c r="C41" s="56">
        <v>0.17999999999999997</v>
      </c>
      <c r="D41" s="56">
        <v>0.16799999999999998</v>
      </c>
      <c r="E41" s="56">
        <v>0.156</v>
      </c>
      <c r="F41" s="56">
        <v>0.14400000000000002</v>
      </c>
      <c r="G41" s="56">
        <v>0.13200000000000001</v>
      </c>
      <c r="H41" s="56">
        <v>0.12000000000000005</v>
      </c>
      <c r="I41" s="56">
        <v>0.10799999999999998</v>
      </c>
      <c r="J41" s="56">
        <v>9.6000000000000016E-2</v>
      </c>
      <c r="K41" s="56">
        <v>8.4000000000000005E-2</v>
      </c>
      <c r="L41" s="56">
        <v>7.1999999999999981E-2</v>
      </c>
      <c r="M41" s="56">
        <v>6.0000000000000026E-2</v>
      </c>
      <c r="N41" s="56">
        <v>4.8000000000000015E-2</v>
      </c>
      <c r="O41" s="56">
        <v>3.599999999999999E-2</v>
      </c>
      <c r="P41" s="56">
        <v>2.3999999999999959E-2</v>
      </c>
      <c r="Q41" s="56">
        <v>1.2000000000000037E-2</v>
      </c>
      <c r="R41" s="56">
        <v>0</v>
      </c>
      <c r="S41" s="56">
        <v>0</v>
      </c>
      <c r="T41" s="56">
        <v>0</v>
      </c>
      <c r="U41" s="56">
        <v>0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</row>
    <row r="42" spans="1:38" s="43" customFormat="1" ht="14.4" x14ac:dyDescent="0.3">
      <c r="A42" s="43" t="s">
        <v>239</v>
      </c>
      <c r="B42" s="56">
        <v>0</v>
      </c>
      <c r="C42" s="56">
        <v>0.17999999999999997</v>
      </c>
      <c r="D42" s="56">
        <v>0.19200000000000003</v>
      </c>
      <c r="E42" s="56">
        <v>0.20400000000000001</v>
      </c>
      <c r="F42" s="56">
        <v>0.21599999999999997</v>
      </c>
      <c r="G42" s="56">
        <v>0.22799999999999998</v>
      </c>
      <c r="H42" s="56">
        <v>0.24000000000000005</v>
      </c>
      <c r="I42" s="56">
        <v>0.252</v>
      </c>
      <c r="J42" s="56">
        <v>0.26400000000000007</v>
      </c>
      <c r="K42" s="56">
        <v>0.27599999999999997</v>
      </c>
      <c r="L42" s="56">
        <v>0.28800000000000003</v>
      </c>
      <c r="M42" s="56">
        <v>0.3</v>
      </c>
      <c r="N42" s="56">
        <v>0.31200000000000006</v>
      </c>
      <c r="O42" s="56">
        <v>0.32400000000000007</v>
      </c>
      <c r="P42" s="56">
        <v>0.33600000000000008</v>
      </c>
      <c r="Q42" s="56">
        <v>0.34800000000000003</v>
      </c>
      <c r="R42" s="56">
        <v>0.36</v>
      </c>
      <c r="S42" s="56">
        <v>0.36</v>
      </c>
      <c r="T42" s="56">
        <v>0.36</v>
      </c>
      <c r="U42" s="56">
        <v>0.36</v>
      </c>
      <c r="V42" s="56">
        <v>0.36</v>
      </c>
      <c r="W42" s="56">
        <v>0.36</v>
      </c>
      <c r="X42" s="56">
        <v>0.35999999999999993</v>
      </c>
      <c r="Y42" s="56">
        <v>0.35999999999999993</v>
      </c>
      <c r="Z42" s="56">
        <v>0.35999999999999993</v>
      </c>
      <c r="AA42" s="56">
        <v>0.3600000000000001</v>
      </c>
      <c r="AB42" s="56">
        <v>0.3600000000000001</v>
      </c>
      <c r="AC42" s="56">
        <v>0.36</v>
      </c>
      <c r="AD42" s="56">
        <v>0.35999999999999993</v>
      </c>
      <c r="AE42" s="56">
        <v>0.36</v>
      </c>
      <c r="AF42" s="56">
        <v>0.36</v>
      </c>
      <c r="AG42" s="56">
        <v>0.36</v>
      </c>
      <c r="AH42" s="56">
        <v>0.36</v>
      </c>
      <c r="AI42" s="56">
        <v>0.36</v>
      </c>
      <c r="AJ42" s="56">
        <v>0.36</v>
      </c>
      <c r="AK42" s="56">
        <v>0.3600000000000001</v>
      </c>
      <c r="AL42" s="56">
        <v>0.35999999999999993</v>
      </c>
    </row>
    <row r="43" spans="1:38" s="43" customFormat="1" ht="14.4" x14ac:dyDescent="0.3">
      <c r="A43" s="57" t="s">
        <v>52</v>
      </c>
      <c r="B43" s="58">
        <v>0</v>
      </c>
      <c r="C43" s="58">
        <v>0.99999999999999989</v>
      </c>
      <c r="D43" s="58">
        <v>0.99999999999999989</v>
      </c>
      <c r="E43" s="58">
        <v>0.99999999999999989</v>
      </c>
      <c r="F43" s="58">
        <v>1</v>
      </c>
      <c r="G43" s="58">
        <v>1</v>
      </c>
      <c r="H43" s="58">
        <v>1.0000000000000002</v>
      </c>
      <c r="I43" s="58">
        <v>1</v>
      </c>
      <c r="J43" s="58">
        <v>1</v>
      </c>
      <c r="K43" s="58">
        <v>1.0000000000000002</v>
      </c>
      <c r="L43" s="58">
        <v>1</v>
      </c>
      <c r="M43" s="58">
        <v>1</v>
      </c>
      <c r="N43" s="58">
        <v>1</v>
      </c>
      <c r="O43" s="58">
        <v>1.0000000000000002</v>
      </c>
      <c r="P43" s="58">
        <v>1</v>
      </c>
      <c r="Q43" s="58">
        <v>1.0000000000000002</v>
      </c>
      <c r="R43" s="58">
        <v>1.0000000000000002</v>
      </c>
      <c r="S43" s="58">
        <v>1</v>
      </c>
      <c r="T43" s="58">
        <v>1.0000000000000002</v>
      </c>
      <c r="U43" s="58">
        <v>1</v>
      </c>
      <c r="V43" s="58">
        <v>1</v>
      </c>
      <c r="W43" s="58">
        <v>1</v>
      </c>
      <c r="X43" s="58">
        <v>0.99999999999999989</v>
      </c>
      <c r="Y43" s="58">
        <v>0.99999999999999989</v>
      </c>
      <c r="Z43" s="58">
        <v>0.99999999999999989</v>
      </c>
      <c r="AA43" s="58">
        <v>1.0000000000000002</v>
      </c>
      <c r="AB43" s="58">
        <v>1.0000000000000002</v>
      </c>
      <c r="AC43" s="58">
        <v>1</v>
      </c>
      <c r="AD43" s="58">
        <v>0.99999999999999989</v>
      </c>
      <c r="AE43" s="58">
        <v>1</v>
      </c>
      <c r="AF43" s="58">
        <v>1</v>
      </c>
      <c r="AG43" s="58">
        <v>1</v>
      </c>
      <c r="AH43" s="58">
        <v>1</v>
      </c>
      <c r="AI43" s="58">
        <v>1</v>
      </c>
      <c r="AJ43" s="58">
        <v>1</v>
      </c>
      <c r="AK43" s="58">
        <v>1.0000000000000002</v>
      </c>
      <c r="AL43" s="58">
        <v>0.99999999999999989</v>
      </c>
    </row>
    <row r="46" spans="1:38" x14ac:dyDescent="0.2">
      <c r="A46" s="101" t="s">
        <v>331</v>
      </c>
      <c r="C46" s="73">
        <f>C36</f>
        <v>2015</v>
      </c>
      <c r="D46" s="73">
        <f t="shared" ref="D46:AL46" si="0">D36</f>
        <v>2016</v>
      </c>
      <c r="E46" s="73">
        <f t="shared" si="0"/>
        <v>2017</v>
      </c>
      <c r="F46" s="73">
        <f t="shared" si="0"/>
        <v>2018</v>
      </c>
      <c r="G46" s="73">
        <f t="shared" si="0"/>
        <v>2019</v>
      </c>
      <c r="H46" s="73">
        <f t="shared" si="0"/>
        <v>2020</v>
      </c>
      <c r="I46" s="73">
        <f t="shared" si="0"/>
        <v>2021</v>
      </c>
      <c r="J46" s="73">
        <f t="shared" si="0"/>
        <v>2022</v>
      </c>
      <c r="K46" s="73">
        <f t="shared" si="0"/>
        <v>2023</v>
      </c>
      <c r="L46" s="73">
        <f t="shared" si="0"/>
        <v>2024</v>
      </c>
      <c r="M46" s="73">
        <f t="shared" si="0"/>
        <v>2025</v>
      </c>
      <c r="N46" s="73">
        <f t="shared" si="0"/>
        <v>2026</v>
      </c>
      <c r="O46" s="73">
        <f t="shared" si="0"/>
        <v>2027</v>
      </c>
      <c r="P46" s="73">
        <f t="shared" si="0"/>
        <v>2028</v>
      </c>
      <c r="Q46" s="73">
        <f t="shared" si="0"/>
        <v>2029</v>
      </c>
      <c r="R46" s="73">
        <f t="shared" si="0"/>
        <v>2030</v>
      </c>
      <c r="S46" s="73">
        <f t="shared" si="0"/>
        <v>2031</v>
      </c>
      <c r="T46" s="73">
        <f t="shared" si="0"/>
        <v>2032</v>
      </c>
      <c r="U46" s="73">
        <f t="shared" si="0"/>
        <v>2033</v>
      </c>
      <c r="V46" s="73">
        <f t="shared" si="0"/>
        <v>2034</v>
      </c>
      <c r="W46" s="73">
        <f t="shared" si="0"/>
        <v>2035</v>
      </c>
      <c r="X46" s="73">
        <f t="shared" si="0"/>
        <v>2036</v>
      </c>
      <c r="Y46" s="73">
        <f t="shared" si="0"/>
        <v>2037</v>
      </c>
      <c r="Z46" s="73">
        <f t="shared" si="0"/>
        <v>2038</v>
      </c>
      <c r="AA46" s="73">
        <f t="shared" si="0"/>
        <v>2039</v>
      </c>
      <c r="AB46" s="73">
        <f t="shared" si="0"/>
        <v>2040</v>
      </c>
      <c r="AC46" s="73">
        <f t="shared" si="0"/>
        <v>2041</v>
      </c>
      <c r="AD46" s="73">
        <f t="shared" si="0"/>
        <v>2042</v>
      </c>
      <c r="AE46" s="73">
        <f t="shared" si="0"/>
        <v>2043</v>
      </c>
      <c r="AF46" s="73">
        <f t="shared" si="0"/>
        <v>2044</v>
      </c>
      <c r="AG46" s="73">
        <f t="shared" si="0"/>
        <v>2045</v>
      </c>
      <c r="AH46" s="73">
        <f t="shared" si="0"/>
        <v>2046</v>
      </c>
      <c r="AI46" s="73">
        <f t="shared" si="0"/>
        <v>2047</v>
      </c>
      <c r="AJ46" s="73">
        <f t="shared" si="0"/>
        <v>2048</v>
      </c>
      <c r="AK46" s="73">
        <f t="shared" si="0"/>
        <v>2049</v>
      </c>
      <c r="AL46" s="73">
        <f t="shared" si="0"/>
        <v>2050</v>
      </c>
    </row>
    <row r="47" spans="1:38" x14ac:dyDescent="0.2">
      <c r="A47" s="73" t="s">
        <v>116</v>
      </c>
      <c r="C47" s="106">
        <f>C37+C39+C41</f>
        <v>0.5</v>
      </c>
      <c r="D47" s="106">
        <f t="shared" ref="D47:AL48" si="1">D37+D39+D41</f>
        <v>0.46666666666666662</v>
      </c>
      <c r="E47" s="106">
        <f t="shared" si="1"/>
        <v>0.43333333333333335</v>
      </c>
      <c r="F47" s="106">
        <f t="shared" si="1"/>
        <v>0.4</v>
      </c>
      <c r="G47" s="106">
        <f t="shared" si="1"/>
        <v>0.36666666666666664</v>
      </c>
      <c r="H47" s="106">
        <f t="shared" si="1"/>
        <v>0.33333333333333348</v>
      </c>
      <c r="I47" s="106">
        <f t="shared" si="1"/>
        <v>0.3</v>
      </c>
      <c r="J47" s="106">
        <f t="shared" si="1"/>
        <v>0.26666666666666672</v>
      </c>
      <c r="K47" s="106">
        <f t="shared" si="1"/>
        <v>0.23333333333333334</v>
      </c>
      <c r="L47" s="106">
        <f t="shared" si="1"/>
        <v>0.19999999999999993</v>
      </c>
      <c r="M47" s="106">
        <f t="shared" si="1"/>
        <v>0.16666666666666674</v>
      </c>
      <c r="N47" s="106">
        <f t="shared" si="1"/>
        <v>0.13333333333333339</v>
      </c>
      <c r="O47" s="106">
        <f t="shared" si="1"/>
        <v>9.9999999999999964E-2</v>
      </c>
      <c r="P47" s="106">
        <f t="shared" si="1"/>
        <v>6.6666666666666541E-2</v>
      </c>
      <c r="Q47" s="106">
        <f t="shared" si="1"/>
        <v>3.3333333333333437E-2</v>
      </c>
      <c r="R47" s="106">
        <f t="shared" si="1"/>
        <v>0</v>
      </c>
      <c r="S47" s="106">
        <f t="shared" si="1"/>
        <v>0</v>
      </c>
      <c r="T47" s="106">
        <f t="shared" si="1"/>
        <v>0</v>
      </c>
      <c r="U47" s="106">
        <f t="shared" si="1"/>
        <v>0</v>
      </c>
      <c r="V47" s="106">
        <f t="shared" si="1"/>
        <v>0</v>
      </c>
      <c r="W47" s="106">
        <f t="shared" si="1"/>
        <v>0</v>
      </c>
      <c r="X47" s="106">
        <f t="shared" si="1"/>
        <v>0</v>
      </c>
      <c r="Y47" s="106">
        <f t="shared" si="1"/>
        <v>0</v>
      </c>
      <c r="Z47" s="106">
        <f t="shared" si="1"/>
        <v>0</v>
      </c>
      <c r="AA47" s="106">
        <f t="shared" si="1"/>
        <v>0</v>
      </c>
      <c r="AB47" s="106">
        <f t="shared" si="1"/>
        <v>0</v>
      </c>
      <c r="AC47" s="106">
        <f t="shared" si="1"/>
        <v>0</v>
      </c>
      <c r="AD47" s="106">
        <f t="shared" si="1"/>
        <v>0</v>
      </c>
      <c r="AE47" s="106">
        <f t="shared" si="1"/>
        <v>0</v>
      </c>
      <c r="AF47" s="106">
        <f t="shared" si="1"/>
        <v>0</v>
      </c>
      <c r="AG47" s="106">
        <f t="shared" si="1"/>
        <v>0</v>
      </c>
      <c r="AH47" s="106">
        <f t="shared" si="1"/>
        <v>0</v>
      </c>
      <c r="AI47" s="106">
        <f t="shared" si="1"/>
        <v>0</v>
      </c>
      <c r="AJ47" s="106">
        <f t="shared" si="1"/>
        <v>0</v>
      </c>
      <c r="AK47" s="106">
        <f t="shared" si="1"/>
        <v>0</v>
      </c>
      <c r="AL47" s="106">
        <f t="shared" si="1"/>
        <v>0</v>
      </c>
    </row>
    <row r="48" spans="1:38" x14ac:dyDescent="0.2">
      <c r="A48" s="73" t="s">
        <v>117</v>
      </c>
      <c r="C48" s="106">
        <f>C38+C40+C42</f>
        <v>0.5</v>
      </c>
      <c r="D48" s="106">
        <f t="shared" si="1"/>
        <v>0.53333333333333333</v>
      </c>
      <c r="E48" s="106">
        <f t="shared" si="1"/>
        <v>0.56666666666666665</v>
      </c>
      <c r="F48" s="106">
        <f t="shared" si="1"/>
        <v>0.6</v>
      </c>
      <c r="G48" s="106">
        <f t="shared" si="1"/>
        <v>0.6333333333333333</v>
      </c>
      <c r="H48" s="106">
        <f t="shared" si="1"/>
        <v>0.66666666666666663</v>
      </c>
      <c r="I48" s="106">
        <f t="shared" si="1"/>
        <v>0.7</v>
      </c>
      <c r="J48" s="106">
        <f t="shared" si="1"/>
        <v>0.73333333333333328</v>
      </c>
      <c r="K48" s="106">
        <f t="shared" si="1"/>
        <v>0.76666666666666683</v>
      </c>
      <c r="L48" s="106">
        <f t="shared" si="1"/>
        <v>0.8</v>
      </c>
      <c r="M48" s="106">
        <f t="shared" si="1"/>
        <v>0.83333333333333326</v>
      </c>
      <c r="N48" s="106">
        <f t="shared" si="1"/>
        <v>0.8666666666666667</v>
      </c>
      <c r="O48" s="106">
        <f t="shared" si="1"/>
        <v>0.90000000000000013</v>
      </c>
      <c r="P48" s="106">
        <f t="shared" si="1"/>
        <v>0.93333333333333346</v>
      </c>
      <c r="Q48" s="106">
        <f t="shared" si="1"/>
        <v>0.96666666666666656</v>
      </c>
      <c r="R48" s="106">
        <f t="shared" si="1"/>
        <v>1</v>
      </c>
      <c r="S48" s="106">
        <f t="shared" si="1"/>
        <v>1</v>
      </c>
      <c r="T48" s="106">
        <f t="shared" si="1"/>
        <v>1</v>
      </c>
      <c r="U48" s="106">
        <f t="shared" si="1"/>
        <v>1</v>
      </c>
      <c r="V48" s="106">
        <f t="shared" si="1"/>
        <v>1</v>
      </c>
      <c r="W48" s="106">
        <f t="shared" si="1"/>
        <v>1</v>
      </c>
      <c r="X48" s="106">
        <f t="shared" si="1"/>
        <v>1</v>
      </c>
      <c r="Y48" s="106">
        <f t="shared" si="1"/>
        <v>1</v>
      </c>
      <c r="Z48" s="106">
        <f t="shared" si="1"/>
        <v>1</v>
      </c>
      <c r="AA48" s="106">
        <f t="shared" si="1"/>
        <v>1.0000000000000002</v>
      </c>
      <c r="AB48" s="106">
        <f t="shared" si="1"/>
        <v>1.0000000000000002</v>
      </c>
      <c r="AC48" s="106">
        <f t="shared" si="1"/>
        <v>1</v>
      </c>
      <c r="AD48" s="106">
        <f t="shared" si="1"/>
        <v>1</v>
      </c>
      <c r="AE48" s="106">
        <f t="shared" si="1"/>
        <v>1</v>
      </c>
      <c r="AF48" s="106">
        <f t="shared" si="1"/>
        <v>1</v>
      </c>
      <c r="AG48" s="106">
        <f t="shared" si="1"/>
        <v>1</v>
      </c>
      <c r="AH48" s="106">
        <f t="shared" si="1"/>
        <v>1</v>
      </c>
      <c r="AI48" s="106">
        <f t="shared" si="1"/>
        <v>1</v>
      </c>
      <c r="AJ48" s="106">
        <f t="shared" si="1"/>
        <v>1</v>
      </c>
      <c r="AK48" s="106">
        <f t="shared" si="1"/>
        <v>1.0000000000000002</v>
      </c>
      <c r="AL48" s="106">
        <f t="shared" si="1"/>
        <v>0.99999999999999978</v>
      </c>
    </row>
    <row r="51" spans="1:38" s="43" customFormat="1" ht="14.4" x14ac:dyDescent="0.3">
      <c r="A51" s="101" t="s">
        <v>399</v>
      </c>
    </row>
    <row r="52" spans="1:38" s="43" customFormat="1" ht="14.4" x14ac:dyDescent="0.3">
      <c r="A52" s="57" t="s">
        <v>545</v>
      </c>
    </row>
    <row r="53" spans="1:38" s="43" customFormat="1" ht="14.4" x14ac:dyDescent="0.3">
      <c r="A53" s="57" t="s">
        <v>329</v>
      </c>
    </row>
    <row r="54" spans="1:38" s="43" customFormat="1" ht="14.4" x14ac:dyDescent="0.3">
      <c r="A54" s="57" t="s">
        <v>325</v>
      </c>
    </row>
    <row r="55" spans="1:38" s="43" customFormat="1" ht="14.4" x14ac:dyDescent="0.3">
      <c r="A55" s="57"/>
    </row>
    <row r="56" spans="1:38" s="43" customFormat="1" ht="14.4" x14ac:dyDescent="0.3">
      <c r="A56" s="57" t="s">
        <v>246</v>
      </c>
      <c r="B56" s="57">
        <v>2014</v>
      </c>
      <c r="C56" s="57">
        <v>2015</v>
      </c>
      <c r="D56" s="57">
        <v>2016</v>
      </c>
      <c r="E56" s="57">
        <v>2017</v>
      </c>
      <c r="F56" s="57">
        <v>2018</v>
      </c>
      <c r="G56" s="57">
        <v>2019</v>
      </c>
      <c r="H56" s="57">
        <v>2020</v>
      </c>
      <c r="I56" s="57">
        <v>2021</v>
      </c>
      <c r="J56" s="57">
        <v>2022</v>
      </c>
      <c r="K56" s="57">
        <v>2023</v>
      </c>
      <c r="L56" s="57">
        <v>2024</v>
      </c>
      <c r="M56" s="57">
        <v>2025</v>
      </c>
      <c r="N56" s="57">
        <v>2026</v>
      </c>
      <c r="O56" s="57">
        <v>2027</v>
      </c>
      <c r="P56" s="57">
        <v>2028</v>
      </c>
      <c r="Q56" s="57">
        <v>2029</v>
      </c>
      <c r="R56" s="57">
        <v>2030</v>
      </c>
      <c r="S56" s="57">
        <v>2031</v>
      </c>
      <c r="T56" s="57">
        <v>2032</v>
      </c>
      <c r="U56" s="57">
        <v>2033</v>
      </c>
      <c r="V56" s="57">
        <v>2034</v>
      </c>
      <c r="W56" s="57">
        <v>2035</v>
      </c>
      <c r="X56" s="57">
        <v>2036</v>
      </c>
      <c r="Y56" s="57">
        <v>2037</v>
      </c>
      <c r="Z56" s="57">
        <v>2038</v>
      </c>
      <c r="AA56" s="57">
        <v>2039</v>
      </c>
      <c r="AB56" s="57">
        <v>2040</v>
      </c>
      <c r="AC56" s="57">
        <v>2041</v>
      </c>
      <c r="AD56" s="57">
        <v>2042</v>
      </c>
      <c r="AE56" s="57">
        <v>2043</v>
      </c>
      <c r="AF56" s="57">
        <v>2044</v>
      </c>
      <c r="AG56" s="57">
        <v>2045</v>
      </c>
      <c r="AH56" s="57">
        <v>2046</v>
      </c>
      <c r="AI56" s="57">
        <v>2047</v>
      </c>
      <c r="AJ56" s="57">
        <v>2048</v>
      </c>
      <c r="AK56" s="57">
        <v>2049</v>
      </c>
      <c r="AL56" s="57">
        <v>2050</v>
      </c>
    </row>
    <row r="57" spans="1:38" s="43" customFormat="1" ht="14.4" x14ac:dyDescent="0.3">
      <c r="A57" s="43" t="s">
        <v>234</v>
      </c>
      <c r="B57" s="56">
        <v>1.2495600015410793</v>
      </c>
      <c r="C57" s="56">
        <v>1.2194007921507897</v>
      </c>
      <c r="D57" s="56">
        <v>1.1842685488374962</v>
      </c>
      <c r="E57" s="56">
        <v>1.1446079635013497</v>
      </c>
      <c r="F57" s="56">
        <v>1.1010078317679421</v>
      </c>
      <c r="G57" s="56">
        <v>1.0541231892742091</v>
      </c>
      <c r="H57" s="56">
        <v>1.0045946650390849</v>
      </c>
      <c r="I57" s="56">
        <v>0.95291276820266535</v>
      </c>
      <c r="J57" s="56">
        <v>0.89954178024273235</v>
      </c>
      <c r="K57" s="56">
        <v>0.84483371962287879</v>
      </c>
      <c r="L57" s="56">
        <v>0.78905884743715904</v>
      </c>
      <c r="M57" s="56">
        <v>0.73245189230814856</v>
      </c>
      <c r="N57" s="56">
        <v>0.67518401610215217</v>
      </c>
      <c r="O57" s="56">
        <v>0.61757433772664627</v>
      </c>
      <c r="P57" s="56">
        <v>0.55998514182169323</v>
      </c>
      <c r="Q57" s="56">
        <v>0.50280156925030139</v>
      </c>
      <c r="R57" s="56">
        <v>0.44639252653796824</v>
      </c>
      <c r="S57" s="56">
        <v>0.39375889737601821</v>
      </c>
      <c r="T57" s="56">
        <v>0.3451087147282747</v>
      </c>
      <c r="U57" s="56">
        <v>0.3005318384586157</v>
      </c>
      <c r="V57" s="56">
        <v>0.25999529823097034</v>
      </c>
      <c r="W57" s="56">
        <v>0.22336052113613483</v>
      </c>
      <c r="X57" s="56">
        <v>0.1904165820520721</v>
      </c>
      <c r="Y57" s="56">
        <v>0.16091979068939077</v>
      </c>
      <c r="Z57" s="56">
        <v>0.13462909702211251</v>
      </c>
      <c r="AA57" s="56">
        <v>0.11132921734036599</v>
      </c>
      <c r="AB57" s="56">
        <v>9.0838094567184294E-2</v>
      </c>
      <c r="AC57" s="56">
        <v>7.3000469280542671E-2</v>
      </c>
      <c r="AD57" s="56">
        <v>5.7673057533169668E-2</v>
      </c>
      <c r="AE57" s="56">
        <v>4.4708014397824493E-2</v>
      </c>
      <c r="AF57" s="56">
        <v>3.3940121723664847E-2</v>
      </c>
      <c r="AG57" s="56">
        <v>2.5180546214922134E-2</v>
      </c>
      <c r="AH57" s="56">
        <v>1.8217401278356891E-2</v>
      </c>
      <c r="AI57" s="56">
        <v>1.2821622935185111E-2</v>
      </c>
      <c r="AJ57" s="56">
        <v>8.7560411452328891E-3</v>
      </c>
      <c r="AK57" s="56">
        <v>5.7856658240855721E-3</v>
      </c>
      <c r="AL57" s="56">
        <v>3.6876411048433278E-3</v>
      </c>
    </row>
    <row r="58" spans="1:38" s="43" customFormat="1" ht="14.4" x14ac:dyDescent="0.3">
      <c r="A58" s="43" t="s">
        <v>235</v>
      </c>
      <c r="B58" s="56">
        <v>0</v>
      </c>
      <c r="C58" s="56">
        <v>3.9283736584430268E-2</v>
      </c>
      <c r="D58" s="56">
        <v>8.3631750787654252E-2</v>
      </c>
      <c r="E58" s="56">
        <v>0.13259935162188707</v>
      </c>
      <c r="F58" s="56">
        <v>0.18559774546436164</v>
      </c>
      <c r="G58" s="56">
        <v>0.24197189478244621</v>
      </c>
      <c r="H58" s="56">
        <v>0.30108116839597948</v>
      </c>
      <c r="I58" s="56">
        <v>0.36219782355765856</v>
      </c>
      <c r="J58" s="56">
        <v>0.42485757718890255</v>
      </c>
      <c r="K58" s="56">
        <v>0.48870841093586292</v>
      </c>
      <c r="L58" s="56">
        <v>0.55348006689929174</v>
      </c>
      <c r="M58" s="56">
        <v>0.61893781301296769</v>
      </c>
      <c r="N58" s="56">
        <v>0.68436301343882155</v>
      </c>
      <c r="O58" s="56">
        <v>0.74943655432809486</v>
      </c>
      <c r="P58" s="56">
        <v>0.81379614698265534</v>
      </c>
      <c r="Q58" s="56">
        <v>0.87705665421807499</v>
      </c>
      <c r="R58" s="56">
        <v>0.93884916913281968</v>
      </c>
      <c r="S58" s="56">
        <v>0.9968023972286143</v>
      </c>
      <c r="T58" s="56">
        <v>1.0507083055234689</v>
      </c>
      <c r="U58" s="56">
        <v>1.1004770346023063</v>
      </c>
      <c r="V58" s="56">
        <v>1.1461415572064682</v>
      </c>
      <c r="W58" s="56">
        <v>1.1878404436659835</v>
      </c>
      <c r="X58" s="56">
        <v>1.2257846221542241</v>
      </c>
      <c r="Y58" s="56">
        <v>1.2602177834601542</v>
      </c>
      <c r="Z58" s="56">
        <v>1.2913809732833721</v>
      </c>
      <c r="AA58" s="56">
        <v>1.3194894776131134</v>
      </c>
      <c r="AB58" s="56">
        <v>1.3447253523869889</v>
      </c>
      <c r="AC58" s="56">
        <v>1.3673077313157165</v>
      </c>
      <c r="AD58" s="56">
        <v>1.3873798969585889</v>
      </c>
      <c r="AE58" s="56">
        <v>1.4050896941614872</v>
      </c>
      <c r="AF58" s="56">
        <v>1.4206023419511478</v>
      </c>
      <c r="AG58" s="56">
        <v>1.4341066705916232</v>
      </c>
      <c r="AH58" s="56">
        <v>1.4458145682339787</v>
      </c>
      <c r="AI58" s="56">
        <v>1.4559550979245526</v>
      </c>
      <c r="AJ58" s="56">
        <v>1.4647654304208828</v>
      </c>
      <c r="AK58" s="56">
        <v>1.4724805566240782</v>
      </c>
      <c r="AL58" s="56">
        <v>1.4793233304465787</v>
      </c>
    </row>
    <row r="59" spans="1:38" s="43" customFormat="1" ht="14.4" x14ac:dyDescent="0.3">
      <c r="A59" s="43" t="s">
        <v>236</v>
      </c>
      <c r="B59" s="56">
        <v>0.48895826147259608</v>
      </c>
      <c r="C59" s="56">
        <v>0.47715683171117856</v>
      </c>
      <c r="D59" s="56">
        <v>0.46340943215380292</v>
      </c>
      <c r="E59" s="56">
        <v>0.4478900726744412</v>
      </c>
      <c r="F59" s="56">
        <v>0.43082915156136847</v>
      </c>
      <c r="G59" s="56">
        <v>0.41248298710729919</v>
      </c>
      <c r="H59" s="56">
        <v>0.39310226023268546</v>
      </c>
      <c r="I59" s="56">
        <v>0.37287890929669515</v>
      </c>
      <c r="J59" s="56">
        <v>0.35199460966019974</v>
      </c>
      <c r="K59" s="56">
        <v>0.33058710767851796</v>
      </c>
      <c r="L59" s="56">
        <v>0.30876215769280124</v>
      </c>
      <c r="M59" s="56">
        <v>0.28661161003362334</v>
      </c>
      <c r="N59" s="56">
        <v>0.26420244108345098</v>
      </c>
      <c r="O59" s="56">
        <v>0.24165952345825284</v>
      </c>
      <c r="P59" s="56">
        <v>0.2191246207128365</v>
      </c>
      <c r="Q59" s="56">
        <v>0.19674844014142226</v>
      </c>
      <c r="R59" s="56">
        <v>0.17467533647137884</v>
      </c>
      <c r="S59" s="56">
        <v>0.15407956853844196</v>
      </c>
      <c r="T59" s="56">
        <v>0.13504254054584661</v>
      </c>
      <c r="U59" s="56">
        <v>0.11759941504902349</v>
      </c>
      <c r="V59" s="56">
        <v>0.10173729061211886</v>
      </c>
      <c r="W59" s="56">
        <v>8.7401943053270148E-2</v>
      </c>
      <c r="X59" s="56">
        <v>7.4510836455158658E-2</v>
      </c>
      <c r="Y59" s="56">
        <v>6.2968613748022484E-2</v>
      </c>
      <c r="Z59" s="56">
        <v>5.2680951008652721E-2</v>
      </c>
      <c r="AA59" s="56">
        <v>4.3563606785360622E-2</v>
      </c>
      <c r="AB59" s="56">
        <v>3.5545341352376469E-2</v>
      </c>
      <c r="AC59" s="56">
        <v>2.8565401022821048E-2</v>
      </c>
      <c r="AD59" s="56">
        <v>2.2567718165153357E-2</v>
      </c>
      <c r="AE59" s="56">
        <v>1.7494440416540018E-2</v>
      </c>
      <c r="AF59" s="56">
        <v>1.3280917196216669E-2</v>
      </c>
      <c r="AG59" s="56">
        <v>9.85325721453475E-3</v>
      </c>
      <c r="AH59" s="56">
        <v>7.1285483263135623E-3</v>
      </c>
      <c r="AI59" s="56">
        <v>5.0171568007246099E-3</v>
      </c>
      <c r="AJ59" s="56">
        <v>3.4262769698737393E-3</v>
      </c>
      <c r="AK59" s="56">
        <v>2.2639561920334852E-3</v>
      </c>
      <c r="AL59" s="56">
        <v>1.4429899975473891E-3</v>
      </c>
    </row>
    <row r="60" spans="1:38" s="43" customFormat="1" ht="14.4" x14ac:dyDescent="0.3">
      <c r="A60" s="43" t="s">
        <v>237</v>
      </c>
      <c r="B60" s="56">
        <v>0</v>
      </c>
      <c r="C60" s="56">
        <v>1.5371896924342276E-2</v>
      </c>
      <c r="D60" s="56">
        <v>3.2725467699516883E-2</v>
      </c>
      <c r="E60" s="56">
        <v>5.18867028085645E-2</v>
      </c>
      <c r="F60" s="56">
        <v>7.2625204746924105E-2</v>
      </c>
      <c r="G60" s="56">
        <v>9.4684654480087629E-2</v>
      </c>
      <c r="H60" s="56">
        <v>0.11781437024190501</v>
      </c>
      <c r="I60" s="56">
        <v>0.14172958313125772</v>
      </c>
      <c r="J60" s="56">
        <v>0.16624861716087491</v>
      </c>
      <c r="K60" s="56">
        <v>0.19123372601838118</v>
      </c>
      <c r="L60" s="56">
        <v>0.2165791566127663</v>
      </c>
      <c r="M60" s="56">
        <v>0.24219305726594387</v>
      </c>
      <c r="N60" s="56">
        <v>0.26779422264997366</v>
      </c>
      <c r="O60" s="56">
        <v>0.29325778212838494</v>
      </c>
      <c r="P60" s="56">
        <v>0.31844197055843038</v>
      </c>
      <c r="Q60" s="56">
        <v>0.34319608208533364</v>
      </c>
      <c r="R60" s="56">
        <v>0.36737576183458154</v>
      </c>
      <c r="S60" s="56">
        <v>0.39005311195902292</v>
      </c>
      <c r="T60" s="56">
        <v>0.41114672824831383</v>
      </c>
      <c r="U60" s="56">
        <v>0.43062144832264154</v>
      </c>
      <c r="V60" s="56">
        <v>0.44849017455905277</v>
      </c>
      <c r="W60" s="56">
        <v>0.46480713013016772</v>
      </c>
      <c r="X60" s="56">
        <v>0.47965485214730502</v>
      </c>
      <c r="Y60" s="56">
        <v>0.49312869787571234</v>
      </c>
      <c r="Z60" s="56">
        <v>0.50532298954566723</v>
      </c>
      <c r="AA60" s="56">
        <v>0.51632196950078335</v>
      </c>
      <c r="AB60" s="56">
        <v>0.5261968770209956</v>
      </c>
      <c r="AC60" s="56">
        <v>0.53503346008006325</v>
      </c>
      <c r="AD60" s="56">
        <v>0.54288778576640462</v>
      </c>
      <c r="AE60" s="56">
        <v>0.54981770641101679</v>
      </c>
      <c r="AF60" s="56">
        <v>0.5558878729374056</v>
      </c>
      <c r="AG60" s="56">
        <v>0.56117217544889619</v>
      </c>
      <c r="AH60" s="56">
        <v>0.56575352670025258</v>
      </c>
      <c r="AI60" s="56">
        <v>0.56972156005743368</v>
      </c>
      <c r="AJ60" s="56">
        <v>0.57316908146904078</v>
      </c>
      <c r="AK60" s="56">
        <v>0.57618804389637834</v>
      </c>
      <c r="AL60" s="56">
        <v>0.57886565104431331</v>
      </c>
    </row>
    <row r="61" spans="1:38" s="43" customFormat="1" ht="14.4" x14ac:dyDescent="0.3">
      <c r="A61" s="43" t="s">
        <v>238</v>
      </c>
      <c r="B61" s="56">
        <v>0.97791652294519216</v>
      </c>
      <c r="C61" s="56">
        <v>0.95431366342235713</v>
      </c>
      <c r="D61" s="56">
        <v>0.92681886430760585</v>
      </c>
      <c r="E61" s="56">
        <v>0.8957801453488824</v>
      </c>
      <c r="F61" s="56">
        <v>0.86165830312273695</v>
      </c>
      <c r="G61" s="56">
        <v>0.82496597421459839</v>
      </c>
      <c r="H61" s="56">
        <v>0.78620452046537093</v>
      </c>
      <c r="I61" s="56">
        <v>0.7457578185933903</v>
      </c>
      <c r="J61" s="56">
        <v>0.70398921932039948</v>
      </c>
      <c r="K61" s="56">
        <v>0.66117421535703591</v>
      </c>
      <c r="L61" s="56">
        <v>0.61752431538560248</v>
      </c>
      <c r="M61" s="56">
        <v>0.57322322006724669</v>
      </c>
      <c r="N61" s="56">
        <v>0.52840488216690196</v>
      </c>
      <c r="O61" s="56">
        <v>0.48331904691650568</v>
      </c>
      <c r="P61" s="56">
        <v>0.43824924142567301</v>
      </c>
      <c r="Q61" s="56">
        <v>0.39349688028284452</v>
      </c>
      <c r="R61" s="56">
        <v>0.34935067294275768</v>
      </c>
      <c r="S61" s="56">
        <v>0.30815913707688392</v>
      </c>
      <c r="T61" s="56">
        <v>0.27008508109169321</v>
      </c>
      <c r="U61" s="56">
        <v>0.23519883009804698</v>
      </c>
      <c r="V61" s="56">
        <v>0.20347458122423773</v>
      </c>
      <c r="W61" s="56">
        <v>0.1748038861065403</v>
      </c>
      <c r="X61" s="56">
        <v>0.14902167291031732</v>
      </c>
      <c r="Y61" s="56">
        <v>0.12593722749604497</v>
      </c>
      <c r="Z61" s="56">
        <v>0.10536190201730544</v>
      </c>
      <c r="AA61" s="56">
        <v>8.7127213570721243E-2</v>
      </c>
      <c r="AB61" s="56">
        <v>7.1090682704752939E-2</v>
      </c>
      <c r="AC61" s="56">
        <v>5.7130802045642096E-2</v>
      </c>
      <c r="AD61" s="56">
        <v>4.5135436330306714E-2</v>
      </c>
      <c r="AE61" s="56">
        <v>3.4988880833080035E-2</v>
      </c>
      <c r="AF61" s="56">
        <v>2.6561834392433339E-2</v>
      </c>
      <c r="AG61" s="56">
        <v>1.97065144290695E-2</v>
      </c>
      <c r="AH61" s="56">
        <v>1.4257096652627125E-2</v>
      </c>
      <c r="AI61" s="56">
        <v>1.003431360144922E-2</v>
      </c>
      <c r="AJ61" s="56">
        <v>6.8525539397474786E-3</v>
      </c>
      <c r="AK61" s="56">
        <v>4.5279123840669703E-3</v>
      </c>
      <c r="AL61" s="56">
        <v>2.8859799950947782E-3</v>
      </c>
    </row>
    <row r="62" spans="1:38" s="43" customFormat="1" ht="14.4" x14ac:dyDescent="0.3">
      <c r="A62" s="43" t="s">
        <v>239</v>
      </c>
      <c r="B62" s="56">
        <v>0</v>
      </c>
      <c r="C62" s="56">
        <v>3.0743793848684552E-2</v>
      </c>
      <c r="D62" s="56">
        <v>6.5450935399033766E-2</v>
      </c>
      <c r="E62" s="56">
        <v>0.10377340561712901</v>
      </c>
      <c r="F62" s="56">
        <v>0.14525040949384821</v>
      </c>
      <c r="G62" s="56">
        <v>0.18936930896017526</v>
      </c>
      <c r="H62" s="56">
        <v>0.23562874048381002</v>
      </c>
      <c r="I62" s="56">
        <v>0.28345916626251544</v>
      </c>
      <c r="J62" s="56">
        <v>0.33249723432174982</v>
      </c>
      <c r="K62" s="56">
        <v>0.3824674520367623</v>
      </c>
      <c r="L62" s="56">
        <v>0.43315831322553272</v>
      </c>
      <c r="M62" s="56">
        <v>0.48438611453188768</v>
      </c>
      <c r="N62" s="56">
        <v>0.53558844529994731</v>
      </c>
      <c r="O62" s="56">
        <v>0.58651556425676998</v>
      </c>
      <c r="P62" s="56">
        <v>0.63688394111686086</v>
      </c>
      <c r="Q62" s="56">
        <v>0.68639216417066728</v>
      </c>
      <c r="R62" s="56">
        <v>0.7347515236691633</v>
      </c>
      <c r="S62" s="56">
        <v>0.78010622391804596</v>
      </c>
      <c r="T62" s="56">
        <v>0.82229345649662788</v>
      </c>
      <c r="U62" s="56">
        <v>0.8612428966452832</v>
      </c>
      <c r="V62" s="56">
        <v>0.89698034911810565</v>
      </c>
      <c r="W62" s="56">
        <v>0.92961426026033545</v>
      </c>
      <c r="X62" s="56">
        <v>0.95930970429461015</v>
      </c>
      <c r="Y62" s="56">
        <v>0.98625739575142501</v>
      </c>
      <c r="Z62" s="56">
        <v>1.0106459790913345</v>
      </c>
      <c r="AA62" s="56">
        <v>1.0326439390015667</v>
      </c>
      <c r="AB62" s="56">
        <v>1.0523937540419912</v>
      </c>
      <c r="AC62" s="56">
        <v>1.0700669201601265</v>
      </c>
      <c r="AD62" s="56">
        <v>1.0857755715328095</v>
      </c>
      <c r="AE62" s="56">
        <v>1.0996354128220336</v>
      </c>
      <c r="AF62" s="56">
        <v>1.1117757458748112</v>
      </c>
      <c r="AG62" s="56">
        <v>1.1223443508977924</v>
      </c>
      <c r="AH62" s="56">
        <v>1.1315070534005052</v>
      </c>
      <c r="AI62" s="56">
        <v>1.1394431201148674</v>
      </c>
      <c r="AJ62" s="56">
        <v>1.1463381629380816</v>
      </c>
      <c r="AK62" s="56">
        <v>1.1523760877927569</v>
      </c>
      <c r="AL62" s="56">
        <v>1.1577313020886266</v>
      </c>
    </row>
    <row r="63" spans="1:38" s="43" customFormat="1" ht="14.4" x14ac:dyDescent="0.3">
      <c r="A63" s="57" t="s">
        <v>52</v>
      </c>
      <c r="B63" s="58">
        <v>2.7164347859588673</v>
      </c>
      <c r="C63" s="58">
        <v>2.7362707146417824</v>
      </c>
      <c r="D63" s="58">
        <v>2.7563049991851098</v>
      </c>
      <c r="E63" s="58">
        <v>2.7765376415722538</v>
      </c>
      <c r="F63" s="58">
        <v>2.7969686461571817</v>
      </c>
      <c r="G63" s="58">
        <v>2.8175980088188157</v>
      </c>
      <c r="H63" s="58">
        <v>2.838425724858836</v>
      </c>
      <c r="I63" s="58">
        <v>2.8589360690441827</v>
      </c>
      <c r="J63" s="58">
        <v>2.8791290378948586</v>
      </c>
      <c r="K63" s="58">
        <v>2.8990046316494391</v>
      </c>
      <c r="L63" s="58">
        <v>2.9185628572531535</v>
      </c>
      <c r="M63" s="58">
        <v>2.937803707219818</v>
      </c>
      <c r="N63" s="58">
        <v>2.9555370207412475</v>
      </c>
      <c r="O63" s="58">
        <v>2.9717628088146544</v>
      </c>
      <c r="P63" s="58">
        <v>2.9864810626181493</v>
      </c>
      <c r="Q63" s="58">
        <v>2.9996917901486442</v>
      </c>
      <c r="R63" s="58">
        <v>3.011394990588669</v>
      </c>
      <c r="S63" s="58">
        <v>3.0229593360970273</v>
      </c>
      <c r="T63" s="58">
        <v>3.0343848266342253</v>
      </c>
      <c r="U63" s="58">
        <v>3.0456714631759172</v>
      </c>
      <c r="V63" s="58">
        <v>3.0568192509509533</v>
      </c>
      <c r="W63" s="58">
        <v>3.067828184352432</v>
      </c>
      <c r="X63" s="58">
        <v>3.0786982700136876</v>
      </c>
      <c r="Y63" s="58">
        <v>3.08942950902075</v>
      </c>
      <c r="Z63" s="58">
        <v>3.1000218919684444</v>
      </c>
      <c r="AA63" s="58">
        <v>3.1104754238119114</v>
      </c>
      <c r="AB63" s="58">
        <v>3.1207901020742894</v>
      </c>
      <c r="AC63" s="58">
        <v>3.1311047839049122</v>
      </c>
      <c r="AD63" s="58">
        <v>3.141419466286433</v>
      </c>
      <c r="AE63" s="58">
        <v>3.1517341490419821</v>
      </c>
      <c r="AF63" s="58">
        <v>3.1620488340756796</v>
      </c>
      <c r="AG63" s="58">
        <v>3.1723635147968379</v>
      </c>
      <c r="AH63" s="58">
        <v>3.1826781945920337</v>
      </c>
      <c r="AI63" s="58">
        <v>3.1929928714342126</v>
      </c>
      <c r="AJ63" s="58">
        <v>3.2033075468828591</v>
      </c>
      <c r="AK63" s="58">
        <v>3.2136222227133993</v>
      </c>
      <c r="AL63" s="58">
        <v>3.2239368946770042</v>
      </c>
    </row>
    <row r="66" spans="1:38" x14ac:dyDescent="0.2">
      <c r="A66" s="101" t="s">
        <v>332</v>
      </c>
      <c r="C66" s="73">
        <f>C56</f>
        <v>2015</v>
      </c>
      <c r="D66" s="73">
        <f t="shared" ref="D66:AL66" si="2">D56</f>
        <v>2016</v>
      </c>
      <c r="E66" s="73">
        <f t="shared" si="2"/>
        <v>2017</v>
      </c>
      <c r="F66" s="73">
        <f t="shared" si="2"/>
        <v>2018</v>
      </c>
      <c r="G66" s="73">
        <f t="shared" si="2"/>
        <v>2019</v>
      </c>
      <c r="H66" s="73">
        <f t="shared" si="2"/>
        <v>2020</v>
      </c>
      <c r="I66" s="73">
        <f t="shared" si="2"/>
        <v>2021</v>
      </c>
      <c r="J66" s="73">
        <f t="shared" si="2"/>
        <v>2022</v>
      </c>
      <c r="K66" s="73">
        <f t="shared" si="2"/>
        <v>2023</v>
      </c>
      <c r="L66" s="73">
        <f t="shared" si="2"/>
        <v>2024</v>
      </c>
      <c r="M66" s="73">
        <f t="shared" si="2"/>
        <v>2025</v>
      </c>
      <c r="N66" s="73">
        <f t="shared" si="2"/>
        <v>2026</v>
      </c>
      <c r="O66" s="73">
        <f t="shared" si="2"/>
        <v>2027</v>
      </c>
      <c r="P66" s="73">
        <f t="shared" si="2"/>
        <v>2028</v>
      </c>
      <c r="Q66" s="73">
        <f t="shared" si="2"/>
        <v>2029</v>
      </c>
      <c r="R66" s="73">
        <f t="shared" si="2"/>
        <v>2030</v>
      </c>
      <c r="S66" s="73">
        <f t="shared" si="2"/>
        <v>2031</v>
      </c>
      <c r="T66" s="73">
        <f t="shared" si="2"/>
        <v>2032</v>
      </c>
      <c r="U66" s="73">
        <f t="shared" si="2"/>
        <v>2033</v>
      </c>
      <c r="V66" s="73">
        <f t="shared" si="2"/>
        <v>2034</v>
      </c>
      <c r="W66" s="73">
        <f t="shared" si="2"/>
        <v>2035</v>
      </c>
      <c r="X66" s="73">
        <f t="shared" si="2"/>
        <v>2036</v>
      </c>
      <c r="Y66" s="73">
        <f t="shared" si="2"/>
        <v>2037</v>
      </c>
      <c r="Z66" s="73">
        <f t="shared" si="2"/>
        <v>2038</v>
      </c>
      <c r="AA66" s="73">
        <f t="shared" si="2"/>
        <v>2039</v>
      </c>
      <c r="AB66" s="73">
        <f t="shared" si="2"/>
        <v>2040</v>
      </c>
      <c r="AC66" s="73">
        <f t="shared" si="2"/>
        <v>2041</v>
      </c>
      <c r="AD66" s="73">
        <f t="shared" si="2"/>
        <v>2042</v>
      </c>
      <c r="AE66" s="73">
        <f t="shared" si="2"/>
        <v>2043</v>
      </c>
      <c r="AF66" s="73">
        <f t="shared" si="2"/>
        <v>2044</v>
      </c>
      <c r="AG66" s="73">
        <f t="shared" si="2"/>
        <v>2045</v>
      </c>
      <c r="AH66" s="73">
        <f t="shared" si="2"/>
        <v>2046</v>
      </c>
      <c r="AI66" s="73">
        <f t="shared" si="2"/>
        <v>2047</v>
      </c>
      <c r="AJ66" s="73">
        <f t="shared" si="2"/>
        <v>2048</v>
      </c>
      <c r="AK66" s="73">
        <f t="shared" si="2"/>
        <v>2049</v>
      </c>
      <c r="AL66" s="73">
        <f t="shared" si="2"/>
        <v>2050</v>
      </c>
    </row>
    <row r="67" spans="1:38" x14ac:dyDescent="0.2">
      <c r="A67" s="73" t="s">
        <v>116</v>
      </c>
      <c r="C67" s="107">
        <f>C57+C59+C61</f>
        <v>2.6508712872843252</v>
      </c>
      <c r="D67" s="107">
        <f t="shared" ref="D67:AL68" si="3">D57+D59+D61</f>
        <v>2.574496845298905</v>
      </c>
      <c r="E67" s="107">
        <f t="shared" si="3"/>
        <v>2.4882781815246733</v>
      </c>
      <c r="F67" s="107">
        <f t="shared" si="3"/>
        <v>2.3934952864520476</v>
      </c>
      <c r="G67" s="107">
        <f t="shared" si="3"/>
        <v>2.2915721505961066</v>
      </c>
      <c r="H67" s="107">
        <f t="shared" si="3"/>
        <v>2.1839014457371411</v>
      </c>
      <c r="I67" s="107">
        <f t="shared" si="3"/>
        <v>2.071549496092751</v>
      </c>
      <c r="J67" s="107">
        <f t="shared" si="3"/>
        <v>1.9555256092233315</v>
      </c>
      <c r="K67" s="107">
        <f t="shared" si="3"/>
        <v>1.8365950426584325</v>
      </c>
      <c r="L67" s="107">
        <f t="shared" si="3"/>
        <v>1.7153453205155627</v>
      </c>
      <c r="M67" s="107">
        <f t="shared" si="3"/>
        <v>1.5922867224090185</v>
      </c>
      <c r="N67" s="107">
        <f t="shared" si="3"/>
        <v>1.4677913393525053</v>
      </c>
      <c r="O67" s="107">
        <f t="shared" si="3"/>
        <v>1.3425529081014047</v>
      </c>
      <c r="P67" s="107">
        <f t="shared" si="3"/>
        <v>1.2173590039602029</v>
      </c>
      <c r="Q67" s="107">
        <f t="shared" si="3"/>
        <v>1.0930468896745682</v>
      </c>
      <c r="R67" s="107">
        <f t="shared" si="3"/>
        <v>0.97041853595210481</v>
      </c>
      <c r="S67" s="107">
        <f t="shared" si="3"/>
        <v>0.85599760299134409</v>
      </c>
      <c r="T67" s="107">
        <f t="shared" si="3"/>
        <v>0.75023633636581444</v>
      </c>
      <c r="U67" s="107">
        <f t="shared" si="3"/>
        <v>0.65333008360568612</v>
      </c>
      <c r="V67" s="107">
        <f t="shared" si="3"/>
        <v>0.5652071700673269</v>
      </c>
      <c r="W67" s="107">
        <f t="shared" si="3"/>
        <v>0.4855663502959453</v>
      </c>
      <c r="X67" s="107">
        <f t="shared" si="3"/>
        <v>0.4139490914175481</v>
      </c>
      <c r="Y67" s="107">
        <f t="shared" si="3"/>
        <v>0.34982563193345823</v>
      </c>
      <c r="Z67" s="107">
        <f t="shared" si="3"/>
        <v>0.29267195004807067</v>
      </c>
      <c r="AA67" s="107">
        <f t="shared" si="3"/>
        <v>0.24202003769644787</v>
      </c>
      <c r="AB67" s="107">
        <f t="shared" si="3"/>
        <v>0.19747411862431369</v>
      </c>
      <c r="AC67" s="107">
        <f t="shared" si="3"/>
        <v>0.15869667234900581</v>
      </c>
      <c r="AD67" s="107">
        <f t="shared" si="3"/>
        <v>0.12537621202862975</v>
      </c>
      <c r="AE67" s="107">
        <f t="shared" si="3"/>
        <v>9.7191335647444546E-2</v>
      </c>
      <c r="AF67" s="107">
        <f t="shared" si="3"/>
        <v>7.3782873312314853E-2</v>
      </c>
      <c r="AG67" s="107">
        <f t="shared" si="3"/>
        <v>5.4740317858526386E-2</v>
      </c>
      <c r="AH67" s="107">
        <f t="shared" si="3"/>
        <v>3.9603046257297575E-2</v>
      </c>
      <c r="AI67" s="107">
        <f t="shared" si="3"/>
        <v>2.7873093337358941E-2</v>
      </c>
      <c r="AJ67" s="107">
        <f t="shared" si="3"/>
        <v>1.9034872054854109E-2</v>
      </c>
      <c r="AK67" s="107">
        <f t="shared" si="3"/>
        <v>1.2577534400186028E-2</v>
      </c>
      <c r="AL67" s="107">
        <f t="shared" si="3"/>
        <v>8.0166110974854952E-3</v>
      </c>
    </row>
    <row r="68" spans="1:38" x14ac:dyDescent="0.2">
      <c r="A68" s="73" t="s">
        <v>117</v>
      </c>
      <c r="C68" s="107">
        <f>C58+C60+C62</f>
        <v>8.5399427357457092E-2</v>
      </c>
      <c r="D68" s="107">
        <f t="shared" si="3"/>
        <v>0.18180815388620492</v>
      </c>
      <c r="E68" s="107">
        <f t="shared" si="3"/>
        <v>0.28825946004758057</v>
      </c>
      <c r="F68" s="107">
        <f t="shared" si="3"/>
        <v>0.40347335970513393</v>
      </c>
      <c r="G68" s="107">
        <f t="shared" si="3"/>
        <v>0.52602585822270909</v>
      </c>
      <c r="H68" s="107">
        <f t="shared" si="3"/>
        <v>0.65452427912169453</v>
      </c>
      <c r="I68" s="107">
        <f t="shared" si="3"/>
        <v>0.78738657295143177</v>
      </c>
      <c r="J68" s="107">
        <f t="shared" si="3"/>
        <v>0.92360342867152734</v>
      </c>
      <c r="K68" s="107">
        <f t="shared" si="3"/>
        <v>1.0624095889910063</v>
      </c>
      <c r="L68" s="107">
        <f t="shared" si="3"/>
        <v>1.2032175367375908</v>
      </c>
      <c r="M68" s="107">
        <f t="shared" si="3"/>
        <v>1.3455169848107993</v>
      </c>
      <c r="N68" s="107">
        <f t="shared" si="3"/>
        <v>1.4877456813887426</v>
      </c>
      <c r="O68" s="107">
        <f t="shared" si="3"/>
        <v>1.6292099007132497</v>
      </c>
      <c r="P68" s="107">
        <f t="shared" si="3"/>
        <v>1.7691220586579468</v>
      </c>
      <c r="Q68" s="107">
        <f t="shared" si="3"/>
        <v>1.9066449004740758</v>
      </c>
      <c r="R68" s="107">
        <f t="shared" si="3"/>
        <v>2.0409764546365645</v>
      </c>
      <c r="S68" s="107">
        <f t="shared" si="3"/>
        <v>2.166961733105683</v>
      </c>
      <c r="T68" s="107">
        <f t="shared" si="3"/>
        <v>2.2841484902684108</v>
      </c>
      <c r="U68" s="107">
        <f t="shared" si="3"/>
        <v>2.3923413795702313</v>
      </c>
      <c r="V68" s="107">
        <f t="shared" si="3"/>
        <v>2.4916120808836268</v>
      </c>
      <c r="W68" s="107">
        <f t="shared" si="3"/>
        <v>2.5822618340564869</v>
      </c>
      <c r="X68" s="107">
        <f t="shared" si="3"/>
        <v>2.6647491785961392</v>
      </c>
      <c r="Y68" s="107">
        <f t="shared" si="3"/>
        <v>2.7396038770872915</v>
      </c>
      <c r="Z68" s="107">
        <f t="shared" si="3"/>
        <v>2.807349941920374</v>
      </c>
      <c r="AA68" s="107">
        <f t="shared" si="3"/>
        <v>2.8684553861154631</v>
      </c>
      <c r="AB68" s="107">
        <f t="shared" si="3"/>
        <v>2.9233159834499753</v>
      </c>
      <c r="AC68" s="107">
        <f t="shared" si="3"/>
        <v>2.9724081115559065</v>
      </c>
      <c r="AD68" s="107">
        <f t="shared" si="3"/>
        <v>3.0160432542578031</v>
      </c>
      <c r="AE68" s="107">
        <f t="shared" si="3"/>
        <v>3.0545428133945376</v>
      </c>
      <c r="AF68" s="107">
        <f t="shared" si="3"/>
        <v>3.0882659607633647</v>
      </c>
      <c r="AG68" s="107">
        <f t="shared" si="3"/>
        <v>3.1176231969383119</v>
      </c>
      <c r="AH68" s="107">
        <f t="shared" si="3"/>
        <v>3.1430751483347361</v>
      </c>
      <c r="AI68" s="107">
        <f t="shared" si="3"/>
        <v>3.1651197780968534</v>
      </c>
      <c r="AJ68" s="107">
        <f t="shared" si="3"/>
        <v>3.184272674828005</v>
      </c>
      <c r="AK68" s="107">
        <f t="shared" si="3"/>
        <v>3.2010446883132135</v>
      </c>
      <c r="AL68" s="107">
        <f t="shared" si="3"/>
        <v>3.2159202835795186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C70D-C949-49D4-A8CD-3AF83CD8B59F}">
  <sheetPr codeName="Sheet14">
    <tabColor theme="5" tint="0.59999389629810485"/>
  </sheetPr>
  <dimension ref="A9:AL68"/>
  <sheetViews>
    <sheetView topLeftCell="A6" zoomScale="90" zoomScaleNormal="90" workbookViewId="0">
      <pane ySplit="24" topLeftCell="A30" activePane="bottomLeft" state="frozen"/>
      <selection activeCell="A6" sqref="A6"/>
      <selection pane="bottomLeft" activeCell="AN32" sqref="AN32"/>
    </sheetView>
  </sheetViews>
  <sheetFormatPr defaultColWidth="9.109375" defaultRowHeight="10.199999999999999" x14ac:dyDescent="0.2"/>
  <cols>
    <col min="1" max="1" width="30.44140625" style="73" bestFit="1" customWidth="1"/>
    <col min="2" max="2" width="5.5546875" style="73" bestFit="1" customWidth="1"/>
    <col min="3" max="3" width="7.5546875" style="73" bestFit="1" customWidth="1"/>
    <col min="4" max="38" width="5.5546875" style="73" bestFit="1" customWidth="1"/>
    <col min="39" max="16384" width="9.109375" style="73"/>
  </cols>
  <sheetData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spans="1:1" ht="14.25" customHeight="1" x14ac:dyDescent="0.2"/>
    <row r="18" spans="1:1" ht="14.25" customHeight="1" x14ac:dyDescent="0.2"/>
    <row r="19" spans="1:1" ht="14.25" customHeight="1" x14ac:dyDescent="0.2"/>
    <row r="20" spans="1:1" ht="14.25" customHeight="1" x14ac:dyDescent="0.2"/>
    <row r="21" spans="1:1" ht="14.25" customHeight="1" x14ac:dyDescent="0.2"/>
    <row r="22" spans="1:1" ht="14.25" customHeight="1" x14ac:dyDescent="0.2"/>
    <row r="23" spans="1:1" ht="14.25" customHeight="1" x14ac:dyDescent="0.2"/>
    <row r="24" spans="1:1" ht="14.25" customHeight="1" x14ac:dyDescent="0.2"/>
    <row r="25" spans="1:1" ht="14.25" customHeight="1" x14ac:dyDescent="0.2"/>
    <row r="26" spans="1:1" ht="14.25" customHeight="1" x14ac:dyDescent="0.2"/>
    <row r="27" spans="1:1" ht="14.25" customHeight="1" x14ac:dyDescent="0.2"/>
    <row r="28" spans="1:1" ht="14.25" customHeight="1" x14ac:dyDescent="0.2"/>
    <row r="29" spans="1:1" ht="14.25" customHeight="1" x14ac:dyDescent="0.2"/>
    <row r="31" spans="1:1" x14ac:dyDescent="0.2">
      <c r="A31" s="101" t="s">
        <v>394</v>
      </c>
    </row>
    <row r="32" spans="1:1" s="43" customFormat="1" ht="14.4" x14ac:dyDescent="0.3">
      <c r="A32" s="57" t="s">
        <v>544</v>
      </c>
    </row>
    <row r="33" spans="1:38" s="43" customFormat="1" ht="14.4" x14ac:dyDescent="0.3">
      <c r="A33" s="57" t="s">
        <v>329</v>
      </c>
    </row>
    <row r="34" spans="1:38" s="43" customFormat="1" ht="14.4" x14ac:dyDescent="0.3">
      <c r="A34" s="57" t="s">
        <v>303</v>
      </c>
    </row>
    <row r="35" spans="1:38" s="43" customFormat="1" ht="14.4" x14ac:dyDescent="0.3">
      <c r="A35" s="57"/>
    </row>
    <row r="36" spans="1:38" s="43" customFormat="1" ht="14.4" x14ac:dyDescent="0.3">
      <c r="A36" s="57" t="s">
        <v>246</v>
      </c>
      <c r="B36" s="57">
        <v>2014</v>
      </c>
      <c r="C36" s="57">
        <v>2015</v>
      </c>
      <c r="D36" s="57">
        <v>2016</v>
      </c>
      <c r="E36" s="57">
        <v>2017</v>
      </c>
      <c r="F36" s="57">
        <v>2018</v>
      </c>
      <c r="G36" s="57">
        <v>2019</v>
      </c>
      <c r="H36" s="57">
        <v>2020</v>
      </c>
      <c r="I36" s="57">
        <v>2021</v>
      </c>
      <c r="J36" s="57">
        <v>2022</v>
      </c>
      <c r="K36" s="57">
        <v>2023</v>
      </c>
      <c r="L36" s="57">
        <v>2024</v>
      </c>
      <c r="M36" s="57">
        <v>2025</v>
      </c>
      <c r="N36" s="57">
        <v>2026</v>
      </c>
      <c r="O36" s="57">
        <v>2027</v>
      </c>
      <c r="P36" s="57">
        <v>2028</v>
      </c>
      <c r="Q36" s="57">
        <v>2029</v>
      </c>
      <c r="R36" s="57">
        <v>2030</v>
      </c>
      <c r="S36" s="57">
        <v>2031</v>
      </c>
      <c r="T36" s="57">
        <v>2032</v>
      </c>
      <c r="U36" s="57">
        <v>2033</v>
      </c>
      <c r="V36" s="57">
        <v>2034</v>
      </c>
      <c r="W36" s="57">
        <v>2035</v>
      </c>
      <c r="X36" s="57">
        <v>2036</v>
      </c>
      <c r="Y36" s="57">
        <v>2037</v>
      </c>
      <c r="Z36" s="57">
        <v>2038</v>
      </c>
      <c r="AA36" s="57">
        <v>2039</v>
      </c>
      <c r="AB36" s="57">
        <v>2040</v>
      </c>
      <c r="AC36" s="57">
        <v>2041</v>
      </c>
      <c r="AD36" s="57">
        <v>2042</v>
      </c>
      <c r="AE36" s="57">
        <v>2043</v>
      </c>
      <c r="AF36" s="57">
        <v>2044</v>
      </c>
      <c r="AG36" s="57">
        <v>2045</v>
      </c>
      <c r="AH36" s="57">
        <v>2046</v>
      </c>
      <c r="AI36" s="57">
        <v>2047</v>
      </c>
      <c r="AJ36" s="57">
        <v>2048</v>
      </c>
      <c r="AK36" s="57">
        <v>2049</v>
      </c>
      <c r="AL36" s="57">
        <v>2050</v>
      </c>
    </row>
    <row r="37" spans="1:38" s="43" customFormat="1" ht="14.4" x14ac:dyDescent="0.3">
      <c r="A37" s="43" t="s">
        <v>234</v>
      </c>
      <c r="B37" s="56">
        <v>0</v>
      </c>
      <c r="C37" s="56">
        <v>0.23</v>
      </c>
      <c r="D37" s="56">
        <v>0.23</v>
      </c>
      <c r="E37" s="56">
        <v>0.23</v>
      </c>
      <c r="F37" s="56">
        <v>0.22999999999999995</v>
      </c>
      <c r="G37" s="56">
        <v>0.23000000000000004</v>
      </c>
      <c r="H37" s="56">
        <v>0.23</v>
      </c>
      <c r="I37" s="56">
        <v>0.23000000000000004</v>
      </c>
      <c r="J37" s="56">
        <v>0.23</v>
      </c>
      <c r="K37" s="56">
        <v>0.23</v>
      </c>
      <c r="L37" s="56">
        <v>0.23</v>
      </c>
      <c r="M37" s="56">
        <v>0.23000000000000007</v>
      </c>
      <c r="N37" s="56">
        <v>0.23000000000000007</v>
      </c>
      <c r="O37" s="56">
        <v>0.22999999999999995</v>
      </c>
      <c r="P37" s="56">
        <v>0.23</v>
      </c>
      <c r="Q37" s="56">
        <v>0.23000000000000004</v>
      </c>
      <c r="R37" s="56">
        <v>0.23</v>
      </c>
      <c r="S37" s="56">
        <v>0.23</v>
      </c>
      <c r="T37" s="56">
        <v>0.23000000000000004</v>
      </c>
      <c r="U37" s="56">
        <v>0.23</v>
      </c>
      <c r="V37" s="56">
        <v>0.23</v>
      </c>
      <c r="W37" s="56">
        <v>0.23</v>
      </c>
      <c r="X37" s="56">
        <v>0.23</v>
      </c>
      <c r="Y37" s="56">
        <v>0.23</v>
      </c>
      <c r="Z37" s="56">
        <v>0.23000000000000004</v>
      </c>
      <c r="AA37" s="56">
        <v>0.23</v>
      </c>
      <c r="AB37" s="56">
        <v>0.23000000000000004</v>
      </c>
      <c r="AC37" s="56">
        <v>0.22999999999999995</v>
      </c>
      <c r="AD37" s="56">
        <v>0.23000000000000004</v>
      </c>
      <c r="AE37" s="56">
        <v>0.23000000000000004</v>
      </c>
      <c r="AF37" s="56">
        <v>0.23000000000000004</v>
      </c>
      <c r="AG37" s="56">
        <v>0.23000000000000004</v>
      </c>
      <c r="AH37" s="56">
        <v>0.23</v>
      </c>
      <c r="AI37" s="56">
        <v>0.22999999999999993</v>
      </c>
      <c r="AJ37" s="56">
        <v>0.23</v>
      </c>
      <c r="AK37" s="56">
        <v>0.23000000000000004</v>
      </c>
      <c r="AL37" s="56">
        <v>0.22999999999999995</v>
      </c>
    </row>
    <row r="38" spans="1:38" s="43" customFormat="1" ht="14.4" x14ac:dyDescent="0.3">
      <c r="A38" s="43" t="s">
        <v>235</v>
      </c>
      <c r="B38" s="56">
        <v>0</v>
      </c>
      <c r="C38" s="56">
        <v>0.23</v>
      </c>
      <c r="D38" s="56">
        <v>0.23</v>
      </c>
      <c r="E38" s="56">
        <v>0.23</v>
      </c>
      <c r="F38" s="56">
        <v>0.22999999999999995</v>
      </c>
      <c r="G38" s="56">
        <v>0.23000000000000004</v>
      </c>
      <c r="H38" s="56">
        <v>0.23</v>
      </c>
      <c r="I38" s="56">
        <v>0.23000000000000004</v>
      </c>
      <c r="J38" s="56">
        <v>0.23</v>
      </c>
      <c r="K38" s="56">
        <v>0.23</v>
      </c>
      <c r="L38" s="56">
        <v>0.23</v>
      </c>
      <c r="M38" s="56">
        <v>0.23000000000000007</v>
      </c>
      <c r="N38" s="56">
        <v>0.23000000000000007</v>
      </c>
      <c r="O38" s="56">
        <v>0.22999999999999995</v>
      </c>
      <c r="P38" s="56">
        <v>0.23</v>
      </c>
      <c r="Q38" s="56">
        <v>0.23000000000000004</v>
      </c>
      <c r="R38" s="56">
        <v>0.23</v>
      </c>
      <c r="S38" s="56">
        <v>0.23</v>
      </c>
      <c r="T38" s="56">
        <v>0.23000000000000004</v>
      </c>
      <c r="U38" s="56">
        <v>0.23</v>
      </c>
      <c r="V38" s="56">
        <v>0.23</v>
      </c>
      <c r="W38" s="56">
        <v>0.23</v>
      </c>
      <c r="X38" s="56">
        <v>0.23</v>
      </c>
      <c r="Y38" s="56">
        <v>0.23</v>
      </c>
      <c r="Z38" s="56">
        <v>0.23000000000000004</v>
      </c>
      <c r="AA38" s="56">
        <v>0.23</v>
      </c>
      <c r="AB38" s="56">
        <v>0.23000000000000004</v>
      </c>
      <c r="AC38" s="56">
        <v>0.22999999999999995</v>
      </c>
      <c r="AD38" s="56">
        <v>0.23000000000000004</v>
      </c>
      <c r="AE38" s="56">
        <v>0.23000000000000004</v>
      </c>
      <c r="AF38" s="56">
        <v>0.23000000000000004</v>
      </c>
      <c r="AG38" s="56">
        <v>0.23000000000000004</v>
      </c>
      <c r="AH38" s="56">
        <v>0.23</v>
      </c>
      <c r="AI38" s="56">
        <v>0.22999999999999993</v>
      </c>
      <c r="AJ38" s="56">
        <v>0.23</v>
      </c>
      <c r="AK38" s="56">
        <v>0.23000000000000004</v>
      </c>
      <c r="AL38" s="56">
        <v>0.22999999999999995</v>
      </c>
    </row>
    <row r="39" spans="1:38" s="43" customFormat="1" ht="14.4" x14ac:dyDescent="0.3">
      <c r="A39" s="43" t="s">
        <v>236</v>
      </c>
      <c r="B39" s="56">
        <v>0</v>
      </c>
      <c r="C39" s="56">
        <v>8.9999999999999983E-2</v>
      </c>
      <c r="D39" s="56">
        <v>8.9999999999999983E-2</v>
      </c>
      <c r="E39" s="56">
        <v>8.9999999999999983E-2</v>
      </c>
      <c r="F39" s="56">
        <v>8.9999999999999983E-2</v>
      </c>
      <c r="G39" s="56">
        <v>0.09</v>
      </c>
      <c r="H39" s="56">
        <v>8.9999999999999983E-2</v>
      </c>
      <c r="I39" s="56">
        <v>0.09</v>
      </c>
      <c r="J39" s="56">
        <v>8.9999999999999983E-2</v>
      </c>
      <c r="K39" s="56">
        <v>8.9999999999999969E-2</v>
      </c>
      <c r="L39" s="56">
        <v>0.09</v>
      </c>
      <c r="M39" s="56">
        <v>0.09</v>
      </c>
      <c r="N39" s="56">
        <v>0.09</v>
      </c>
      <c r="O39" s="56">
        <v>0.09</v>
      </c>
      <c r="P39" s="56">
        <v>9.0000000000000024E-2</v>
      </c>
      <c r="Q39" s="56">
        <v>0.09</v>
      </c>
      <c r="R39" s="56">
        <v>8.9999999999999983E-2</v>
      </c>
      <c r="S39" s="56">
        <v>0.09</v>
      </c>
      <c r="T39" s="56">
        <v>0.09</v>
      </c>
      <c r="U39" s="56">
        <v>0.09</v>
      </c>
      <c r="V39" s="56">
        <v>0.09</v>
      </c>
      <c r="W39" s="56">
        <v>0.09</v>
      </c>
      <c r="X39" s="56">
        <v>8.9999999999999983E-2</v>
      </c>
      <c r="Y39" s="56">
        <v>8.9999999999999983E-2</v>
      </c>
      <c r="Z39" s="56">
        <v>0.09</v>
      </c>
      <c r="AA39" s="56">
        <v>9.0000000000000024E-2</v>
      </c>
      <c r="AB39" s="56">
        <v>9.0000000000000024E-2</v>
      </c>
      <c r="AC39" s="56">
        <v>8.9999999999999983E-2</v>
      </c>
      <c r="AD39" s="56">
        <v>0.09</v>
      </c>
      <c r="AE39" s="56">
        <v>0.09</v>
      </c>
      <c r="AF39" s="56">
        <v>0.09</v>
      </c>
      <c r="AG39" s="56">
        <v>0.09</v>
      </c>
      <c r="AH39" s="56">
        <v>8.9999999999999983E-2</v>
      </c>
      <c r="AI39" s="56">
        <v>8.9999999999999983E-2</v>
      </c>
      <c r="AJ39" s="56">
        <v>8.9999999999999983E-2</v>
      </c>
      <c r="AK39" s="56">
        <v>9.0000000000000024E-2</v>
      </c>
      <c r="AL39" s="56">
        <v>8.9999999999999983E-2</v>
      </c>
    </row>
    <row r="40" spans="1:38" s="43" customFormat="1" ht="14.4" x14ac:dyDescent="0.3">
      <c r="A40" s="43" t="s">
        <v>237</v>
      </c>
      <c r="B40" s="56">
        <v>0</v>
      </c>
      <c r="C40" s="56">
        <v>8.9999999999999983E-2</v>
      </c>
      <c r="D40" s="56">
        <v>8.9999999999999983E-2</v>
      </c>
      <c r="E40" s="56">
        <v>8.9999999999999983E-2</v>
      </c>
      <c r="F40" s="56">
        <v>8.9999999999999983E-2</v>
      </c>
      <c r="G40" s="56">
        <v>0.09</v>
      </c>
      <c r="H40" s="56">
        <v>8.9999999999999983E-2</v>
      </c>
      <c r="I40" s="56">
        <v>0.09</v>
      </c>
      <c r="J40" s="56">
        <v>8.9999999999999983E-2</v>
      </c>
      <c r="K40" s="56">
        <v>8.9999999999999969E-2</v>
      </c>
      <c r="L40" s="56">
        <v>0.09</v>
      </c>
      <c r="M40" s="56">
        <v>0.09</v>
      </c>
      <c r="N40" s="56">
        <v>0.09</v>
      </c>
      <c r="O40" s="56">
        <v>0.09</v>
      </c>
      <c r="P40" s="56">
        <v>9.0000000000000024E-2</v>
      </c>
      <c r="Q40" s="56">
        <v>0.09</v>
      </c>
      <c r="R40" s="56">
        <v>8.9999999999999983E-2</v>
      </c>
      <c r="S40" s="56">
        <v>0.09</v>
      </c>
      <c r="T40" s="56">
        <v>0.09</v>
      </c>
      <c r="U40" s="56">
        <v>0.09</v>
      </c>
      <c r="V40" s="56">
        <v>0.09</v>
      </c>
      <c r="W40" s="56">
        <v>0.09</v>
      </c>
      <c r="X40" s="56">
        <v>8.9999999999999983E-2</v>
      </c>
      <c r="Y40" s="56">
        <v>8.9999999999999983E-2</v>
      </c>
      <c r="Z40" s="56">
        <v>0.09</v>
      </c>
      <c r="AA40" s="56">
        <v>9.0000000000000024E-2</v>
      </c>
      <c r="AB40" s="56">
        <v>9.0000000000000024E-2</v>
      </c>
      <c r="AC40" s="56">
        <v>8.9999999999999983E-2</v>
      </c>
      <c r="AD40" s="56">
        <v>0.09</v>
      </c>
      <c r="AE40" s="56">
        <v>0.09</v>
      </c>
      <c r="AF40" s="56">
        <v>0.09</v>
      </c>
      <c r="AG40" s="56">
        <v>0.09</v>
      </c>
      <c r="AH40" s="56">
        <v>8.9999999999999983E-2</v>
      </c>
      <c r="AI40" s="56">
        <v>8.9999999999999983E-2</v>
      </c>
      <c r="AJ40" s="56">
        <v>8.9999999999999983E-2</v>
      </c>
      <c r="AK40" s="56">
        <v>9.0000000000000024E-2</v>
      </c>
      <c r="AL40" s="56">
        <v>8.9999999999999983E-2</v>
      </c>
    </row>
    <row r="41" spans="1:38" s="43" customFormat="1" ht="14.4" x14ac:dyDescent="0.3">
      <c r="A41" s="43" t="s">
        <v>238</v>
      </c>
      <c r="B41" s="56">
        <v>0</v>
      </c>
      <c r="C41" s="56">
        <v>0.17999999999999997</v>
      </c>
      <c r="D41" s="56">
        <v>0.17999999999999997</v>
      </c>
      <c r="E41" s="56">
        <v>0.17999999999999997</v>
      </c>
      <c r="F41" s="56">
        <v>0.17999999999999997</v>
      </c>
      <c r="G41" s="56">
        <v>0.18</v>
      </c>
      <c r="H41" s="56">
        <v>0.17999999999999997</v>
      </c>
      <c r="I41" s="56">
        <v>0.18</v>
      </c>
      <c r="J41" s="56">
        <v>0.17999999999999997</v>
      </c>
      <c r="K41" s="56">
        <v>0.17999999999999994</v>
      </c>
      <c r="L41" s="56">
        <v>0.18</v>
      </c>
      <c r="M41" s="56">
        <v>0.18</v>
      </c>
      <c r="N41" s="56">
        <v>0.18</v>
      </c>
      <c r="O41" s="56">
        <v>0.18</v>
      </c>
      <c r="P41" s="56">
        <v>0.18000000000000005</v>
      </c>
      <c r="Q41" s="56">
        <v>0.18</v>
      </c>
      <c r="R41" s="56">
        <v>0.17999999999999997</v>
      </c>
      <c r="S41" s="56">
        <v>0.18</v>
      </c>
      <c r="T41" s="56">
        <v>0.18</v>
      </c>
      <c r="U41" s="56">
        <v>0.18</v>
      </c>
      <c r="V41" s="56">
        <v>0.18</v>
      </c>
      <c r="W41" s="56">
        <v>0.18</v>
      </c>
      <c r="X41" s="56">
        <v>0.17999999999999997</v>
      </c>
      <c r="Y41" s="56">
        <v>0.17999999999999997</v>
      </c>
      <c r="Z41" s="56">
        <v>0.18</v>
      </c>
      <c r="AA41" s="56">
        <v>0.18000000000000005</v>
      </c>
      <c r="AB41" s="56">
        <v>0.18000000000000005</v>
      </c>
      <c r="AC41" s="56">
        <v>0.17999999999999997</v>
      </c>
      <c r="AD41" s="56">
        <v>0.18</v>
      </c>
      <c r="AE41" s="56">
        <v>0.18</v>
      </c>
      <c r="AF41" s="56">
        <v>0.18</v>
      </c>
      <c r="AG41" s="56">
        <v>0.18</v>
      </c>
      <c r="AH41" s="56">
        <v>0.17999999999999997</v>
      </c>
      <c r="AI41" s="56">
        <v>0.17999999999999997</v>
      </c>
      <c r="AJ41" s="56">
        <v>0.17999999999999997</v>
      </c>
      <c r="AK41" s="56">
        <v>0.18000000000000005</v>
      </c>
      <c r="AL41" s="56">
        <v>0.17999999999999997</v>
      </c>
    </row>
    <row r="42" spans="1:38" s="43" customFormat="1" ht="14.4" x14ac:dyDescent="0.3">
      <c r="A42" s="43" t="s">
        <v>239</v>
      </c>
      <c r="B42" s="56">
        <v>0</v>
      </c>
      <c r="C42" s="56">
        <v>0.17999999999999997</v>
      </c>
      <c r="D42" s="56">
        <v>0.17999999999999997</v>
      </c>
      <c r="E42" s="56">
        <v>0.17999999999999997</v>
      </c>
      <c r="F42" s="56">
        <v>0.17999999999999997</v>
      </c>
      <c r="G42" s="56">
        <v>0.18</v>
      </c>
      <c r="H42" s="56">
        <v>0.17999999999999997</v>
      </c>
      <c r="I42" s="56">
        <v>0.18</v>
      </c>
      <c r="J42" s="56">
        <v>0.17999999999999997</v>
      </c>
      <c r="K42" s="56">
        <v>0.17999999999999994</v>
      </c>
      <c r="L42" s="56">
        <v>0.18</v>
      </c>
      <c r="M42" s="56">
        <v>0.18</v>
      </c>
      <c r="N42" s="56">
        <v>0.18</v>
      </c>
      <c r="O42" s="56">
        <v>0.18</v>
      </c>
      <c r="P42" s="56">
        <v>0.18000000000000005</v>
      </c>
      <c r="Q42" s="56">
        <v>0.18</v>
      </c>
      <c r="R42" s="56">
        <v>0.17999999999999997</v>
      </c>
      <c r="S42" s="56">
        <v>0.18</v>
      </c>
      <c r="T42" s="56">
        <v>0.18</v>
      </c>
      <c r="U42" s="56">
        <v>0.18</v>
      </c>
      <c r="V42" s="56">
        <v>0.18</v>
      </c>
      <c r="W42" s="56">
        <v>0.18</v>
      </c>
      <c r="X42" s="56">
        <v>0.17999999999999997</v>
      </c>
      <c r="Y42" s="56">
        <v>0.17999999999999997</v>
      </c>
      <c r="Z42" s="56">
        <v>0.18</v>
      </c>
      <c r="AA42" s="56">
        <v>0.18000000000000005</v>
      </c>
      <c r="AB42" s="56">
        <v>0.18000000000000005</v>
      </c>
      <c r="AC42" s="56">
        <v>0.17999999999999997</v>
      </c>
      <c r="AD42" s="56">
        <v>0.18</v>
      </c>
      <c r="AE42" s="56">
        <v>0.18</v>
      </c>
      <c r="AF42" s="56">
        <v>0.18</v>
      </c>
      <c r="AG42" s="56">
        <v>0.18</v>
      </c>
      <c r="AH42" s="56">
        <v>0.17999999999999997</v>
      </c>
      <c r="AI42" s="56">
        <v>0.17999999999999997</v>
      </c>
      <c r="AJ42" s="56">
        <v>0.17999999999999997</v>
      </c>
      <c r="AK42" s="56">
        <v>0.18000000000000005</v>
      </c>
      <c r="AL42" s="56">
        <v>0.17999999999999997</v>
      </c>
    </row>
    <row r="43" spans="1:38" s="43" customFormat="1" ht="14.4" x14ac:dyDescent="0.3">
      <c r="A43" s="57" t="s">
        <v>52</v>
      </c>
      <c r="B43" s="58">
        <v>0</v>
      </c>
      <c r="C43" s="58">
        <v>0.99999999999999989</v>
      </c>
      <c r="D43" s="58">
        <v>0.99999999999999989</v>
      </c>
      <c r="E43" s="58">
        <v>0.99999999999999989</v>
      </c>
      <c r="F43" s="58">
        <v>0.99999999999999989</v>
      </c>
      <c r="G43" s="58">
        <v>1</v>
      </c>
      <c r="H43" s="58">
        <v>0.99999999999999989</v>
      </c>
      <c r="I43" s="58">
        <v>1</v>
      </c>
      <c r="J43" s="58">
        <v>0.99999999999999989</v>
      </c>
      <c r="K43" s="58">
        <v>0.99999999999999967</v>
      </c>
      <c r="L43" s="58">
        <v>1</v>
      </c>
      <c r="M43" s="58">
        <v>1.0000000000000002</v>
      </c>
      <c r="N43" s="58">
        <v>1.0000000000000002</v>
      </c>
      <c r="O43" s="58">
        <v>1</v>
      </c>
      <c r="P43" s="58">
        <v>1.0000000000000002</v>
      </c>
      <c r="Q43" s="58">
        <v>1</v>
      </c>
      <c r="R43" s="58">
        <v>0.99999999999999989</v>
      </c>
      <c r="S43" s="58">
        <v>1</v>
      </c>
      <c r="T43" s="58">
        <v>1</v>
      </c>
      <c r="U43" s="58">
        <v>1</v>
      </c>
      <c r="V43" s="58">
        <v>1</v>
      </c>
      <c r="W43" s="58">
        <v>1</v>
      </c>
      <c r="X43" s="58">
        <v>0.99999999999999989</v>
      </c>
      <c r="Y43" s="58">
        <v>0.99999999999999989</v>
      </c>
      <c r="Z43" s="58">
        <v>1</v>
      </c>
      <c r="AA43" s="58">
        <v>1.0000000000000002</v>
      </c>
      <c r="AB43" s="58">
        <v>1.0000000000000002</v>
      </c>
      <c r="AC43" s="58">
        <v>0.99999999999999989</v>
      </c>
      <c r="AD43" s="58">
        <v>1</v>
      </c>
      <c r="AE43" s="58">
        <v>1</v>
      </c>
      <c r="AF43" s="58">
        <v>1</v>
      </c>
      <c r="AG43" s="58">
        <v>1</v>
      </c>
      <c r="AH43" s="58">
        <v>0.99999999999999989</v>
      </c>
      <c r="AI43" s="58">
        <v>0.99999999999999967</v>
      </c>
      <c r="AJ43" s="58">
        <v>0.99999999999999989</v>
      </c>
      <c r="AK43" s="58">
        <v>1.0000000000000002</v>
      </c>
      <c r="AL43" s="58">
        <v>0.99999999999999989</v>
      </c>
    </row>
    <row r="46" spans="1:38" x14ac:dyDescent="0.2">
      <c r="A46" s="101" t="s">
        <v>331</v>
      </c>
      <c r="C46" s="73">
        <f>C36</f>
        <v>2015</v>
      </c>
      <c r="D46" s="73">
        <f t="shared" ref="D46:AL46" si="0">D36</f>
        <v>2016</v>
      </c>
      <c r="E46" s="73">
        <f t="shared" si="0"/>
        <v>2017</v>
      </c>
      <c r="F46" s="73">
        <f t="shared" si="0"/>
        <v>2018</v>
      </c>
      <c r="G46" s="73">
        <f t="shared" si="0"/>
        <v>2019</v>
      </c>
      <c r="H46" s="73">
        <f t="shared" si="0"/>
        <v>2020</v>
      </c>
      <c r="I46" s="73">
        <f t="shared" si="0"/>
        <v>2021</v>
      </c>
      <c r="J46" s="73">
        <f t="shared" si="0"/>
        <v>2022</v>
      </c>
      <c r="K46" s="73">
        <f t="shared" si="0"/>
        <v>2023</v>
      </c>
      <c r="L46" s="73">
        <f t="shared" si="0"/>
        <v>2024</v>
      </c>
      <c r="M46" s="73">
        <f t="shared" si="0"/>
        <v>2025</v>
      </c>
      <c r="N46" s="73">
        <f t="shared" si="0"/>
        <v>2026</v>
      </c>
      <c r="O46" s="73">
        <f t="shared" si="0"/>
        <v>2027</v>
      </c>
      <c r="P46" s="73">
        <f t="shared" si="0"/>
        <v>2028</v>
      </c>
      <c r="Q46" s="73">
        <f t="shared" si="0"/>
        <v>2029</v>
      </c>
      <c r="R46" s="73">
        <f t="shared" si="0"/>
        <v>2030</v>
      </c>
      <c r="S46" s="73">
        <f t="shared" si="0"/>
        <v>2031</v>
      </c>
      <c r="T46" s="73">
        <f t="shared" si="0"/>
        <v>2032</v>
      </c>
      <c r="U46" s="73">
        <f t="shared" si="0"/>
        <v>2033</v>
      </c>
      <c r="V46" s="73">
        <f t="shared" si="0"/>
        <v>2034</v>
      </c>
      <c r="W46" s="73">
        <f t="shared" si="0"/>
        <v>2035</v>
      </c>
      <c r="X46" s="73">
        <f t="shared" si="0"/>
        <v>2036</v>
      </c>
      <c r="Y46" s="73">
        <f t="shared" si="0"/>
        <v>2037</v>
      </c>
      <c r="Z46" s="73">
        <f t="shared" si="0"/>
        <v>2038</v>
      </c>
      <c r="AA46" s="73">
        <f t="shared" si="0"/>
        <v>2039</v>
      </c>
      <c r="AB46" s="73">
        <f t="shared" si="0"/>
        <v>2040</v>
      </c>
      <c r="AC46" s="73">
        <f t="shared" si="0"/>
        <v>2041</v>
      </c>
      <c r="AD46" s="73">
        <f t="shared" si="0"/>
        <v>2042</v>
      </c>
      <c r="AE46" s="73">
        <f t="shared" si="0"/>
        <v>2043</v>
      </c>
      <c r="AF46" s="73">
        <f t="shared" si="0"/>
        <v>2044</v>
      </c>
      <c r="AG46" s="73">
        <f t="shared" si="0"/>
        <v>2045</v>
      </c>
      <c r="AH46" s="73">
        <f t="shared" si="0"/>
        <v>2046</v>
      </c>
      <c r="AI46" s="73">
        <f t="shared" si="0"/>
        <v>2047</v>
      </c>
      <c r="AJ46" s="73">
        <f t="shared" si="0"/>
        <v>2048</v>
      </c>
      <c r="AK46" s="73">
        <f t="shared" si="0"/>
        <v>2049</v>
      </c>
      <c r="AL46" s="73">
        <f t="shared" si="0"/>
        <v>2050</v>
      </c>
    </row>
    <row r="47" spans="1:38" x14ac:dyDescent="0.2">
      <c r="A47" s="73" t="s">
        <v>116</v>
      </c>
      <c r="C47" s="106">
        <f>C37+C39+C41</f>
        <v>0.5</v>
      </c>
      <c r="D47" s="106">
        <f t="shared" ref="D47:AL48" si="1">D37+D39+D41</f>
        <v>0.5</v>
      </c>
      <c r="E47" s="106">
        <f t="shared" si="1"/>
        <v>0.5</v>
      </c>
      <c r="F47" s="106">
        <f t="shared" si="1"/>
        <v>0.49999999999999989</v>
      </c>
      <c r="G47" s="106">
        <f t="shared" si="1"/>
        <v>0.5</v>
      </c>
      <c r="H47" s="106">
        <f t="shared" si="1"/>
        <v>0.5</v>
      </c>
      <c r="I47" s="106">
        <f t="shared" si="1"/>
        <v>0.5</v>
      </c>
      <c r="J47" s="106">
        <f t="shared" si="1"/>
        <v>0.5</v>
      </c>
      <c r="K47" s="106">
        <f t="shared" si="1"/>
        <v>0.49999999999999989</v>
      </c>
      <c r="L47" s="106">
        <f t="shared" si="1"/>
        <v>0.5</v>
      </c>
      <c r="M47" s="106">
        <f t="shared" si="1"/>
        <v>0.5</v>
      </c>
      <c r="N47" s="106">
        <f t="shared" si="1"/>
        <v>0.5</v>
      </c>
      <c r="O47" s="106">
        <f t="shared" si="1"/>
        <v>0.49999999999999994</v>
      </c>
      <c r="P47" s="106">
        <f t="shared" si="1"/>
        <v>0.50000000000000011</v>
      </c>
      <c r="Q47" s="106">
        <f t="shared" si="1"/>
        <v>0.5</v>
      </c>
      <c r="R47" s="106">
        <f t="shared" si="1"/>
        <v>0.5</v>
      </c>
      <c r="S47" s="106">
        <f t="shared" si="1"/>
        <v>0.5</v>
      </c>
      <c r="T47" s="106">
        <f t="shared" si="1"/>
        <v>0.5</v>
      </c>
      <c r="U47" s="106">
        <f t="shared" si="1"/>
        <v>0.5</v>
      </c>
      <c r="V47" s="106">
        <f t="shared" si="1"/>
        <v>0.5</v>
      </c>
      <c r="W47" s="106">
        <f t="shared" si="1"/>
        <v>0.5</v>
      </c>
      <c r="X47" s="106">
        <f t="shared" si="1"/>
        <v>0.5</v>
      </c>
      <c r="Y47" s="106">
        <f t="shared" si="1"/>
        <v>0.5</v>
      </c>
      <c r="Z47" s="106">
        <f t="shared" si="1"/>
        <v>0.5</v>
      </c>
      <c r="AA47" s="106">
        <f t="shared" si="1"/>
        <v>0.50000000000000011</v>
      </c>
      <c r="AB47" s="106">
        <f t="shared" si="1"/>
        <v>0.50000000000000011</v>
      </c>
      <c r="AC47" s="106">
        <f t="shared" si="1"/>
        <v>0.49999999999999989</v>
      </c>
      <c r="AD47" s="106">
        <f t="shared" si="1"/>
        <v>0.5</v>
      </c>
      <c r="AE47" s="106">
        <f t="shared" si="1"/>
        <v>0.5</v>
      </c>
      <c r="AF47" s="106">
        <f t="shared" si="1"/>
        <v>0.5</v>
      </c>
      <c r="AG47" s="106">
        <f t="shared" si="1"/>
        <v>0.5</v>
      </c>
      <c r="AH47" s="106">
        <f t="shared" si="1"/>
        <v>0.5</v>
      </c>
      <c r="AI47" s="106">
        <f t="shared" si="1"/>
        <v>0.49999999999999989</v>
      </c>
      <c r="AJ47" s="106">
        <f t="shared" si="1"/>
        <v>0.5</v>
      </c>
      <c r="AK47" s="106">
        <f t="shared" si="1"/>
        <v>0.50000000000000011</v>
      </c>
      <c r="AL47" s="106">
        <f t="shared" si="1"/>
        <v>0.49999999999999989</v>
      </c>
    </row>
    <row r="48" spans="1:38" x14ac:dyDescent="0.2">
      <c r="A48" s="73" t="s">
        <v>117</v>
      </c>
      <c r="C48" s="106">
        <f>C38+C40+C42</f>
        <v>0.5</v>
      </c>
      <c r="D48" s="106">
        <f t="shared" si="1"/>
        <v>0.5</v>
      </c>
      <c r="E48" s="106">
        <f t="shared" si="1"/>
        <v>0.5</v>
      </c>
      <c r="F48" s="106">
        <f t="shared" si="1"/>
        <v>0.49999999999999989</v>
      </c>
      <c r="G48" s="106">
        <f t="shared" si="1"/>
        <v>0.5</v>
      </c>
      <c r="H48" s="106">
        <f t="shared" si="1"/>
        <v>0.5</v>
      </c>
      <c r="I48" s="106">
        <f t="shared" si="1"/>
        <v>0.5</v>
      </c>
      <c r="J48" s="106">
        <f t="shared" si="1"/>
        <v>0.5</v>
      </c>
      <c r="K48" s="106">
        <f t="shared" si="1"/>
        <v>0.49999999999999989</v>
      </c>
      <c r="L48" s="106">
        <f t="shared" si="1"/>
        <v>0.5</v>
      </c>
      <c r="M48" s="106">
        <f t="shared" si="1"/>
        <v>0.5</v>
      </c>
      <c r="N48" s="106">
        <f t="shared" si="1"/>
        <v>0.5</v>
      </c>
      <c r="O48" s="106">
        <f t="shared" si="1"/>
        <v>0.49999999999999994</v>
      </c>
      <c r="P48" s="106">
        <f t="shared" si="1"/>
        <v>0.50000000000000011</v>
      </c>
      <c r="Q48" s="106">
        <f t="shared" si="1"/>
        <v>0.5</v>
      </c>
      <c r="R48" s="106">
        <f t="shared" si="1"/>
        <v>0.5</v>
      </c>
      <c r="S48" s="106">
        <f t="shared" si="1"/>
        <v>0.5</v>
      </c>
      <c r="T48" s="106">
        <f t="shared" si="1"/>
        <v>0.5</v>
      </c>
      <c r="U48" s="106">
        <f t="shared" si="1"/>
        <v>0.5</v>
      </c>
      <c r="V48" s="106">
        <f t="shared" si="1"/>
        <v>0.5</v>
      </c>
      <c r="W48" s="106">
        <f t="shared" si="1"/>
        <v>0.5</v>
      </c>
      <c r="X48" s="106">
        <f t="shared" si="1"/>
        <v>0.5</v>
      </c>
      <c r="Y48" s="106">
        <f t="shared" si="1"/>
        <v>0.5</v>
      </c>
      <c r="Z48" s="106">
        <f t="shared" si="1"/>
        <v>0.5</v>
      </c>
      <c r="AA48" s="106">
        <f t="shared" si="1"/>
        <v>0.50000000000000011</v>
      </c>
      <c r="AB48" s="106">
        <f t="shared" si="1"/>
        <v>0.50000000000000011</v>
      </c>
      <c r="AC48" s="106">
        <f t="shared" si="1"/>
        <v>0.49999999999999989</v>
      </c>
      <c r="AD48" s="106">
        <f t="shared" si="1"/>
        <v>0.5</v>
      </c>
      <c r="AE48" s="106">
        <f t="shared" si="1"/>
        <v>0.5</v>
      </c>
      <c r="AF48" s="106">
        <f t="shared" si="1"/>
        <v>0.5</v>
      </c>
      <c r="AG48" s="106">
        <f t="shared" si="1"/>
        <v>0.5</v>
      </c>
      <c r="AH48" s="106">
        <f t="shared" si="1"/>
        <v>0.5</v>
      </c>
      <c r="AI48" s="106">
        <f t="shared" si="1"/>
        <v>0.49999999999999989</v>
      </c>
      <c r="AJ48" s="106">
        <f t="shared" si="1"/>
        <v>0.5</v>
      </c>
      <c r="AK48" s="106">
        <f t="shared" si="1"/>
        <v>0.50000000000000011</v>
      </c>
      <c r="AL48" s="106">
        <f t="shared" si="1"/>
        <v>0.49999999999999989</v>
      </c>
    </row>
    <row r="51" spans="1:38" s="43" customFormat="1" ht="14.4" x14ac:dyDescent="0.3">
      <c r="A51" s="57" t="s">
        <v>399</v>
      </c>
    </row>
    <row r="52" spans="1:38" s="43" customFormat="1" ht="14.4" x14ac:dyDescent="0.3">
      <c r="A52" s="57" t="s">
        <v>546</v>
      </c>
    </row>
    <row r="53" spans="1:38" s="43" customFormat="1" ht="14.4" x14ac:dyDescent="0.3">
      <c r="A53" s="57" t="s">
        <v>329</v>
      </c>
    </row>
    <row r="54" spans="1:38" s="43" customFormat="1" ht="14.4" x14ac:dyDescent="0.3">
      <c r="A54" s="57" t="s">
        <v>325</v>
      </c>
    </row>
    <row r="55" spans="1:38" s="43" customFormat="1" ht="14.4" x14ac:dyDescent="0.3">
      <c r="A55" s="57"/>
    </row>
    <row r="56" spans="1:38" s="43" customFormat="1" ht="14.4" x14ac:dyDescent="0.3">
      <c r="A56" s="57" t="s">
        <v>246</v>
      </c>
      <c r="B56" s="57">
        <v>2014</v>
      </c>
      <c r="C56" s="57">
        <v>2015</v>
      </c>
      <c r="D56" s="57">
        <v>2016</v>
      </c>
      <c r="E56" s="57">
        <v>2017</v>
      </c>
      <c r="F56" s="57">
        <v>2018</v>
      </c>
      <c r="G56" s="57">
        <v>2019</v>
      </c>
      <c r="H56" s="57">
        <v>2020</v>
      </c>
      <c r="I56" s="57">
        <v>2021</v>
      </c>
      <c r="J56" s="57">
        <v>2022</v>
      </c>
      <c r="K56" s="57">
        <v>2023</v>
      </c>
      <c r="L56" s="57">
        <v>2024</v>
      </c>
      <c r="M56" s="57">
        <v>2025</v>
      </c>
      <c r="N56" s="57">
        <v>2026</v>
      </c>
      <c r="O56" s="57">
        <v>2027</v>
      </c>
      <c r="P56" s="57">
        <v>2028</v>
      </c>
      <c r="Q56" s="57">
        <v>2029</v>
      </c>
      <c r="R56" s="57">
        <v>2030</v>
      </c>
      <c r="S56" s="57">
        <v>2031</v>
      </c>
      <c r="T56" s="57">
        <v>2032</v>
      </c>
      <c r="U56" s="57">
        <v>2033</v>
      </c>
      <c r="V56" s="57">
        <v>2034</v>
      </c>
      <c r="W56" s="57">
        <v>2035</v>
      </c>
      <c r="X56" s="57">
        <v>2036</v>
      </c>
      <c r="Y56" s="57">
        <v>2037</v>
      </c>
      <c r="Z56" s="57">
        <v>2038</v>
      </c>
      <c r="AA56" s="57">
        <v>2039</v>
      </c>
      <c r="AB56" s="57">
        <v>2040</v>
      </c>
      <c r="AC56" s="57">
        <v>2041</v>
      </c>
      <c r="AD56" s="57">
        <v>2042</v>
      </c>
      <c r="AE56" s="57">
        <v>2043</v>
      </c>
      <c r="AF56" s="57">
        <v>2044</v>
      </c>
      <c r="AG56" s="57">
        <v>2045</v>
      </c>
      <c r="AH56" s="57">
        <v>2046</v>
      </c>
      <c r="AI56" s="57">
        <v>2047</v>
      </c>
      <c r="AJ56" s="57">
        <v>2048</v>
      </c>
      <c r="AK56" s="57">
        <v>2049</v>
      </c>
      <c r="AL56" s="57">
        <v>2050</v>
      </c>
    </row>
    <row r="57" spans="1:38" s="43" customFormat="1" ht="14.4" x14ac:dyDescent="0.3">
      <c r="A57" s="43" t="s">
        <v>234</v>
      </c>
      <c r="B57" s="59">
        <v>1.2495600015410793</v>
      </c>
      <c r="C57" s="59">
        <v>1.2194007921507897</v>
      </c>
      <c r="D57" s="59">
        <v>1.1870403311849145</v>
      </c>
      <c r="E57" s="59">
        <v>1.1531414839780896</v>
      </c>
      <c r="F57" s="59">
        <v>1.118379979153264</v>
      </c>
      <c r="G57" s="59">
        <v>1.0833845580309929</v>
      </c>
      <c r="H57" s="59">
        <v>1.0486917152637014</v>
      </c>
      <c r="I57" s="59">
        <v>1.0146055404363248</v>
      </c>
      <c r="J57" s="59">
        <v>0.98143996733810346</v>
      </c>
      <c r="K57" s="59">
        <v>0.94942744724137829</v>
      </c>
      <c r="L57" s="59">
        <v>0.91875857171251407</v>
      </c>
      <c r="M57" s="59">
        <v>0.88962166856486857</v>
      </c>
      <c r="N57" s="59">
        <v>0.86195755515683725</v>
      </c>
      <c r="O57" s="59">
        <v>0.83601733656821753</v>
      </c>
      <c r="P57" s="59">
        <v>0.81207898473880169</v>
      </c>
      <c r="Q57" s="59">
        <v>0.79042065503512482</v>
      </c>
      <c r="R57" s="59">
        <v>0.77128346200276932</v>
      </c>
      <c r="S57" s="59">
        <v>0.75514689545434632</v>
      </c>
      <c r="T57" s="59">
        <v>0.74206631288858982</v>
      </c>
      <c r="U57" s="59">
        <v>0.7319686135083695</v>
      </c>
      <c r="V57" s="59">
        <v>0.72465151462231425</v>
      </c>
      <c r="W57" s="59">
        <v>0.71980198074185697</v>
      </c>
      <c r="X57" s="59">
        <v>0.71703038247216944</v>
      </c>
      <c r="Y57" s="59">
        <v>0.71591344944886437</v>
      </c>
      <c r="Z57" s="59">
        <v>0.71603739620936191</v>
      </c>
      <c r="AA57" s="59">
        <v>0.71703321185274471</v>
      </c>
      <c r="AB57" s="59">
        <v>0.71859881514875401</v>
      </c>
      <c r="AC57" s="59">
        <v>0.72053860681655357</v>
      </c>
      <c r="AD57" s="59">
        <v>0.72269487006875477</v>
      </c>
      <c r="AE57" s="59">
        <v>0.72496713862477735</v>
      </c>
      <c r="AF57" s="59">
        <v>0.72729673557507624</v>
      </c>
      <c r="AG57" s="59">
        <v>0.72965233403947938</v>
      </c>
      <c r="AH57" s="59">
        <v>0.7320187039874918</v>
      </c>
      <c r="AI57" s="59">
        <v>0.73438912782258481</v>
      </c>
      <c r="AJ57" s="59">
        <v>0.73676093072332771</v>
      </c>
      <c r="AK57" s="59">
        <v>0.73913315552498648</v>
      </c>
      <c r="AL57" s="59">
        <v>0.74150549472506899</v>
      </c>
    </row>
    <row r="58" spans="1:38" s="43" customFormat="1" ht="14.4" x14ac:dyDescent="0.3">
      <c r="A58" s="43" t="s">
        <v>235</v>
      </c>
      <c r="B58" s="59">
        <v>0</v>
      </c>
      <c r="C58" s="59">
        <v>3.9283736584430268E-2</v>
      </c>
      <c r="D58" s="59">
        <v>8.0859968440235963E-2</v>
      </c>
      <c r="E58" s="59">
        <v>0.12406583114514733</v>
      </c>
      <c r="F58" s="59">
        <v>0.16822559807903961</v>
      </c>
      <c r="G58" s="59">
        <v>0.21271052602566221</v>
      </c>
      <c r="H58" s="59">
        <v>0.25698411817136307</v>
      </c>
      <c r="I58" s="59">
        <v>0.30050505132399946</v>
      </c>
      <c r="J58" s="59">
        <v>0.34295939009353149</v>
      </c>
      <c r="K58" s="59">
        <v>0.38411468331736337</v>
      </c>
      <c r="L58" s="59">
        <v>0.4237803426239366</v>
      </c>
      <c r="M58" s="59">
        <v>0.46176803675624767</v>
      </c>
      <c r="N58" s="59">
        <v>0.49758947438413659</v>
      </c>
      <c r="O58" s="59">
        <v>0.53099355548652349</v>
      </c>
      <c r="P58" s="59">
        <v>0.56170230406554711</v>
      </c>
      <c r="Q58" s="59">
        <v>0.58943756843325168</v>
      </c>
      <c r="R58" s="59">
        <v>0.61395823366801816</v>
      </c>
      <c r="S58" s="59">
        <v>0.63541439915028619</v>
      </c>
      <c r="T58" s="59">
        <v>0.65375070736315355</v>
      </c>
      <c r="U58" s="59">
        <v>0.66904025955255242</v>
      </c>
      <c r="V58" s="59">
        <v>0.68148534081512457</v>
      </c>
      <c r="W58" s="59">
        <v>0.69139898406026157</v>
      </c>
      <c r="X58" s="59">
        <v>0.69917082173412726</v>
      </c>
      <c r="Y58" s="59">
        <v>0.70522412470068063</v>
      </c>
      <c r="Z58" s="59">
        <v>0.7099726740961223</v>
      </c>
      <c r="AA58" s="59">
        <v>0.71378548310073453</v>
      </c>
      <c r="AB58" s="59">
        <v>0.71696463180541925</v>
      </c>
      <c r="AC58" s="59">
        <v>0.71976959377970595</v>
      </c>
      <c r="AD58" s="59">
        <v>0.72235808442300409</v>
      </c>
      <c r="AE58" s="59">
        <v>0.72483056993453387</v>
      </c>
      <c r="AF58" s="59">
        <v>0.72724572809973576</v>
      </c>
      <c r="AG58" s="59">
        <v>0.72963488276706612</v>
      </c>
      <c r="AH58" s="59">
        <v>0.73201326552484347</v>
      </c>
      <c r="AI58" s="59">
        <v>0.73438759303715329</v>
      </c>
      <c r="AJ58" s="59">
        <v>0.73676054084278753</v>
      </c>
      <c r="AK58" s="59">
        <v>0.73913306692317771</v>
      </c>
      <c r="AL58" s="59">
        <v>0.74150547682635326</v>
      </c>
    </row>
    <row r="59" spans="1:38" s="43" customFormat="1" ht="14.4" x14ac:dyDescent="0.3">
      <c r="A59" s="43" t="s">
        <v>236</v>
      </c>
      <c r="B59" s="59">
        <v>0.48895826147259608</v>
      </c>
      <c r="C59" s="59">
        <v>0.47715683171117856</v>
      </c>
      <c r="D59" s="59">
        <v>0.46449404263757532</v>
      </c>
      <c r="E59" s="59">
        <v>0.45122927633925242</v>
      </c>
      <c r="F59" s="59">
        <v>0.43762694836432053</v>
      </c>
      <c r="G59" s="59">
        <v>0.4239330879251712</v>
      </c>
      <c r="H59" s="59">
        <v>0.41035762771188311</v>
      </c>
      <c r="I59" s="59">
        <v>0.3970195593011705</v>
      </c>
      <c r="J59" s="59">
        <v>0.38404172634969269</v>
      </c>
      <c r="K59" s="59">
        <v>0.37151508805097427</v>
      </c>
      <c r="L59" s="59">
        <v>0.35951422371359237</v>
      </c>
      <c r="M59" s="59">
        <v>0.3481128268297311</v>
      </c>
      <c r="N59" s="59">
        <v>0.3372877389744145</v>
      </c>
      <c r="O59" s="59">
        <v>0.32713721865712853</v>
      </c>
      <c r="P59" s="59">
        <v>0.31777003750648758</v>
      </c>
      <c r="Q59" s="59">
        <v>0.30929503892678789</v>
      </c>
      <c r="R59" s="59">
        <v>0.30180657208804024</v>
      </c>
      <c r="S59" s="59">
        <v>0.29549226343865725</v>
      </c>
      <c r="T59" s="59">
        <v>0.29037377460857872</v>
      </c>
      <c r="U59" s="59">
        <v>0.2864225009380576</v>
      </c>
      <c r="V59" s="59">
        <v>0.28355928833047073</v>
      </c>
      <c r="W59" s="59">
        <v>0.28166164463811788</v>
      </c>
      <c r="X59" s="59">
        <v>0.28057710618476178</v>
      </c>
      <c r="Y59" s="59">
        <v>0.28014004543651211</v>
      </c>
      <c r="Z59" s="59">
        <v>0.28018854634279383</v>
      </c>
      <c r="AA59" s="59">
        <v>0.2805782133336826</v>
      </c>
      <c r="AB59" s="59">
        <v>0.28119084071038208</v>
      </c>
      <c r="AC59" s="59">
        <v>0.28194988962386885</v>
      </c>
      <c r="AD59" s="59">
        <v>0.28279364480951275</v>
      </c>
      <c r="AE59" s="59">
        <v>0.28368279337491303</v>
      </c>
      <c r="AF59" s="59">
        <v>0.28459437479024741</v>
      </c>
      <c r="AG59" s="59">
        <v>0.2855161307111006</v>
      </c>
      <c r="AH59" s="59">
        <v>0.2864421015603229</v>
      </c>
      <c r="AI59" s="59">
        <v>0.28736965871318543</v>
      </c>
      <c r="AJ59" s="59">
        <v>0.28829775550043274</v>
      </c>
      <c r="AK59" s="59">
        <v>0.2892260173793425</v>
      </c>
      <c r="AL59" s="59">
        <v>0.29015432402285302</v>
      </c>
    </row>
    <row r="60" spans="1:38" s="43" customFormat="1" ht="14.4" x14ac:dyDescent="0.3">
      <c r="A60" s="43" t="s">
        <v>237</v>
      </c>
      <c r="B60" s="59">
        <v>0</v>
      </c>
      <c r="C60" s="59">
        <v>1.5371896924342276E-2</v>
      </c>
      <c r="D60" s="59">
        <v>3.16408572157445E-2</v>
      </c>
      <c r="E60" s="59">
        <v>4.8547499143753302E-2</v>
      </c>
      <c r="F60" s="59">
        <v>6.5827407943972002E-2</v>
      </c>
      <c r="G60" s="59">
        <v>8.3234553662215632E-2</v>
      </c>
      <c r="H60" s="59">
        <v>0.10055900276270728</v>
      </c>
      <c r="I60" s="59">
        <v>0.11758893312678237</v>
      </c>
      <c r="J60" s="59">
        <v>0.13420150047138188</v>
      </c>
      <c r="K60" s="59">
        <v>0.1503057456459248</v>
      </c>
      <c r="L60" s="59">
        <v>0.1658270905919752</v>
      </c>
      <c r="M60" s="59">
        <v>0.18069184046983602</v>
      </c>
      <c r="N60" s="59">
        <v>0.19470892475900997</v>
      </c>
      <c r="O60" s="59">
        <v>0.20778008692950922</v>
      </c>
      <c r="P60" s="59">
        <v>0.21979655376477925</v>
      </c>
      <c r="Q60" s="59">
        <v>0.23064948329996801</v>
      </c>
      <c r="R60" s="59">
        <v>0.24024452621792014</v>
      </c>
      <c r="S60" s="59">
        <v>0.24864041705880766</v>
      </c>
      <c r="T60" s="59">
        <v>0.25581549418558186</v>
      </c>
      <c r="U60" s="59">
        <v>0.26179836243360732</v>
      </c>
      <c r="V60" s="59">
        <v>0.26666817684070088</v>
      </c>
      <c r="W60" s="59">
        <v>0.27054742854531977</v>
      </c>
      <c r="X60" s="59">
        <v>0.2735885824177019</v>
      </c>
      <c r="Y60" s="59">
        <v>0.27595726618722272</v>
      </c>
      <c r="Z60" s="59">
        <v>0.27781539421152607</v>
      </c>
      <c r="AA60" s="59">
        <v>0.27930736295246128</v>
      </c>
      <c r="AB60" s="59">
        <v>0.28055137766299015</v>
      </c>
      <c r="AC60" s="59">
        <v>0.28164897147901535</v>
      </c>
      <c r="AD60" s="59">
        <v>0.28266185912204511</v>
      </c>
      <c r="AE60" s="59">
        <v>0.28362935345264373</v>
      </c>
      <c r="AF60" s="59">
        <v>0.28457441534337496</v>
      </c>
      <c r="AG60" s="59">
        <v>0.28550930195233021</v>
      </c>
      <c r="AH60" s="59">
        <v>0.28643997346624317</v>
      </c>
      <c r="AI60" s="59">
        <v>0.28736905814497304</v>
      </c>
      <c r="AJ60" s="59">
        <v>0.28829760293848211</v>
      </c>
      <c r="AK60" s="59">
        <v>0.28922598270906946</v>
      </c>
      <c r="AL60" s="59">
        <v>0.29015431701900768</v>
      </c>
    </row>
    <row r="61" spans="1:38" s="43" customFormat="1" ht="14.4" x14ac:dyDescent="0.3">
      <c r="A61" s="43" t="s">
        <v>238</v>
      </c>
      <c r="B61" s="59">
        <v>0.97791652294519216</v>
      </c>
      <c r="C61" s="59">
        <v>0.95431366342235713</v>
      </c>
      <c r="D61" s="59">
        <v>0.92898808527515064</v>
      </c>
      <c r="E61" s="59">
        <v>0.90245855267850483</v>
      </c>
      <c r="F61" s="59">
        <v>0.87525389672864107</v>
      </c>
      <c r="G61" s="59">
        <v>0.84786617585034241</v>
      </c>
      <c r="H61" s="59">
        <v>0.82071525542376622</v>
      </c>
      <c r="I61" s="59">
        <v>0.794039118602341</v>
      </c>
      <c r="J61" s="59">
        <v>0.76808345269938538</v>
      </c>
      <c r="K61" s="59">
        <v>0.74303017610194855</v>
      </c>
      <c r="L61" s="59">
        <v>0.71902844742718475</v>
      </c>
      <c r="M61" s="59">
        <v>0.69622565365946221</v>
      </c>
      <c r="N61" s="59">
        <v>0.67457547794882899</v>
      </c>
      <c r="O61" s="59">
        <v>0.65427443731425705</v>
      </c>
      <c r="P61" s="59">
        <v>0.63554007501297516</v>
      </c>
      <c r="Q61" s="59">
        <v>0.61859007785357578</v>
      </c>
      <c r="R61" s="59">
        <v>0.60361314417608047</v>
      </c>
      <c r="S61" s="59">
        <v>0.59098452687731451</v>
      </c>
      <c r="T61" s="59">
        <v>0.58074754921715743</v>
      </c>
      <c r="U61" s="59">
        <v>0.5728450018761152</v>
      </c>
      <c r="V61" s="59">
        <v>0.56711857666094145</v>
      </c>
      <c r="W61" s="59">
        <v>0.56332328927623576</v>
      </c>
      <c r="X61" s="59">
        <v>0.56115421236952356</v>
      </c>
      <c r="Y61" s="59">
        <v>0.56028009087302422</v>
      </c>
      <c r="Z61" s="59">
        <v>0.56037709268558766</v>
      </c>
      <c r="AA61" s="59">
        <v>0.5611564266673652</v>
      </c>
      <c r="AB61" s="59">
        <v>0.56238168142076417</v>
      </c>
      <c r="AC61" s="59">
        <v>0.56389977924773771</v>
      </c>
      <c r="AD61" s="59">
        <v>0.56558728961902549</v>
      </c>
      <c r="AE61" s="59">
        <v>0.56736558674982607</v>
      </c>
      <c r="AF61" s="59">
        <v>0.56918874958049481</v>
      </c>
      <c r="AG61" s="59">
        <v>0.5710322614222012</v>
      </c>
      <c r="AH61" s="59">
        <v>0.57288420312064581</v>
      </c>
      <c r="AI61" s="59">
        <v>0.57473931742637085</v>
      </c>
      <c r="AJ61" s="59">
        <v>0.57659551100086548</v>
      </c>
      <c r="AK61" s="59">
        <v>0.57845203475868501</v>
      </c>
      <c r="AL61" s="59">
        <v>0.58030864804570603</v>
      </c>
    </row>
    <row r="62" spans="1:38" s="43" customFormat="1" ht="14.4" x14ac:dyDescent="0.3">
      <c r="A62" s="43" t="s">
        <v>239</v>
      </c>
      <c r="B62" s="59">
        <v>0</v>
      </c>
      <c r="C62" s="59">
        <v>3.0743793848684552E-2</v>
      </c>
      <c r="D62" s="59">
        <v>6.3281714431489E-2</v>
      </c>
      <c r="E62" s="59">
        <v>9.7094998287506604E-2</v>
      </c>
      <c r="F62" s="59">
        <v>0.131654815887944</v>
      </c>
      <c r="G62" s="59">
        <v>0.16646910732443126</v>
      </c>
      <c r="H62" s="59">
        <v>0.20111800552541456</v>
      </c>
      <c r="I62" s="59">
        <v>0.23517786625356474</v>
      </c>
      <c r="J62" s="59">
        <v>0.26840300094276376</v>
      </c>
      <c r="K62" s="59">
        <v>0.30061149129184961</v>
      </c>
      <c r="L62" s="59">
        <v>0.3316541811839504</v>
      </c>
      <c r="M62" s="59">
        <v>0.36138368093967205</v>
      </c>
      <c r="N62" s="59">
        <v>0.38941784951801994</v>
      </c>
      <c r="O62" s="59">
        <v>0.41556017385901844</v>
      </c>
      <c r="P62" s="59">
        <v>0.43959310752955849</v>
      </c>
      <c r="Q62" s="59">
        <v>0.46129896659993602</v>
      </c>
      <c r="R62" s="59">
        <v>0.48048905243584028</v>
      </c>
      <c r="S62" s="59">
        <v>0.49728083411761531</v>
      </c>
      <c r="T62" s="59">
        <v>0.51163098837116372</v>
      </c>
      <c r="U62" s="59">
        <v>0.52359672486721465</v>
      </c>
      <c r="V62" s="59">
        <v>0.53333635368140175</v>
      </c>
      <c r="W62" s="59">
        <v>0.54109485709063954</v>
      </c>
      <c r="X62" s="59">
        <v>0.5471771648354038</v>
      </c>
      <c r="Y62" s="59">
        <v>0.55191453237444543</v>
      </c>
      <c r="Z62" s="59">
        <v>0.55563078842305214</v>
      </c>
      <c r="AA62" s="59">
        <v>0.55861472590492256</v>
      </c>
      <c r="AB62" s="59">
        <v>0.56110275532598031</v>
      </c>
      <c r="AC62" s="59">
        <v>0.56329794295803071</v>
      </c>
      <c r="AD62" s="59">
        <v>0.56532371824409022</v>
      </c>
      <c r="AE62" s="59">
        <v>0.56725870690528746</v>
      </c>
      <c r="AF62" s="59">
        <v>0.56914883068674993</v>
      </c>
      <c r="AG62" s="59">
        <v>0.57101860390466042</v>
      </c>
      <c r="AH62" s="59">
        <v>0.57287994693248634</v>
      </c>
      <c r="AI62" s="59">
        <v>0.57473811628994609</v>
      </c>
      <c r="AJ62" s="59">
        <v>0.57659520587696422</v>
      </c>
      <c r="AK62" s="59">
        <v>0.57845196541813892</v>
      </c>
      <c r="AL62" s="59">
        <v>0.58030863403801536</v>
      </c>
    </row>
    <row r="63" spans="1:38" s="43" customFormat="1" ht="14.4" x14ac:dyDescent="0.3">
      <c r="A63" s="57" t="s">
        <v>52</v>
      </c>
      <c r="B63" s="72">
        <v>2.7164347859588673</v>
      </c>
      <c r="C63" s="72">
        <v>2.7362707146417824</v>
      </c>
      <c r="D63" s="72">
        <v>2.7563049991851098</v>
      </c>
      <c r="E63" s="72">
        <v>2.7765376415722542</v>
      </c>
      <c r="F63" s="72">
        <v>2.7969686461571812</v>
      </c>
      <c r="G63" s="72">
        <v>2.8175980088188157</v>
      </c>
      <c r="H63" s="72">
        <v>2.8384257248588356</v>
      </c>
      <c r="I63" s="72">
        <v>2.8589360690441827</v>
      </c>
      <c r="J63" s="72">
        <v>2.8791290378948586</v>
      </c>
      <c r="K63" s="72">
        <v>2.8990046316494391</v>
      </c>
      <c r="L63" s="72">
        <v>2.9185628572531535</v>
      </c>
      <c r="M63" s="72">
        <v>2.9378037072198175</v>
      </c>
      <c r="N63" s="72">
        <v>2.9555370207412475</v>
      </c>
      <c r="O63" s="72">
        <v>2.9717628088146544</v>
      </c>
      <c r="P63" s="72">
        <v>2.9864810626181493</v>
      </c>
      <c r="Q63" s="72">
        <v>2.9996917901486442</v>
      </c>
      <c r="R63" s="72">
        <v>3.0113949905886686</v>
      </c>
      <c r="S63" s="72">
        <v>3.0229593360970273</v>
      </c>
      <c r="T63" s="72">
        <v>3.0343848266342253</v>
      </c>
      <c r="U63" s="72">
        <v>3.0456714631759167</v>
      </c>
      <c r="V63" s="72">
        <v>3.0568192509509537</v>
      </c>
      <c r="W63" s="72">
        <v>3.0678281843524315</v>
      </c>
      <c r="X63" s="72">
        <v>3.0786982700136876</v>
      </c>
      <c r="Y63" s="72">
        <v>3.0894295090207495</v>
      </c>
      <c r="Z63" s="72">
        <v>3.1000218919684439</v>
      </c>
      <c r="AA63" s="72">
        <v>3.110475423811911</v>
      </c>
      <c r="AB63" s="72">
        <v>3.1207901020742899</v>
      </c>
      <c r="AC63" s="72">
        <v>3.1311047839049122</v>
      </c>
      <c r="AD63" s="72">
        <v>3.1414194662864325</v>
      </c>
      <c r="AE63" s="72">
        <v>3.1517341490419817</v>
      </c>
      <c r="AF63" s="72">
        <v>3.1620488340756792</v>
      </c>
      <c r="AG63" s="72">
        <v>3.1723635147968379</v>
      </c>
      <c r="AH63" s="72">
        <v>3.1826781945920333</v>
      </c>
      <c r="AI63" s="72">
        <v>3.1929928714342135</v>
      </c>
      <c r="AJ63" s="72">
        <v>3.2033075468828596</v>
      </c>
      <c r="AK63" s="72">
        <v>3.2136222227134001</v>
      </c>
      <c r="AL63" s="72">
        <v>3.2239368946770046</v>
      </c>
    </row>
    <row r="66" spans="1:38" x14ac:dyDescent="0.2">
      <c r="A66" s="101" t="s">
        <v>332</v>
      </c>
      <c r="C66" s="73">
        <f>C56</f>
        <v>2015</v>
      </c>
      <c r="D66" s="73">
        <f t="shared" ref="D66:AL66" si="2">D56</f>
        <v>2016</v>
      </c>
      <c r="E66" s="73">
        <f t="shared" si="2"/>
        <v>2017</v>
      </c>
      <c r="F66" s="73">
        <f t="shared" si="2"/>
        <v>2018</v>
      </c>
      <c r="G66" s="73">
        <f t="shared" si="2"/>
        <v>2019</v>
      </c>
      <c r="H66" s="73">
        <f t="shared" si="2"/>
        <v>2020</v>
      </c>
      <c r="I66" s="73">
        <f t="shared" si="2"/>
        <v>2021</v>
      </c>
      <c r="J66" s="73">
        <f t="shared" si="2"/>
        <v>2022</v>
      </c>
      <c r="K66" s="73">
        <f t="shared" si="2"/>
        <v>2023</v>
      </c>
      <c r="L66" s="73">
        <f t="shared" si="2"/>
        <v>2024</v>
      </c>
      <c r="M66" s="73">
        <f t="shared" si="2"/>
        <v>2025</v>
      </c>
      <c r="N66" s="73">
        <f t="shared" si="2"/>
        <v>2026</v>
      </c>
      <c r="O66" s="73">
        <f t="shared" si="2"/>
        <v>2027</v>
      </c>
      <c r="P66" s="73">
        <f t="shared" si="2"/>
        <v>2028</v>
      </c>
      <c r="Q66" s="73">
        <f t="shared" si="2"/>
        <v>2029</v>
      </c>
      <c r="R66" s="73">
        <f t="shared" si="2"/>
        <v>2030</v>
      </c>
      <c r="S66" s="73">
        <f t="shared" si="2"/>
        <v>2031</v>
      </c>
      <c r="T66" s="73">
        <f t="shared" si="2"/>
        <v>2032</v>
      </c>
      <c r="U66" s="73">
        <f t="shared" si="2"/>
        <v>2033</v>
      </c>
      <c r="V66" s="73">
        <f t="shared" si="2"/>
        <v>2034</v>
      </c>
      <c r="W66" s="73">
        <f t="shared" si="2"/>
        <v>2035</v>
      </c>
      <c r="X66" s="73">
        <f t="shared" si="2"/>
        <v>2036</v>
      </c>
      <c r="Y66" s="73">
        <f t="shared" si="2"/>
        <v>2037</v>
      </c>
      <c r="Z66" s="73">
        <f t="shared" si="2"/>
        <v>2038</v>
      </c>
      <c r="AA66" s="73">
        <f t="shared" si="2"/>
        <v>2039</v>
      </c>
      <c r="AB66" s="73">
        <f t="shared" si="2"/>
        <v>2040</v>
      </c>
      <c r="AC66" s="73">
        <f t="shared" si="2"/>
        <v>2041</v>
      </c>
      <c r="AD66" s="73">
        <f t="shared" si="2"/>
        <v>2042</v>
      </c>
      <c r="AE66" s="73">
        <f t="shared" si="2"/>
        <v>2043</v>
      </c>
      <c r="AF66" s="73">
        <f t="shared" si="2"/>
        <v>2044</v>
      </c>
      <c r="AG66" s="73">
        <f t="shared" si="2"/>
        <v>2045</v>
      </c>
      <c r="AH66" s="73">
        <f t="shared" si="2"/>
        <v>2046</v>
      </c>
      <c r="AI66" s="73">
        <f t="shared" si="2"/>
        <v>2047</v>
      </c>
      <c r="AJ66" s="73">
        <f t="shared" si="2"/>
        <v>2048</v>
      </c>
      <c r="AK66" s="73">
        <f t="shared" si="2"/>
        <v>2049</v>
      </c>
      <c r="AL66" s="73">
        <f t="shared" si="2"/>
        <v>2050</v>
      </c>
    </row>
    <row r="67" spans="1:38" x14ac:dyDescent="0.2">
      <c r="A67" s="73" t="s">
        <v>116</v>
      </c>
      <c r="C67" s="107">
        <f>C57+C59+C61</f>
        <v>2.6508712872843252</v>
      </c>
      <c r="D67" s="107">
        <f t="shared" ref="D67:AL68" si="3">D57+D59+D61</f>
        <v>2.5805224590976401</v>
      </c>
      <c r="E67" s="107">
        <f t="shared" si="3"/>
        <v>2.5068293129958468</v>
      </c>
      <c r="F67" s="107">
        <f t="shared" si="3"/>
        <v>2.4312608242462255</v>
      </c>
      <c r="G67" s="107">
        <f t="shared" si="3"/>
        <v>2.3551838218065066</v>
      </c>
      <c r="H67" s="107">
        <f t="shared" si="3"/>
        <v>2.2797645983993506</v>
      </c>
      <c r="I67" s="107">
        <f t="shared" si="3"/>
        <v>2.2056642183398365</v>
      </c>
      <c r="J67" s="107">
        <f t="shared" si="3"/>
        <v>2.1335651463871814</v>
      </c>
      <c r="K67" s="107">
        <f t="shared" si="3"/>
        <v>2.0639727113943009</v>
      </c>
      <c r="L67" s="107">
        <f t="shared" si="3"/>
        <v>1.997301242853291</v>
      </c>
      <c r="M67" s="107">
        <f t="shared" si="3"/>
        <v>1.9339601490540619</v>
      </c>
      <c r="N67" s="107">
        <f t="shared" si="3"/>
        <v>1.8738207720800806</v>
      </c>
      <c r="O67" s="107">
        <f t="shared" si="3"/>
        <v>1.8174289925396032</v>
      </c>
      <c r="P67" s="107">
        <f t="shared" si="3"/>
        <v>1.7653890972582644</v>
      </c>
      <c r="Q67" s="107">
        <f t="shared" si="3"/>
        <v>1.7183057718154884</v>
      </c>
      <c r="R67" s="107">
        <f t="shared" si="3"/>
        <v>1.67670317826689</v>
      </c>
      <c r="S67" s="107">
        <f t="shared" si="3"/>
        <v>1.6416236857703179</v>
      </c>
      <c r="T67" s="107">
        <f t="shared" si="3"/>
        <v>1.6131876367143259</v>
      </c>
      <c r="U67" s="107">
        <f t="shared" si="3"/>
        <v>1.5912361163225421</v>
      </c>
      <c r="V67" s="107">
        <f t="shared" si="3"/>
        <v>1.5753293796137264</v>
      </c>
      <c r="W67" s="107">
        <f t="shared" si="3"/>
        <v>1.5647869146562106</v>
      </c>
      <c r="X67" s="107">
        <f t="shared" si="3"/>
        <v>1.5587617010264547</v>
      </c>
      <c r="Y67" s="107">
        <f t="shared" si="3"/>
        <v>1.5563335857584009</v>
      </c>
      <c r="Z67" s="107">
        <f t="shared" si="3"/>
        <v>1.5566030352377433</v>
      </c>
      <c r="AA67" s="107">
        <f t="shared" si="3"/>
        <v>1.5587678518537924</v>
      </c>
      <c r="AB67" s="107">
        <f t="shared" si="3"/>
        <v>1.5621713372799002</v>
      </c>
      <c r="AC67" s="107">
        <f t="shared" si="3"/>
        <v>1.5663882756881602</v>
      </c>
      <c r="AD67" s="107">
        <f t="shared" si="3"/>
        <v>1.571075804497293</v>
      </c>
      <c r="AE67" s="107">
        <f t="shared" si="3"/>
        <v>1.5760155187495166</v>
      </c>
      <c r="AF67" s="107">
        <f t="shared" si="3"/>
        <v>1.5810798599458185</v>
      </c>
      <c r="AG67" s="107">
        <f t="shared" si="3"/>
        <v>1.5862007261727811</v>
      </c>
      <c r="AH67" s="107">
        <f t="shared" si="3"/>
        <v>1.5913450086684606</v>
      </c>
      <c r="AI67" s="107">
        <f t="shared" si="3"/>
        <v>1.5964981039621411</v>
      </c>
      <c r="AJ67" s="107">
        <f t="shared" si="3"/>
        <v>1.6016541972246259</v>
      </c>
      <c r="AK67" s="107">
        <f t="shared" si="3"/>
        <v>1.6068112076630141</v>
      </c>
      <c r="AL67" s="107">
        <f t="shared" si="3"/>
        <v>1.611968466793628</v>
      </c>
    </row>
    <row r="68" spans="1:38" x14ac:dyDescent="0.2">
      <c r="A68" s="73" t="s">
        <v>117</v>
      </c>
      <c r="C68" s="107">
        <f>C58+C60+C62</f>
        <v>8.5399427357457092E-2</v>
      </c>
      <c r="D68" s="107">
        <f t="shared" si="3"/>
        <v>0.17578254008746946</v>
      </c>
      <c r="E68" s="107">
        <f t="shared" si="3"/>
        <v>0.26970832857640725</v>
      </c>
      <c r="F68" s="107">
        <f t="shared" si="3"/>
        <v>0.36570782191095563</v>
      </c>
      <c r="G68" s="107">
        <f t="shared" si="3"/>
        <v>0.46241418701230913</v>
      </c>
      <c r="H68" s="107">
        <f t="shared" si="3"/>
        <v>0.55866112645948496</v>
      </c>
      <c r="I68" s="107">
        <f t="shared" si="3"/>
        <v>0.65327185070434657</v>
      </c>
      <c r="J68" s="107">
        <f t="shared" si="3"/>
        <v>0.74556389150767721</v>
      </c>
      <c r="K68" s="107">
        <f t="shared" si="3"/>
        <v>0.83503192025513773</v>
      </c>
      <c r="L68" s="107">
        <f t="shared" si="3"/>
        <v>0.92126161439986221</v>
      </c>
      <c r="M68" s="107">
        <f t="shared" si="3"/>
        <v>1.0038435581657557</v>
      </c>
      <c r="N68" s="107">
        <f t="shared" si="3"/>
        <v>1.0817162486611664</v>
      </c>
      <c r="O68" s="107">
        <f t="shared" si="3"/>
        <v>1.1543338162750512</v>
      </c>
      <c r="P68" s="107">
        <f t="shared" si="3"/>
        <v>1.2210919653598848</v>
      </c>
      <c r="Q68" s="107">
        <f t="shared" si="3"/>
        <v>1.2813860183331558</v>
      </c>
      <c r="R68" s="107">
        <f t="shared" si="3"/>
        <v>1.3346918123217786</v>
      </c>
      <c r="S68" s="107">
        <f t="shared" si="3"/>
        <v>1.3813356503267091</v>
      </c>
      <c r="T68" s="107">
        <f t="shared" si="3"/>
        <v>1.4211971899198992</v>
      </c>
      <c r="U68" s="107">
        <f t="shared" si="3"/>
        <v>1.4544353468533744</v>
      </c>
      <c r="V68" s="107">
        <f t="shared" si="3"/>
        <v>1.4814898713372271</v>
      </c>
      <c r="W68" s="107">
        <f t="shared" si="3"/>
        <v>1.503041269696221</v>
      </c>
      <c r="X68" s="107">
        <f t="shared" si="3"/>
        <v>1.5199365689872328</v>
      </c>
      <c r="Y68" s="107">
        <f t="shared" si="3"/>
        <v>1.5330959232623487</v>
      </c>
      <c r="Z68" s="107">
        <f t="shared" si="3"/>
        <v>1.5434188567307006</v>
      </c>
      <c r="AA68" s="107">
        <f t="shared" si="3"/>
        <v>1.5517075719581184</v>
      </c>
      <c r="AB68" s="107">
        <f t="shared" si="3"/>
        <v>1.5586187647943897</v>
      </c>
      <c r="AC68" s="107">
        <f t="shared" si="3"/>
        <v>1.564716508216752</v>
      </c>
      <c r="AD68" s="107">
        <f t="shared" si="3"/>
        <v>1.5703436617891393</v>
      </c>
      <c r="AE68" s="107">
        <f t="shared" si="3"/>
        <v>1.5757186302924651</v>
      </c>
      <c r="AF68" s="107">
        <f t="shared" si="3"/>
        <v>1.5809689741298607</v>
      </c>
      <c r="AG68" s="107">
        <f t="shared" si="3"/>
        <v>1.5861627886240566</v>
      </c>
      <c r="AH68" s="107">
        <f t="shared" si="3"/>
        <v>1.5913331859235729</v>
      </c>
      <c r="AI68" s="107">
        <f t="shared" si="3"/>
        <v>1.5964947674720724</v>
      </c>
      <c r="AJ68" s="107">
        <f t="shared" si="3"/>
        <v>1.6016533496582337</v>
      </c>
      <c r="AK68" s="107">
        <f t="shared" si="3"/>
        <v>1.6068110150503863</v>
      </c>
      <c r="AL68" s="107">
        <f t="shared" si="3"/>
        <v>1.6119684278833764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6ADD-F7A2-401D-B338-DC9F6AC21D2A}">
  <sheetPr codeName="Sheet17">
    <tabColor theme="5" tint="0.59999389629810485"/>
  </sheetPr>
  <dimension ref="A9:AL85"/>
  <sheetViews>
    <sheetView topLeftCell="A6" zoomScale="90" zoomScaleNormal="90" workbookViewId="0">
      <pane ySplit="24" topLeftCell="A48" activePane="bottomLeft" state="frozen"/>
      <selection activeCell="A6" sqref="A6"/>
      <selection pane="bottomLeft" activeCell="C84" sqref="C84"/>
    </sheetView>
  </sheetViews>
  <sheetFormatPr defaultColWidth="9.109375" defaultRowHeight="10.199999999999999" x14ac:dyDescent="0.2"/>
  <cols>
    <col min="1" max="1" width="30.44140625" style="73" bestFit="1" customWidth="1"/>
    <col min="2" max="38" width="8.44140625" style="73" bestFit="1" customWidth="1"/>
    <col min="39" max="16384" width="9.109375" style="73"/>
  </cols>
  <sheetData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spans="1:38" ht="14.25" customHeight="1" x14ac:dyDescent="0.2"/>
    <row r="18" spans="1:38" ht="14.25" customHeight="1" x14ac:dyDescent="0.2"/>
    <row r="19" spans="1:38" ht="14.25" customHeight="1" x14ac:dyDescent="0.2"/>
    <row r="20" spans="1:38" ht="14.25" customHeight="1" x14ac:dyDescent="0.2"/>
    <row r="21" spans="1:38" ht="14.25" customHeight="1" x14ac:dyDescent="0.2"/>
    <row r="22" spans="1:38" ht="14.25" customHeight="1" x14ac:dyDescent="0.2"/>
    <row r="23" spans="1:38" ht="14.25" customHeight="1" x14ac:dyDescent="0.2"/>
    <row r="24" spans="1:38" ht="14.25" customHeight="1" x14ac:dyDescent="0.2"/>
    <row r="25" spans="1:38" ht="14.25" customHeight="1" x14ac:dyDescent="0.2"/>
    <row r="26" spans="1:38" ht="14.25" customHeight="1" x14ac:dyDescent="0.2"/>
    <row r="27" spans="1:38" ht="14.25" customHeight="1" x14ac:dyDescent="0.2"/>
    <row r="28" spans="1:38" ht="14.25" customHeight="1" x14ac:dyDescent="0.2"/>
    <row r="29" spans="1:38" ht="14.25" customHeight="1" x14ac:dyDescent="0.2"/>
    <row r="31" spans="1:38" ht="14.4" x14ac:dyDescent="0.3">
      <c r="A31" s="57" t="s">
        <v>394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spans="1:38" s="43" customFormat="1" ht="14.4" x14ac:dyDescent="0.3">
      <c r="A32" s="57" t="s">
        <v>269</v>
      </c>
    </row>
    <row r="33" spans="1:38" s="43" customFormat="1" ht="14.4" x14ac:dyDescent="0.3">
      <c r="A33" s="57" t="s">
        <v>402</v>
      </c>
    </row>
    <row r="34" spans="1:38" s="43" customFormat="1" ht="14.4" x14ac:dyDescent="0.3">
      <c r="A34" s="57" t="s">
        <v>303</v>
      </c>
    </row>
    <row r="35" spans="1:38" s="43" customFormat="1" ht="14.4" x14ac:dyDescent="0.3">
      <c r="A35" s="57"/>
    </row>
    <row r="36" spans="1:38" s="43" customFormat="1" ht="14.4" x14ac:dyDescent="0.3">
      <c r="A36" s="57" t="s">
        <v>246</v>
      </c>
      <c r="B36" s="57">
        <v>2014</v>
      </c>
      <c r="C36" s="57">
        <v>2015</v>
      </c>
      <c r="D36" s="57">
        <v>2016</v>
      </c>
      <c r="E36" s="57">
        <v>2017</v>
      </c>
      <c r="F36" s="57">
        <v>2018</v>
      </c>
      <c r="G36" s="57">
        <v>2019</v>
      </c>
      <c r="H36" s="57">
        <v>2020</v>
      </c>
      <c r="I36" s="57">
        <v>2021</v>
      </c>
      <c r="J36" s="57">
        <v>2022</v>
      </c>
      <c r="K36" s="57">
        <v>2023</v>
      </c>
      <c r="L36" s="57">
        <v>2024</v>
      </c>
      <c r="M36" s="57">
        <v>2025</v>
      </c>
      <c r="N36" s="57">
        <v>2026</v>
      </c>
      <c r="O36" s="57">
        <v>2027</v>
      </c>
      <c r="P36" s="57">
        <v>2028</v>
      </c>
      <c r="Q36" s="57">
        <v>2029</v>
      </c>
      <c r="R36" s="57">
        <v>2030</v>
      </c>
      <c r="S36" s="57">
        <v>2031</v>
      </c>
      <c r="T36" s="57">
        <v>2032</v>
      </c>
      <c r="U36" s="57">
        <v>2033</v>
      </c>
      <c r="V36" s="57">
        <v>2034</v>
      </c>
      <c r="W36" s="57">
        <v>2035</v>
      </c>
      <c r="X36" s="57">
        <v>2036</v>
      </c>
      <c r="Y36" s="57">
        <v>2037</v>
      </c>
      <c r="Z36" s="57">
        <v>2038</v>
      </c>
      <c r="AA36" s="57">
        <v>2039</v>
      </c>
      <c r="AB36" s="57">
        <v>2040</v>
      </c>
      <c r="AC36" s="57">
        <v>2041</v>
      </c>
      <c r="AD36" s="57">
        <v>2042</v>
      </c>
      <c r="AE36" s="57">
        <v>2043</v>
      </c>
      <c r="AF36" s="57">
        <v>2044</v>
      </c>
      <c r="AG36" s="57">
        <v>2045</v>
      </c>
      <c r="AH36" s="57">
        <v>2046</v>
      </c>
      <c r="AI36" s="57">
        <v>2047</v>
      </c>
      <c r="AJ36" s="57">
        <v>2048</v>
      </c>
      <c r="AK36" s="57">
        <v>2049</v>
      </c>
      <c r="AL36" s="57">
        <v>2050</v>
      </c>
    </row>
    <row r="37" spans="1:38" s="43" customFormat="1" ht="14.4" x14ac:dyDescent="0.3">
      <c r="A37" s="43" t="s">
        <v>118</v>
      </c>
      <c r="B37" s="59">
        <v>0</v>
      </c>
      <c r="C37" s="59">
        <v>0.14455555555555555</v>
      </c>
      <c r="D37" s="59">
        <v>0.15011111111111108</v>
      </c>
      <c r="E37" s="59">
        <v>0.1556666666666667</v>
      </c>
      <c r="F37" s="59">
        <v>0.16122222222222224</v>
      </c>
      <c r="G37" s="59">
        <v>0.16677777777777783</v>
      </c>
      <c r="H37" s="59">
        <v>0.17233333333333334</v>
      </c>
      <c r="I37" s="59">
        <v>0.17788888888888887</v>
      </c>
      <c r="J37" s="59">
        <v>0.18344444444444441</v>
      </c>
      <c r="K37" s="59">
        <v>0.18899999999999997</v>
      </c>
      <c r="L37" s="59">
        <v>0.13900000000000001</v>
      </c>
      <c r="M37" s="59">
        <v>0.13900000000000007</v>
      </c>
      <c r="N37" s="59">
        <v>0.13900000000000001</v>
      </c>
      <c r="O37" s="59">
        <v>0.13900000000000001</v>
      </c>
      <c r="P37" s="59">
        <v>0.13900000000000004</v>
      </c>
      <c r="Q37" s="59">
        <v>0.13900000000000001</v>
      </c>
      <c r="R37" s="59">
        <v>0.13900000000000001</v>
      </c>
      <c r="S37" s="59">
        <v>0.13900000000000001</v>
      </c>
      <c r="T37" s="59">
        <v>0.13900000000000001</v>
      </c>
      <c r="U37" s="59">
        <v>0.13900000000000001</v>
      </c>
      <c r="V37" s="59">
        <v>0.13900000000000004</v>
      </c>
      <c r="W37" s="59">
        <v>0.13900000000000001</v>
      </c>
      <c r="X37" s="59">
        <v>0.13900000000000004</v>
      </c>
      <c r="Y37" s="59">
        <v>0.13900000000000001</v>
      </c>
      <c r="Z37" s="59">
        <v>0.13900000000000001</v>
      </c>
      <c r="AA37" s="59">
        <v>0.13900000000000001</v>
      </c>
      <c r="AB37" s="59">
        <v>0.13900000000000004</v>
      </c>
      <c r="AC37" s="59">
        <v>0.13900000000000001</v>
      </c>
      <c r="AD37" s="59">
        <v>0.13900000000000004</v>
      </c>
      <c r="AE37" s="59">
        <v>0.13900000000000001</v>
      </c>
      <c r="AF37" s="59">
        <v>0.13900000000000001</v>
      </c>
      <c r="AG37" s="59">
        <v>0.13900000000000001</v>
      </c>
      <c r="AH37" s="59">
        <v>0.13900000000000004</v>
      </c>
      <c r="AI37" s="59">
        <v>0.13900000000000004</v>
      </c>
      <c r="AJ37" s="59">
        <v>0.13900000000000004</v>
      </c>
      <c r="AK37" s="59">
        <v>0.13900000000000004</v>
      </c>
      <c r="AL37" s="59">
        <v>0.13899999999999998</v>
      </c>
    </row>
    <row r="38" spans="1:38" s="43" customFormat="1" ht="14.4" x14ac:dyDescent="0.3">
      <c r="A38" s="43" t="s">
        <v>124</v>
      </c>
      <c r="B38" s="59">
        <v>0</v>
      </c>
      <c r="C38" s="59">
        <v>4.0000000000000001E-3</v>
      </c>
      <c r="D38" s="59">
        <v>4.0000000000000001E-3</v>
      </c>
      <c r="E38" s="59">
        <v>4.000000000000001E-3</v>
      </c>
      <c r="F38" s="59">
        <v>4.000000000000001E-3</v>
      </c>
      <c r="G38" s="59">
        <v>4.000000000000001E-3</v>
      </c>
      <c r="H38" s="59">
        <v>4.000000000000001E-3</v>
      </c>
      <c r="I38" s="59">
        <v>4.0000000000000001E-3</v>
      </c>
      <c r="J38" s="59">
        <v>4.000000000000001E-3</v>
      </c>
      <c r="K38" s="59">
        <v>4.0000000000000001E-3</v>
      </c>
      <c r="L38" s="59">
        <v>4.0000000000000001E-3</v>
      </c>
      <c r="M38" s="59">
        <v>4.000000000000001E-3</v>
      </c>
      <c r="N38" s="59">
        <v>4.0000000000000001E-3</v>
      </c>
      <c r="O38" s="59">
        <v>4.0000000000000001E-3</v>
      </c>
      <c r="P38" s="59">
        <v>4.000000000000001E-3</v>
      </c>
      <c r="Q38" s="59">
        <v>4.0000000000000001E-3</v>
      </c>
      <c r="R38" s="59">
        <v>4.0000000000000001E-3</v>
      </c>
      <c r="S38" s="59">
        <v>4.0000000000000001E-3</v>
      </c>
      <c r="T38" s="59">
        <v>4.0000000000000001E-3</v>
      </c>
      <c r="U38" s="59">
        <v>4.000000000000001E-3</v>
      </c>
      <c r="V38" s="59">
        <v>4.0000000000000001E-3</v>
      </c>
      <c r="W38" s="59">
        <v>4.0000000000000001E-3</v>
      </c>
      <c r="X38" s="59">
        <v>4.000000000000001E-3</v>
      </c>
      <c r="Y38" s="59">
        <v>4.000000000000001E-3</v>
      </c>
      <c r="Z38" s="59">
        <v>4.0000000000000001E-3</v>
      </c>
      <c r="AA38" s="59">
        <v>4.000000000000001E-3</v>
      </c>
      <c r="AB38" s="59">
        <v>4.000000000000001E-3</v>
      </c>
      <c r="AC38" s="59">
        <v>4.0000000000000001E-3</v>
      </c>
      <c r="AD38" s="59">
        <v>4.000000000000001E-3</v>
      </c>
      <c r="AE38" s="59">
        <v>4.0000000000000001E-3</v>
      </c>
      <c r="AF38" s="59">
        <v>4.0000000000000001E-3</v>
      </c>
      <c r="AG38" s="59">
        <v>4.0000000000000001E-3</v>
      </c>
      <c r="AH38" s="59">
        <v>4.000000000000001E-3</v>
      </c>
      <c r="AI38" s="59">
        <v>4.000000000000001E-3</v>
      </c>
      <c r="AJ38" s="59">
        <v>4.000000000000001E-3</v>
      </c>
      <c r="AK38" s="59">
        <v>4.0000000000000001E-3</v>
      </c>
      <c r="AL38" s="59">
        <v>3.9999999999999992E-3</v>
      </c>
    </row>
    <row r="39" spans="1:38" s="43" customFormat="1" ht="14.4" x14ac:dyDescent="0.3">
      <c r="A39" s="43" t="s">
        <v>123</v>
      </c>
      <c r="B39" s="59">
        <v>0</v>
      </c>
      <c r="C39" s="59">
        <v>2.9999999999999995E-2</v>
      </c>
      <c r="D39" s="59">
        <v>0.03</v>
      </c>
      <c r="E39" s="59">
        <v>3.0000000000000006E-2</v>
      </c>
      <c r="F39" s="59">
        <v>0.03</v>
      </c>
      <c r="G39" s="59">
        <v>3.0000000000000006E-2</v>
      </c>
      <c r="H39" s="59">
        <v>3.0000000000000006E-2</v>
      </c>
      <c r="I39" s="59">
        <v>0.03</v>
      </c>
      <c r="J39" s="59">
        <v>3.0000000000000006E-2</v>
      </c>
      <c r="K39" s="59">
        <v>0.03</v>
      </c>
      <c r="L39" s="59">
        <v>0.03</v>
      </c>
      <c r="M39" s="59">
        <v>3.0000000000000009E-2</v>
      </c>
      <c r="N39" s="59">
        <v>0.03</v>
      </c>
      <c r="O39" s="59">
        <v>0.03</v>
      </c>
      <c r="P39" s="59">
        <v>3.0000000000000009E-2</v>
      </c>
      <c r="Q39" s="59">
        <v>0.03</v>
      </c>
      <c r="R39" s="59">
        <v>0.03</v>
      </c>
      <c r="S39" s="59">
        <v>0.03</v>
      </c>
      <c r="T39" s="59">
        <v>0.03</v>
      </c>
      <c r="U39" s="59">
        <v>0.03</v>
      </c>
      <c r="V39" s="59">
        <v>3.0000000000000009E-2</v>
      </c>
      <c r="W39" s="59">
        <v>3.0000000000000006E-2</v>
      </c>
      <c r="X39" s="59">
        <v>3.0000000000000006E-2</v>
      </c>
      <c r="Y39" s="59">
        <v>0.03</v>
      </c>
      <c r="Z39" s="59">
        <v>0.03</v>
      </c>
      <c r="AA39" s="59">
        <v>0.03</v>
      </c>
      <c r="AB39" s="59">
        <v>0.03</v>
      </c>
      <c r="AC39" s="59">
        <v>0.03</v>
      </c>
      <c r="AD39" s="59">
        <v>0.03</v>
      </c>
      <c r="AE39" s="59">
        <v>0.03</v>
      </c>
      <c r="AF39" s="59">
        <v>0.03</v>
      </c>
      <c r="AG39" s="59">
        <v>0.03</v>
      </c>
      <c r="AH39" s="59">
        <v>3.0000000000000009E-2</v>
      </c>
      <c r="AI39" s="59">
        <v>0.03</v>
      </c>
      <c r="AJ39" s="59">
        <v>0.03</v>
      </c>
      <c r="AK39" s="59">
        <v>3.0000000000000006E-2</v>
      </c>
      <c r="AL39" s="59">
        <v>0.03</v>
      </c>
    </row>
    <row r="40" spans="1:38" s="43" customFormat="1" ht="14.4" x14ac:dyDescent="0.3">
      <c r="A40" s="43" t="s">
        <v>125</v>
      </c>
      <c r="B40" s="59">
        <v>0</v>
      </c>
      <c r="C40" s="59">
        <v>0.02</v>
      </c>
      <c r="D40" s="59">
        <v>1.9999999999999997E-2</v>
      </c>
      <c r="E40" s="59">
        <v>0.02</v>
      </c>
      <c r="F40" s="59">
        <v>2.0000000000000007E-2</v>
      </c>
      <c r="G40" s="59">
        <v>2.0000000000000004E-2</v>
      </c>
      <c r="H40" s="59">
        <v>2.0000000000000004E-2</v>
      </c>
      <c r="I40" s="59">
        <v>2.0000000000000004E-2</v>
      </c>
      <c r="J40" s="59">
        <v>2.0000000000000004E-2</v>
      </c>
      <c r="K40" s="59">
        <v>2.0000000000000004E-2</v>
      </c>
      <c r="L40" s="59">
        <v>0.02</v>
      </c>
      <c r="M40" s="59">
        <v>2.0000000000000007E-2</v>
      </c>
      <c r="N40" s="59">
        <v>0.02</v>
      </c>
      <c r="O40" s="59">
        <v>0.02</v>
      </c>
      <c r="P40" s="59">
        <v>2.0000000000000007E-2</v>
      </c>
      <c r="Q40" s="59">
        <v>0.02</v>
      </c>
      <c r="R40" s="59">
        <v>0.02</v>
      </c>
      <c r="S40" s="59">
        <v>2.0000000000000004E-2</v>
      </c>
      <c r="T40" s="59">
        <v>0.02</v>
      </c>
      <c r="U40" s="59">
        <v>2.0000000000000004E-2</v>
      </c>
      <c r="V40" s="59">
        <v>2.0000000000000004E-2</v>
      </c>
      <c r="W40" s="59">
        <v>2.0000000000000004E-2</v>
      </c>
      <c r="X40" s="59">
        <v>2.0000000000000004E-2</v>
      </c>
      <c r="Y40" s="59">
        <v>2.0000000000000004E-2</v>
      </c>
      <c r="Z40" s="59">
        <v>0.02</v>
      </c>
      <c r="AA40" s="59">
        <v>2.0000000000000004E-2</v>
      </c>
      <c r="AB40" s="59">
        <v>0.02</v>
      </c>
      <c r="AC40" s="59">
        <v>0.02</v>
      </c>
      <c r="AD40" s="59">
        <v>2.0000000000000004E-2</v>
      </c>
      <c r="AE40" s="59">
        <v>0.02</v>
      </c>
      <c r="AF40" s="59">
        <v>2.0000000000000004E-2</v>
      </c>
      <c r="AG40" s="59">
        <v>0.02</v>
      </c>
      <c r="AH40" s="59">
        <v>2.0000000000000004E-2</v>
      </c>
      <c r="AI40" s="59">
        <v>2.0000000000000004E-2</v>
      </c>
      <c r="AJ40" s="59">
        <v>2.0000000000000004E-2</v>
      </c>
      <c r="AK40" s="59">
        <v>2.0000000000000004E-2</v>
      </c>
      <c r="AL40" s="59">
        <v>1.9999999999999997E-2</v>
      </c>
    </row>
    <row r="41" spans="1:38" s="43" customFormat="1" ht="14.4" x14ac:dyDescent="0.3">
      <c r="A41" s="43" t="s">
        <v>121</v>
      </c>
      <c r="B41" s="59">
        <v>0</v>
      </c>
      <c r="C41" s="59">
        <v>0.23044444444444445</v>
      </c>
      <c r="D41" s="59">
        <v>0.22488888888888892</v>
      </c>
      <c r="E41" s="59">
        <v>0.21933333333333332</v>
      </c>
      <c r="F41" s="59">
        <v>0.21377777777777784</v>
      </c>
      <c r="G41" s="59">
        <v>0.20822222222222225</v>
      </c>
      <c r="H41" s="59">
        <v>0.20266666666666672</v>
      </c>
      <c r="I41" s="59">
        <v>0.1971111111111111</v>
      </c>
      <c r="J41" s="59">
        <v>0.19155555555555562</v>
      </c>
      <c r="K41" s="59">
        <v>0.18600000000000003</v>
      </c>
      <c r="L41" s="59">
        <v>0.23599999999999999</v>
      </c>
      <c r="M41" s="59">
        <v>0.2360000000000001</v>
      </c>
      <c r="N41" s="59">
        <v>0.23600000000000002</v>
      </c>
      <c r="O41" s="59">
        <v>0.23600000000000002</v>
      </c>
      <c r="P41" s="59">
        <v>0.23600000000000013</v>
      </c>
      <c r="Q41" s="59">
        <v>0.23599999999999999</v>
      </c>
      <c r="R41" s="59">
        <v>0.23600000000000004</v>
      </c>
      <c r="S41" s="59">
        <v>0.23600000000000002</v>
      </c>
      <c r="T41" s="59">
        <v>0.23600000000000002</v>
      </c>
      <c r="U41" s="59">
        <v>0.2360000000000001</v>
      </c>
      <c r="V41" s="59">
        <v>0.2360000000000001</v>
      </c>
      <c r="W41" s="59">
        <v>0.23600000000000004</v>
      </c>
      <c r="X41" s="59">
        <v>0.23600000000000004</v>
      </c>
      <c r="Y41" s="59">
        <v>0.23600000000000004</v>
      </c>
      <c r="Z41" s="59">
        <v>0.23600000000000004</v>
      </c>
      <c r="AA41" s="59">
        <v>0.23600000000000004</v>
      </c>
      <c r="AB41" s="59">
        <v>0.23600000000000002</v>
      </c>
      <c r="AC41" s="59">
        <v>0.23600000000000004</v>
      </c>
      <c r="AD41" s="59">
        <v>0.23600000000000004</v>
      </c>
      <c r="AE41" s="59">
        <v>0.23600000000000004</v>
      </c>
      <c r="AF41" s="59">
        <v>0.23600000000000002</v>
      </c>
      <c r="AG41" s="59">
        <v>0.23600000000000002</v>
      </c>
      <c r="AH41" s="59">
        <v>0.23600000000000004</v>
      </c>
      <c r="AI41" s="59">
        <v>0.23600000000000002</v>
      </c>
      <c r="AJ41" s="59">
        <v>0.2360000000000001</v>
      </c>
      <c r="AK41" s="59">
        <v>0.23600000000000002</v>
      </c>
      <c r="AL41" s="59">
        <v>0.23600000000000002</v>
      </c>
    </row>
    <row r="42" spans="1:38" s="43" customFormat="1" ht="14.4" x14ac:dyDescent="0.3">
      <c r="A42" s="43" t="s">
        <v>127</v>
      </c>
      <c r="B42" s="59">
        <v>0</v>
      </c>
      <c r="C42" s="59">
        <v>6.9999999999999993E-3</v>
      </c>
      <c r="D42" s="59">
        <v>6.9999999999999984E-3</v>
      </c>
      <c r="E42" s="59">
        <v>7.000000000000001E-3</v>
      </c>
      <c r="F42" s="59">
        <v>7.000000000000001E-3</v>
      </c>
      <c r="G42" s="59">
        <v>7.000000000000001E-3</v>
      </c>
      <c r="H42" s="59">
        <v>7.000000000000001E-3</v>
      </c>
      <c r="I42" s="59">
        <v>6.9999999999999993E-3</v>
      </c>
      <c r="J42" s="59">
        <v>7.000000000000001E-3</v>
      </c>
      <c r="K42" s="59">
        <v>7.000000000000001E-3</v>
      </c>
      <c r="L42" s="59">
        <v>6.9999999999999984E-3</v>
      </c>
      <c r="M42" s="59">
        <v>7.000000000000001E-3</v>
      </c>
      <c r="N42" s="59">
        <v>6.9999999999999993E-3</v>
      </c>
      <c r="O42" s="59">
        <v>6.9999999999999993E-3</v>
      </c>
      <c r="P42" s="59">
        <v>7.000000000000001E-3</v>
      </c>
      <c r="Q42" s="59">
        <v>6.9999999999999993E-3</v>
      </c>
      <c r="R42" s="59">
        <v>6.9999999999999993E-3</v>
      </c>
      <c r="S42" s="59">
        <v>6.9999999999999993E-3</v>
      </c>
      <c r="T42" s="59">
        <v>6.9999999999999993E-3</v>
      </c>
      <c r="U42" s="59">
        <v>7.000000000000001E-3</v>
      </c>
      <c r="V42" s="59">
        <v>7.0000000000000019E-3</v>
      </c>
      <c r="W42" s="59">
        <v>7.000000000000001E-3</v>
      </c>
      <c r="X42" s="59">
        <v>7.000000000000001E-3</v>
      </c>
      <c r="Y42" s="59">
        <v>7.000000000000001E-3</v>
      </c>
      <c r="Z42" s="59">
        <v>6.9999999999999993E-3</v>
      </c>
      <c r="AA42" s="59">
        <v>6.9999999999999993E-3</v>
      </c>
      <c r="AB42" s="59">
        <v>6.9999999999999993E-3</v>
      </c>
      <c r="AC42" s="59">
        <v>6.9999999999999993E-3</v>
      </c>
      <c r="AD42" s="59">
        <v>6.9999999999999993E-3</v>
      </c>
      <c r="AE42" s="59">
        <v>6.9999999999999993E-3</v>
      </c>
      <c r="AF42" s="59">
        <v>7.000000000000001E-3</v>
      </c>
      <c r="AG42" s="59">
        <v>6.9999999999999993E-3</v>
      </c>
      <c r="AH42" s="59">
        <v>7.000000000000001E-3</v>
      </c>
      <c r="AI42" s="59">
        <v>6.9999999999999993E-3</v>
      </c>
      <c r="AJ42" s="59">
        <v>7.000000000000001E-3</v>
      </c>
      <c r="AK42" s="59">
        <v>6.9999999999999993E-3</v>
      </c>
      <c r="AL42" s="59">
        <v>6.9999999999999984E-3</v>
      </c>
    </row>
    <row r="43" spans="1:38" s="43" customFormat="1" ht="14.4" x14ac:dyDescent="0.3">
      <c r="A43" s="43" t="s">
        <v>240</v>
      </c>
      <c r="B43" s="59">
        <v>0</v>
      </c>
      <c r="C43" s="59">
        <v>4.0000000000000001E-3</v>
      </c>
      <c r="D43" s="59">
        <v>2E-3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>
        <v>0</v>
      </c>
      <c r="AD43" s="59">
        <v>0</v>
      </c>
      <c r="AE43" s="59">
        <v>0</v>
      </c>
      <c r="AF43" s="59">
        <v>0</v>
      </c>
      <c r="AG43" s="59">
        <v>0</v>
      </c>
      <c r="AH43" s="59">
        <v>0</v>
      </c>
      <c r="AI43" s="59">
        <v>0</v>
      </c>
      <c r="AJ43" s="59">
        <v>0</v>
      </c>
      <c r="AK43" s="59">
        <v>0</v>
      </c>
      <c r="AL43" s="59">
        <v>0</v>
      </c>
    </row>
    <row r="44" spans="1:38" s="43" customFormat="1" ht="14.4" x14ac:dyDescent="0.3">
      <c r="A44" s="43" t="s">
        <v>119</v>
      </c>
      <c r="B44" s="59">
        <v>0</v>
      </c>
      <c r="C44" s="59">
        <v>2.9999999999999995E-2</v>
      </c>
      <c r="D44" s="59">
        <v>0.03</v>
      </c>
      <c r="E44" s="59">
        <v>3.0000000000000006E-2</v>
      </c>
      <c r="F44" s="59">
        <v>0.03</v>
      </c>
      <c r="G44" s="59">
        <v>3.0000000000000006E-2</v>
      </c>
      <c r="H44" s="59">
        <v>3.0000000000000006E-2</v>
      </c>
      <c r="I44" s="59">
        <v>0.03</v>
      </c>
      <c r="J44" s="59">
        <v>3.0000000000000006E-2</v>
      </c>
      <c r="K44" s="59">
        <v>0.03</v>
      </c>
      <c r="L44" s="59">
        <v>0.03</v>
      </c>
      <c r="M44" s="59">
        <v>3.0000000000000009E-2</v>
      </c>
      <c r="N44" s="59">
        <v>0.03</v>
      </c>
      <c r="O44" s="59">
        <v>0.03</v>
      </c>
      <c r="P44" s="59">
        <v>3.0000000000000009E-2</v>
      </c>
      <c r="Q44" s="59">
        <v>0.03</v>
      </c>
      <c r="R44" s="59">
        <v>0.03</v>
      </c>
      <c r="S44" s="59">
        <v>0.03</v>
      </c>
      <c r="T44" s="59">
        <v>0.03</v>
      </c>
      <c r="U44" s="59">
        <v>0.03</v>
      </c>
      <c r="V44" s="59">
        <v>3.0000000000000009E-2</v>
      </c>
      <c r="W44" s="59">
        <v>3.0000000000000006E-2</v>
      </c>
      <c r="X44" s="59">
        <v>3.0000000000000006E-2</v>
      </c>
      <c r="Y44" s="59">
        <v>0.03</v>
      </c>
      <c r="Z44" s="59">
        <v>0.03</v>
      </c>
      <c r="AA44" s="59">
        <v>0.03</v>
      </c>
      <c r="AB44" s="59">
        <v>0.03</v>
      </c>
      <c r="AC44" s="59">
        <v>0.03</v>
      </c>
      <c r="AD44" s="59">
        <v>0.03</v>
      </c>
      <c r="AE44" s="59">
        <v>0.03</v>
      </c>
      <c r="AF44" s="59">
        <v>0.03</v>
      </c>
      <c r="AG44" s="59">
        <v>0.03</v>
      </c>
      <c r="AH44" s="59">
        <v>3.0000000000000009E-2</v>
      </c>
      <c r="AI44" s="59">
        <v>0.03</v>
      </c>
      <c r="AJ44" s="59">
        <v>0.03</v>
      </c>
      <c r="AK44" s="59">
        <v>3.0000000000000006E-2</v>
      </c>
      <c r="AL44" s="59">
        <v>0.03</v>
      </c>
    </row>
    <row r="45" spans="1:38" s="43" customFormat="1" ht="14.4" x14ac:dyDescent="0.3">
      <c r="A45" s="43" t="s">
        <v>130</v>
      </c>
      <c r="B45" s="59">
        <v>0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59">
        <v>0</v>
      </c>
      <c r="AD45" s="59">
        <v>0</v>
      </c>
      <c r="AE45" s="59">
        <v>0</v>
      </c>
      <c r="AF45" s="59">
        <v>0</v>
      </c>
      <c r="AG45" s="59">
        <v>0</v>
      </c>
      <c r="AH45" s="59">
        <v>0</v>
      </c>
      <c r="AI45" s="59">
        <v>0</v>
      </c>
      <c r="AJ45" s="59">
        <v>0</v>
      </c>
      <c r="AK45" s="59">
        <v>0</v>
      </c>
      <c r="AL45" s="59">
        <v>0</v>
      </c>
    </row>
    <row r="46" spans="1:38" s="43" customFormat="1" ht="14.4" x14ac:dyDescent="0.3">
      <c r="A46" s="43" t="s">
        <v>120</v>
      </c>
      <c r="B46" s="59">
        <v>0</v>
      </c>
      <c r="C46" s="59">
        <v>5.9999999999999991E-2</v>
      </c>
      <c r="D46" s="59">
        <v>0.06</v>
      </c>
      <c r="E46" s="59">
        <v>6.0000000000000012E-2</v>
      </c>
      <c r="F46" s="59">
        <v>0.06</v>
      </c>
      <c r="G46" s="59">
        <v>6.0000000000000012E-2</v>
      </c>
      <c r="H46" s="59">
        <v>6.0000000000000012E-2</v>
      </c>
      <c r="I46" s="59">
        <v>0.06</v>
      </c>
      <c r="J46" s="59">
        <v>6.0000000000000012E-2</v>
      </c>
      <c r="K46" s="59">
        <v>0.06</v>
      </c>
      <c r="L46" s="59">
        <v>0.06</v>
      </c>
      <c r="M46" s="59">
        <v>6.0000000000000019E-2</v>
      </c>
      <c r="N46" s="59">
        <v>0.06</v>
      </c>
      <c r="O46" s="59">
        <v>0.06</v>
      </c>
      <c r="P46" s="59">
        <v>6.0000000000000019E-2</v>
      </c>
      <c r="Q46" s="59">
        <v>0.06</v>
      </c>
      <c r="R46" s="59">
        <v>0.06</v>
      </c>
      <c r="S46" s="59">
        <v>0.06</v>
      </c>
      <c r="T46" s="59">
        <v>0.06</v>
      </c>
      <c r="U46" s="59">
        <v>0.06</v>
      </c>
      <c r="V46" s="59">
        <v>6.0000000000000019E-2</v>
      </c>
      <c r="W46" s="59">
        <v>6.0000000000000012E-2</v>
      </c>
      <c r="X46" s="59">
        <v>6.0000000000000012E-2</v>
      </c>
      <c r="Y46" s="59">
        <v>0.06</v>
      </c>
      <c r="Z46" s="59">
        <v>0.06</v>
      </c>
      <c r="AA46" s="59">
        <v>0.06</v>
      </c>
      <c r="AB46" s="59">
        <v>0.06</v>
      </c>
      <c r="AC46" s="59">
        <v>0.06</v>
      </c>
      <c r="AD46" s="59">
        <v>0.06</v>
      </c>
      <c r="AE46" s="59">
        <v>0.06</v>
      </c>
      <c r="AF46" s="59">
        <v>0.06</v>
      </c>
      <c r="AG46" s="59">
        <v>0.06</v>
      </c>
      <c r="AH46" s="59">
        <v>6.0000000000000019E-2</v>
      </c>
      <c r="AI46" s="59">
        <v>0.06</v>
      </c>
      <c r="AJ46" s="59">
        <v>0.06</v>
      </c>
      <c r="AK46" s="59">
        <v>6.0000000000000012E-2</v>
      </c>
      <c r="AL46" s="59">
        <v>0.06</v>
      </c>
    </row>
    <row r="47" spans="1:38" s="43" customFormat="1" ht="14.4" x14ac:dyDescent="0.3">
      <c r="A47" s="43" t="s">
        <v>131</v>
      </c>
      <c r="B47" s="59">
        <v>0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59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0</v>
      </c>
      <c r="AA47" s="59">
        <v>0</v>
      </c>
      <c r="AB47" s="59">
        <v>0</v>
      </c>
      <c r="AC47" s="59">
        <v>0</v>
      </c>
      <c r="AD47" s="59">
        <v>0</v>
      </c>
      <c r="AE47" s="59">
        <v>0</v>
      </c>
      <c r="AF47" s="59">
        <v>0</v>
      </c>
      <c r="AG47" s="59">
        <v>0</v>
      </c>
      <c r="AH47" s="59">
        <v>0</v>
      </c>
      <c r="AI47" s="59">
        <v>0</v>
      </c>
      <c r="AJ47" s="59">
        <v>0</v>
      </c>
      <c r="AK47" s="59">
        <v>0</v>
      </c>
      <c r="AL47" s="59">
        <v>0</v>
      </c>
    </row>
    <row r="48" spans="1:38" s="43" customFormat="1" ht="14.4" x14ac:dyDescent="0.3">
      <c r="A48" s="43" t="s">
        <v>126</v>
      </c>
      <c r="B48" s="59">
        <v>0</v>
      </c>
      <c r="C48" s="59">
        <v>0.41</v>
      </c>
      <c r="D48" s="59">
        <v>0.41199999999999998</v>
      </c>
      <c r="E48" s="59">
        <v>0.41399999999999998</v>
      </c>
      <c r="F48" s="59">
        <v>0.41400000000000003</v>
      </c>
      <c r="G48" s="59">
        <v>0.41400000000000015</v>
      </c>
      <c r="H48" s="59">
        <v>0.41399999999999998</v>
      </c>
      <c r="I48" s="59">
        <v>0.41399999999999998</v>
      </c>
      <c r="J48" s="59">
        <v>0.41400000000000003</v>
      </c>
      <c r="K48" s="59">
        <v>0.41399999999999998</v>
      </c>
      <c r="L48" s="59">
        <v>0.41399999999999987</v>
      </c>
      <c r="M48" s="59">
        <v>0.41400000000000015</v>
      </c>
      <c r="N48" s="59">
        <v>0.41399999999999998</v>
      </c>
      <c r="O48" s="59">
        <v>0.41399999999999998</v>
      </c>
      <c r="P48" s="59">
        <v>0.41399999999999998</v>
      </c>
      <c r="Q48" s="59">
        <v>0.41399999999999992</v>
      </c>
      <c r="R48" s="59">
        <v>0.41399999999999992</v>
      </c>
      <c r="S48" s="59">
        <v>0.41399999999999992</v>
      </c>
      <c r="T48" s="59">
        <v>0.41399999999999998</v>
      </c>
      <c r="U48" s="59">
        <v>0.41399999999999992</v>
      </c>
      <c r="V48" s="59">
        <v>0.41399999999999998</v>
      </c>
      <c r="W48" s="59">
        <v>0.41399999999999998</v>
      </c>
      <c r="X48" s="59">
        <v>0.41399999999999998</v>
      </c>
      <c r="Y48" s="59">
        <v>0.41399999999999992</v>
      </c>
      <c r="Z48" s="59">
        <v>0.41399999999999992</v>
      </c>
      <c r="AA48" s="59">
        <v>0.41399999999999992</v>
      </c>
      <c r="AB48" s="59">
        <v>0.41399999999999992</v>
      </c>
      <c r="AC48" s="59">
        <v>0.41399999999999992</v>
      </c>
      <c r="AD48" s="59">
        <v>0.41399999999999998</v>
      </c>
      <c r="AE48" s="59">
        <v>0.41399999999999998</v>
      </c>
      <c r="AF48" s="59">
        <v>0.41399999999999998</v>
      </c>
      <c r="AG48" s="59">
        <v>0.41399999999999992</v>
      </c>
      <c r="AH48" s="59">
        <v>0.41399999999999998</v>
      </c>
      <c r="AI48" s="59">
        <v>0.41399999999999998</v>
      </c>
      <c r="AJ48" s="59">
        <v>0.41399999999999992</v>
      </c>
      <c r="AK48" s="59">
        <v>0.41399999999999998</v>
      </c>
      <c r="AL48" s="59">
        <v>0.41399999999999987</v>
      </c>
    </row>
    <row r="49" spans="1:38" s="43" customFormat="1" ht="14.4" x14ac:dyDescent="0.3">
      <c r="A49" s="43" t="s">
        <v>128</v>
      </c>
      <c r="B49" s="59">
        <v>0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59">
        <v>0</v>
      </c>
      <c r="AC49" s="59">
        <v>0</v>
      </c>
      <c r="AD49" s="59">
        <v>0</v>
      </c>
      <c r="AE49" s="59">
        <v>0</v>
      </c>
      <c r="AF49" s="59">
        <v>0</v>
      </c>
      <c r="AG49" s="59">
        <v>0</v>
      </c>
      <c r="AH49" s="59">
        <v>0</v>
      </c>
      <c r="AI49" s="59">
        <v>0</v>
      </c>
      <c r="AJ49" s="59">
        <v>0</v>
      </c>
      <c r="AK49" s="59">
        <v>0</v>
      </c>
      <c r="AL49" s="59">
        <v>0</v>
      </c>
    </row>
    <row r="50" spans="1:38" s="43" customFormat="1" ht="14.4" x14ac:dyDescent="0.3">
      <c r="A50" s="43" t="s">
        <v>122</v>
      </c>
      <c r="B50" s="59">
        <v>0</v>
      </c>
      <c r="C50" s="59">
        <v>5.9999999999999991E-2</v>
      </c>
      <c r="D50" s="59">
        <v>0.06</v>
      </c>
      <c r="E50" s="59">
        <v>6.0000000000000012E-2</v>
      </c>
      <c r="F50" s="59">
        <v>0.06</v>
      </c>
      <c r="G50" s="59">
        <v>6.0000000000000012E-2</v>
      </c>
      <c r="H50" s="59">
        <v>6.0000000000000012E-2</v>
      </c>
      <c r="I50" s="59">
        <v>0.06</v>
      </c>
      <c r="J50" s="59">
        <v>6.0000000000000012E-2</v>
      </c>
      <c r="K50" s="59">
        <v>0.06</v>
      </c>
      <c r="L50" s="59">
        <v>0.06</v>
      </c>
      <c r="M50" s="59">
        <v>6.0000000000000019E-2</v>
      </c>
      <c r="N50" s="59">
        <v>0.06</v>
      </c>
      <c r="O50" s="59">
        <v>0.06</v>
      </c>
      <c r="P50" s="59">
        <v>6.0000000000000019E-2</v>
      </c>
      <c r="Q50" s="59">
        <v>0.06</v>
      </c>
      <c r="R50" s="59">
        <v>0.06</v>
      </c>
      <c r="S50" s="59">
        <v>0.06</v>
      </c>
      <c r="T50" s="59">
        <v>0.06</v>
      </c>
      <c r="U50" s="59">
        <v>0.06</v>
      </c>
      <c r="V50" s="59">
        <v>6.0000000000000019E-2</v>
      </c>
      <c r="W50" s="59">
        <v>6.0000000000000012E-2</v>
      </c>
      <c r="X50" s="59">
        <v>6.0000000000000012E-2</v>
      </c>
      <c r="Y50" s="59">
        <v>0.06</v>
      </c>
      <c r="Z50" s="59">
        <v>0.06</v>
      </c>
      <c r="AA50" s="59">
        <v>0.06</v>
      </c>
      <c r="AB50" s="59">
        <v>0.06</v>
      </c>
      <c r="AC50" s="59">
        <v>0.06</v>
      </c>
      <c r="AD50" s="59">
        <v>0.06</v>
      </c>
      <c r="AE50" s="59">
        <v>0.06</v>
      </c>
      <c r="AF50" s="59">
        <v>0.06</v>
      </c>
      <c r="AG50" s="59">
        <v>0.06</v>
      </c>
      <c r="AH50" s="59">
        <v>6.0000000000000019E-2</v>
      </c>
      <c r="AI50" s="59">
        <v>0.06</v>
      </c>
      <c r="AJ50" s="59">
        <v>0.06</v>
      </c>
      <c r="AK50" s="59">
        <v>6.0000000000000012E-2</v>
      </c>
      <c r="AL50" s="59">
        <v>0.06</v>
      </c>
    </row>
    <row r="51" spans="1:38" s="43" customFormat="1" ht="14.4" x14ac:dyDescent="0.3">
      <c r="A51" s="43" t="s">
        <v>129</v>
      </c>
      <c r="B51" s="59">
        <v>0</v>
      </c>
      <c r="C51" s="59">
        <v>0</v>
      </c>
      <c r="D51" s="59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59">
        <v>0</v>
      </c>
      <c r="AL51" s="59">
        <v>0</v>
      </c>
    </row>
    <row r="52" spans="1:38" ht="14.4" x14ac:dyDescent="0.3">
      <c r="A52" s="57" t="s">
        <v>52</v>
      </c>
      <c r="B52" s="72">
        <v>0</v>
      </c>
      <c r="C52" s="72">
        <v>1</v>
      </c>
      <c r="D52" s="72">
        <v>1</v>
      </c>
      <c r="E52" s="72">
        <v>1</v>
      </c>
      <c r="F52" s="72">
        <v>1.0000000000000002</v>
      </c>
      <c r="G52" s="72">
        <v>1.0000000000000002</v>
      </c>
      <c r="H52" s="72">
        <v>1.0000000000000002</v>
      </c>
      <c r="I52" s="72">
        <v>1</v>
      </c>
      <c r="J52" s="72">
        <v>1.0000000000000002</v>
      </c>
      <c r="K52" s="72">
        <v>1</v>
      </c>
      <c r="L52" s="72">
        <v>0.99999999999999989</v>
      </c>
      <c r="M52" s="72">
        <v>1.0000000000000002</v>
      </c>
      <c r="N52" s="72">
        <v>1</v>
      </c>
      <c r="O52" s="72">
        <v>1</v>
      </c>
      <c r="P52" s="72">
        <v>1.0000000000000002</v>
      </c>
      <c r="Q52" s="72">
        <v>0.99999999999999989</v>
      </c>
      <c r="R52" s="72">
        <v>1</v>
      </c>
      <c r="S52" s="72">
        <v>1</v>
      </c>
      <c r="T52" s="72">
        <v>1</v>
      </c>
      <c r="U52" s="72">
        <v>1</v>
      </c>
      <c r="V52" s="72">
        <v>1.0000000000000002</v>
      </c>
      <c r="W52" s="72">
        <v>1.0000000000000002</v>
      </c>
      <c r="X52" s="72">
        <v>1.0000000000000002</v>
      </c>
      <c r="Y52" s="72">
        <v>1</v>
      </c>
      <c r="Z52" s="72">
        <v>1</v>
      </c>
      <c r="AA52" s="72">
        <v>1</v>
      </c>
      <c r="AB52" s="72">
        <v>1</v>
      </c>
      <c r="AC52" s="72">
        <v>1</v>
      </c>
      <c r="AD52" s="72">
        <v>1</v>
      </c>
      <c r="AE52" s="72">
        <v>1</v>
      </c>
      <c r="AF52" s="72">
        <v>1</v>
      </c>
      <c r="AG52" s="72">
        <v>1</v>
      </c>
      <c r="AH52" s="72">
        <v>1.0000000000000002</v>
      </c>
      <c r="AI52" s="72">
        <v>1</v>
      </c>
      <c r="AJ52" s="72">
        <v>1</v>
      </c>
      <c r="AK52" s="72">
        <v>1</v>
      </c>
      <c r="AL52" s="72">
        <v>0.99999999999999989</v>
      </c>
    </row>
    <row r="54" spans="1:38" x14ac:dyDescent="0.2">
      <c r="A54" s="101" t="s">
        <v>549</v>
      </c>
      <c r="C54" s="73">
        <f>C36</f>
        <v>2015</v>
      </c>
      <c r="D54" s="73">
        <f t="shared" ref="D54:AL54" si="0">D36</f>
        <v>2016</v>
      </c>
      <c r="E54" s="73">
        <f t="shared" si="0"/>
        <v>2017</v>
      </c>
      <c r="F54" s="73">
        <f t="shared" si="0"/>
        <v>2018</v>
      </c>
      <c r="G54" s="73">
        <f t="shared" si="0"/>
        <v>2019</v>
      </c>
      <c r="H54" s="73">
        <f t="shared" si="0"/>
        <v>2020</v>
      </c>
      <c r="I54" s="73">
        <f t="shared" si="0"/>
        <v>2021</v>
      </c>
      <c r="J54" s="73">
        <f t="shared" si="0"/>
        <v>2022</v>
      </c>
      <c r="K54" s="73">
        <f t="shared" si="0"/>
        <v>2023</v>
      </c>
      <c r="L54" s="73">
        <f t="shared" si="0"/>
        <v>2024</v>
      </c>
      <c r="M54" s="73">
        <f t="shared" si="0"/>
        <v>2025</v>
      </c>
      <c r="N54" s="73">
        <f t="shared" si="0"/>
        <v>2026</v>
      </c>
      <c r="O54" s="73">
        <f t="shared" si="0"/>
        <v>2027</v>
      </c>
      <c r="P54" s="73">
        <f t="shared" si="0"/>
        <v>2028</v>
      </c>
      <c r="Q54" s="73">
        <f t="shared" si="0"/>
        <v>2029</v>
      </c>
      <c r="R54" s="73">
        <f t="shared" si="0"/>
        <v>2030</v>
      </c>
      <c r="S54" s="73">
        <f t="shared" si="0"/>
        <v>2031</v>
      </c>
      <c r="T54" s="73">
        <f t="shared" si="0"/>
        <v>2032</v>
      </c>
      <c r="U54" s="73">
        <f t="shared" si="0"/>
        <v>2033</v>
      </c>
      <c r="V54" s="73">
        <f t="shared" si="0"/>
        <v>2034</v>
      </c>
      <c r="W54" s="73">
        <f t="shared" si="0"/>
        <v>2035</v>
      </c>
      <c r="X54" s="73">
        <f t="shared" si="0"/>
        <v>2036</v>
      </c>
      <c r="Y54" s="73">
        <f t="shared" si="0"/>
        <v>2037</v>
      </c>
      <c r="Z54" s="73">
        <f t="shared" si="0"/>
        <v>2038</v>
      </c>
      <c r="AA54" s="73">
        <f t="shared" si="0"/>
        <v>2039</v>
      </c>
      <c r="AB54" s="73">
        <f t="shared" si="0"/>
        <v>2040</v>
      </c>
      <c r="AC54" s="73">
        <f t="shared" si="0"/>
        <v>2041</v>
      </c>
      <c r="AD54" s="73">
        <f t="shared" si="0"/>
        <v>2042</v>
      </c>
      <c r="AE54" s="73">
        <f t="shared" si="0"/>
        <v>2043</v>
      </c>
      <c r="AF54" s="73">
        <f t="shared" si="0"/>
        <v>2044</v>
      </c>
      <c r="AG54" s="73">
        <f t="shared" si="0"/>
        <v>2045</v>
      </c>
      <c r="AH54" s="73">
        <f t="shared" si="0"/>
        <v>2046</v>
      </c>
      <c r="AI54" s="73">
        <f t="shared" si="0"/>
        <v>2047</v>
      </c>
      <c r="AJ54" s="73">
        <f t="shared" si="0"/>
        <v>2048</v>
      </c>
      <c r="AK54" s="73">
        <f t="shared" si="0"/>
        <v>2049</v>
      </c>
      <c r="AL54" s="73">
        <f t="shared" si="0"/>
        <v>2050</v>
      </c>
    </row>
    <row r="55" spans="1:38" x14ac:dyDescent="0.2">
      <c r="A55" s="73" t="s">
        <v>136</v>
      </c>
      <c r="C55" s="106">
        <f>SUM(C37:C38)</f>
        <v>0.14855555555555555</v>
      </c>
      <c r="D55" s="106">
        <f t="shared" ref="D55:AL55" si="1">SUM(D37:D38)</f>
        <v>0.15411111111111109</v>
      </c>
      <c r="E55" s="106">
        <f t="shared" si="1"/>
        <v>0.15966666666666671</v>
      </c>
      <c r="F55" s="106">
        <f t="shared" si="1"/>
        <v>0.16522222222222224</v>
      </c>
      <c r="G55" s="106">
        <f t="shared" si="1"/>
        <v>0.17077777777777783</v>
      </c>
      <c r="H55" s="106">
        <f t="shared" si="1"/>
        <v>0.17633333333333334</v>
      </c>
      <c r="I55" s="106">
        <f t="shared" si="1"/>
        <v>0.18188888888888888</v>
      </c>
      <c r="J55" s="106">
        <f t="shared" si="1"/>
        <v>0.18744444444444441</v>
      </c>
      <c r="K55" s="106">
        <f t="shared" si="1"/>
        <v>0.19299999999999998</v>
      </c>
      <c r="L55" s="106">
        <f t="shared" si="1"/>
        <v>0.14300000000000002</v>
      </c>
      <c r="M55" s="106">
        <f t="shared" si="1"/>
        <v>0.14300000000000007</v>
      </c>
      <c r="N55" s="106">
        <f t="shared" si="1"/>
        <v>0.14300000000000002</v>
      </c>
      <c r="O55" s="106">
        <f t="shared" si="1"/>
        <v>0.14300000000000002</v>
      </c>
      <c r="P55" s="106">
        <f t="shared" si="1"/>
        <v>0.14300000000000004</v>
      </c>
      <c r="Q55" s="106">
        <f t="shared" si="1"/>
        <v>0.14300000000000002</v>
      </c>
      <c r="R55" s="106">
        <f t="shared" si="1"/>
        <v>0.14300000000000002</v>
      </c>
      <c r="S55" s="106">
        <f t="shared" si="1"/>
        <v>0.14300000000000002</v>
      </c>
      <c r="T55" s="106">
        <f t="shared" si="1"/>
        <v>0.14300000000000002</v>
      </c>
      <c r="U55" s="106">
        <f t="shared" si="1"/>
        <v>0.14300000000000002</v>
      </c>
      <c r="V55" s="106">
        <f t="shared" si="1"/>
        <v>0.14300000000000004</v>
      </c>
      <c r="W55" s="106">
        <f t="shared" si="1"/>
        <v>0.14300000000000002</v>
      </c>
      <c r="X55" s="106">
        <f t="shared" si="1"/>
        <v>0.14300000000000004</v>
      </c>
      <c r="Y55" s="106">
        <f t="shared" si="1"/>
        <v>0.14300000000000002</v>
      </c>
      <c r="Z55" s="106">
        <f t="shared" si="1"/>
        <v>0.14300000000000002</v>
      </c>
      <c r="AA55" s="106">
        <f t="shared" si="1"/>
        <v>0.14300000000000002</v>
      </c>
      <c r="AB55" s="106">
        <f t="shared" si="1"/>
        <v>0.14300000000000004</v>
      </c>
      <c r="AC55" s="106">
        <f t="shared" si="1"/>
        <v>0.14300000000000002</v>
      </c>
      <c r="AD55" s="106">
        <f t="shared" si="1"/>
        <v>0.14300000000000004</v>
      </c>
      <c r="AE55" s="106">
        <f t="shared" si="1"/>
        <v>0.14300000000000002</v>
      </c>
      <c r="AF55" s="106">
        <f t="shared" si="1"/>
        <v>0.14300000000000002</v>
      </c>
      <c r="AG55" s="106">
        <f t="shared" si="1"/>
        <v>0.14300000000000002</v>
      </c>
      <c r="AH55" s="106">
        <f t="shared" si="1"/>
        <v>0.14300000000000004</v>
      </c>
      <c r="AI55" s="106">
        <f t="shared" si="1"/>
        <v>0.14300000000000004</v>
      </c>
      <c r="AJ55" s="106">
        <f t="shared" si="1"/>
        <v>0.14300000000000004</v>
      </c>
      <c r="AK55" s="106">
        <f t="shared" si="1"/>
        <v>0.14300000000000004</v>
      </c>
      <c r="AL55" s="106">
        <f t="shared" si="1"/>
        <v>0.14299999999999999</v>
      </c>
    </row>
    <row r="56" spans="1:38" x14ac:dyDescent="0.2">
      <c r="A56" s="73" t="s">
        <v>10</v>
      </c>
      <c r="C56" s="106">
        <f>SUM(C39:C51)</f>
        <v>0.85144444444444434</v>
      </c>
      <c r="D56" s="106">
        <f t="shared" ref="D56:AL56" si="2">SUM(D39:D51)</f>
        <v>0.84588888888888891</v>
      </c>
      <c r="E56" s="106">
        <f t="shared" si="2"/>
        <v>0.84033333333333338</v>
      </c>
      <c r="F56" s="106">
        <f t="shared" si="2"/>
        <v>0.83477777777777784</v>
      </c>
      <c r="G56" s="106">
        <f t="shared" si="2"/>
        <v>0.82922222222222253</v>
      </c>
      <c r="H56" s="106">
        <f t="shared" si="2"/>
        <v>0.82366666666666677</v>
      </c>
      <c r="I56" s="106">
        <f t="shared" si="2"/>
        <v>0.81811111111111101</v>
      </c>
      <c r="J56" s="106">
        <f t="shared" si="2"/>
        <v>0.8125555555555557</v>
      </c>
      <c r="K56" s="106">
        <f t="shared" si="2"/>
        <v>0.80699999999999994</v>
      </c>
      <c r="L56" s="106">
        <f t="shared" si="2"/>
        <v>0.85699999999999976</v>
      </c>
      <c r="M56" s="106">
        <f t="shared" si="2"/>
        <v>0.85700000000000043</v>
      </c>
      <c r="N56" s="106">
        <f t="shared" si="2"/>
        <v>0.85699999999999998</v>
      </c>
      <c r="O56" s="106">
        <f t="shared" si="2"/>
        <v>0.85699999999999998</v>
      </c>
      <c r="P56" s="106">
        <f t="shared" si="2"/>
        <v>0.85700000000000021</v>
      </c>
      <c r="Q56" s="106">
        <f t="shared" si="2"/>
        <v>0.85699999999999998</v>
      </c>
      <c r="R56" s="106">
        <f t="shared" si="2"/>
        <v>0.85699999999999998</v>
      </c>
      <c r="S56" s="106">
        <f t="shared" si="2"/>
        <v>0.85699999999999998</v>
      </c>
      <c r="T56" s="106">
        <f t="shared" si="2"/>
        <v>0.85699999999999998</v>
      </c>
      <c r="U56" s="106">
        <f t="shared" si="2"/>
        <v>0.85699999999999998</v>
      </c>
      <c r="V56" s="106">
        <f t="shared" si="2"/>
        <v>0.85700000000000021</v>
      </c>
      <c r="W56" s="106">
        <f t="shared" si="2"/>
        <v>0.8570000000000001</v>
      </c>
      <c r="X56" s="106">
        <f t="shared" si="2"/>
        <v>0.8570000000000001</v>
      </c>
      <c r="Y56" s="106">
        <f t="shared" si="2"/>
        <v>0.85699999999999998</v>
      </c>
      <c r="Z56" s="106">
        <f t="shared" si="2"/>
        <v>0.85699999999999998</v>
      </c>
      <c r="AA56" s="106">
        <f t="shared" si="2"/>
        <v>0.85699999999999998</v>
      </c>
      <c r="AB56" s="106">
        <f t="shared" si="2"/>
        <v>0.85699999999999998</v>
      </c>
      <c r="AC56" s="106">
        <f t="shared" si="2"/>
        <v>0.85699999999999998</v>
      </c>
      <c r="AD56" s="106">
        <f t="shared" si="2"/>
        <v>0.85699999999999998</v>
      </c>
      <c r="AE56" s="106">
        <f t="shared" si="2"/>
        <v>0.85699999999999998</v>
      </c>
      <c r="AF56" s="106">
        <f t="shared" si="2"/>
        <v>0.85699999999999998</v>
      </c>
      <c r="AG56" s="106">
        <f t="shared" si="2"/>
        <v>0.85699999999999998</v>
      </c>
      <c r="AH56" s="106">
        <f t="shared" si="2"/>
        <v>0.8570000000000001</v>
      </c>
      <c r="AI56" s="106">
        <f t="shared" si="2"/>
        <v>0.85699999999999998</v>
      </c>
      <c r="AJ56" s="106">
        <f t="shared" si="2"/>
        <v>0.85699999999999998</v>
      </c>
      <c r="AK56" s="106">
        <f t="shared" si="2"/>
        <v>0.8570000000000001</v>
      </c>
      <c r="AL56" s="106">
        <f t="shared" si="2"/>
        <v>0.85699999999999998</v>
      </c>
    </row>
    <row r="59" spans="1:38" s="43" customFormat="1" ht="14.4" x14ac:dyDescent="0.3">
      <c r="A59" s="57" t="s">
        <v>399</v>
      </c>
    </row>
    <row r="60" spans="1:38" s="43" customFormat="1" ht="14.4" x14ac:dyDescent="0.3">
      <c r="A60" s="57" t="s">
        <v>330</v>
      </c>
    </row>
    <row r="61" spans="1:38" s="43" customFormat="1" ht="14.4" x14ac:dyDescent="0.3">
      <c r="A61" s="57" t="s">
        <v>402</v>
      </c>
    </row>
    <row r="62" spans="1:38" s="43" customFormat="1" ht="14.4" x14ac:dyDescent="0.3">
      <c r="A62" s="57" t="s">
        <v>400</v>
      </c>
    </row>
    <row r="63" spans="1:38" s="43" customFormat="1" ht="14.4" x14ac:dyDescent="0.3">
      <c r="A63" s="57"/>
    </row>
    <row r="64" spans="1:38" s="43" customFormat="1" ht="14.4" x14ac:dyDescent="0.3">
      <c r="A64" s="57" t="s">
        <v>246</v>
      </c>
      <c r="B64" s="57">
        <v>2014</v>
      </c>
      <c r="C64" s="57">
        <v>2015</v>
      </c>
      <c r="D64" s="57">
        <v>2016</v>
      </c>
      <c r="E64" s="57">
        <v>2017</v>
      </c>
      <c r="F64" s="57">
        <v>2018</v>
      </c>
      <c r="G64" s="57">
        <v>2019</v>
      </c>
      <c r="H64" s="57">
        <v>2020</v>
      </c>
      <c r="I64" s="57">
        <v>2021</v>
      </c>
      <c r="J64" s="57">
        <v>2022</v>
      </c>
      <c r="K64" s="57">
        <v>2023</v>
      </c>
      <c r="L64" s="57">
        <v>2024</v>
      </c>
      <c r="M64" s="57">
        <v>2025</v>
      </c>
      <c r="N64" s="57">
        <v>2026</v>
      </c>
      <c r="O64" s="57">
        <v>2027</v>
      </c>
      <c r="P64" s="57">
        <v>2028</v>
      </c>
      <c r="Q64" s="57">
        <v>2029</v>
      </c>
      <c r="R64" s="57">
        <v>2030</v>
      </c>
      <c r="S64" s="57">
        <v>2031</v>
      </c>
      <c r="T64" s="57">
        <v>2032</v>
      </c>
      <c r="U64" s="57">
        <v>2033</v>
      </c>
      <c r="V64" s="57">
        <v>2034</v>
      </c>
      <c r="W64" s="57">
        <v>2035</v>
      </c>
      <c r="X64" s="57">
        <v>2036</v>
      </c>
      <c r="Y64" s="57">
        <v>2037</v>
      </c>
      <c r="Z64" s="57">
        <v>2038</v>
      </c>
      <c r="AA64" s="57">
        <v>2039</v>
      </c>
      <c r="AB64" s="57">
        <v>2040</v>
      </c>
      <c r="AC64" s="57">
        <v>2041</v>
      </c>
      <c r="AD64" s="57">
        <v>2042</v>
      </c>
      <c r="AE64" s="57">
        <v>2043</v>
      </c>
      <c r="AF64" s="57">
        <v>2044</v>
      </c>
      <c r="AG64" s="57">
        <v>2045</v>
      </c>
      <c r="AH64" s="57">
        <v>2046</v>
      </c>
      <c r="AI64" s="57">
        <v>2047</v>
      </c>
      <c r="AJ64" s="57">
        <v>2048</v>
      </c>
      <c r="AK64" s="57">
        <v>2049</v>
      </c>
      <c r="AL64" s="57">
        <v>2050</v>
      </c>
    </row>
    <row r="65" spans="1:38" s="43" customFormat="1" ht="14.4" x14ac:dyDescent="0.3">
      <c r="A65" s="43" t="s">
        <v>118</v>
      </c>
      <c r="B65" s="59">
        <v>302.71855584560609</v>
      </c>
      <c r="C65" s="59">
        <v>297.35335494205043</v>
      </c>
      <c r="D65" s="59">
        <v>293.43319407712067</v>
      </c>
      <c r="E65" s="59">
        <v>291.32035887664227</v>
      </c>
      <c r="F65" s="59">
        <v>291.09617900067047</v>
      </c>
      <c r="G65" s="59">
        <v>292.60017097090923</v>
      </c>
      <c r="H65" s="59">
        <v>295.54623031055223</v>
      </c>
      <c r="I65" s="59">
        <v>299.57490780746434</v>
      </c>
      <c r="J65" s="59">
        <v>304.47193086996543</v>
      </c>
      <c r="K65" s="59">
        <v>310.11999865119498</v>
      </c>
      <c r="L65" s="59">
        <v>308.87594745702779</v>
      </c>
      <c r="M65" s="59">
        <v>307.64106657361089</v>
      </c>
      <c r="N65" s="59">
        <v>306.35466340177959</v>
      </c>
      <c r="O65" s="59">
        <v>305.07877218047207</v>
      </c>
      <c r="P65" s="59">
        <v>303.81007068913499</v>
      </c>
      <c r="Q65" s="59">
        <v>302.45115263572694</v>
      </c>
      <c r="R65" s="59">
        <v>300.82686237611824</v>
      </c>
      <c r="S65" s="59">
        <v>298.89294913528579</v>
      </c>
      <c r="T65" s="59">
        <v>296.50716923057132</v>
      </c>
      <c r="U65" s="59">
        <v>293.64674516752336</v>
      </c>
      <c r="V65" s="59">
        <v>290.43096884301792</v>
      </c>
      <c r="W65" s="59">
        <v>287.08792487834012</v>
      </c>
      <c r="X65" s="59">
        <v>283.88068290124778</v>
      </c>
      <c r="Y65" s="59">
        <v>281.03158866343983</v>
      </c>
      <c r="Z65" s="59">
        <v>278.68226103454066</v>
      </c>
      <c r="AA65" s="59">
        <v>276.8993435896345</v>
      </c>
      <c r="AB65" s="59">
        <v>275.70679380123727</v>
      </c>
      <c r="AC65" s="59">
        <v>275.13042305027824</v>
      </c>
      <c r="AD65" s="59">
        <v>275.1627610864752</v>
      </c>
      <c r="AE65" s="59">
        <v>275.73476095491236</v>
      </c>
      <c r="AF65" s="59">
        <v>276.69172349210413</v>
      </c>
      <c r="AG65" s="59">
        <v>277.85009573866415</v>
      </c>
      <c r="AH65" s="59">
        <v>279.07200864799705</v>
      </c>
      <c r="AI65" s="59">
        <v>280.27522768598146</v>
      </c>
      <c r="AJ65" s="59">
        <v>281.41336901502871</v>
      </c>
      <c r="AK65" s="59">
        <v>282.46477992795661</v>
      </c>
      <c r="AL65" s="59">
        <v>283.4263643945273</v>
      </c>
    </row>
    <row r="66" spans="1:38" s="43" customFormat="1" ht="14.4" x14ac:dyDescent="0.3">
      <c r="A66" s="43" t="s">
        <v>124</v>
      </c>
      <c r="B66" s="59">
        <v>8.7174251057459458</v>
      </c>
      <c r="C66" s="59">
        <v>8.9402946402980721</v>
      </c>
      <c r="D66" s="59">
        <v>9.1579047383729186</v>
      </c>
      <c r="E66" s="59">
        <v>9.3587037987045534</v>
      </c>
      <c r="F66" s="59">
        <v>9.5339771628353986</v>
      </c>
      <c r="G66" s="59">
        <v>9.6798841602036383</v>
      </c>
      <c r="H66" s="59">
        <v>9.7980871179629201</v>
      </c>
      <c r="I66" s="59">
        <v>9.8929333100925092</v>
      </c>
      <c r="J66" s="59">
        <v>9.9723194314129451</v>
      </c>
      <c r="K66" s="59">
        <v>10.043624246854797</v>
      </c>
      <c r="L66" s="59">
        <v>10.112339099782888</v>
      </c>
      <c r="M66" s="59">
        <v>10.1817909738285</v>
      </c>
      <c r="N66" s="59">
        <v>10.249737369209498</v>
      </c>
      <c r="O66" s="59">
        <v>10.316512496149473</v>
      </c>
      <c r="P66" s="59">
        <v>10.381521352687367</v>
      </c>
      <c r="Q66" s="59">
        <v>10.443651710254056</v>
      </c>
      <c r="R66" s="59">
        <v>10.501828684568409</v>
      </c>
      <c r="S66" s="59">
        <v>10.559860798397402</v>
      </c>
      <c r="T66" s="59">
        <v>10.617882314460772</v>
      </c>
      <c r="U66" s="59">
        <v>10.676652167977281</v>
      </c>
      <c r="V66" s="59">
        <v>10.737114204642936</v>
      </c>
      <c r="W66" s="59">
        <v>10.799677858540557</v>
      </c>
      <c r="X66" s="59">
        <v>10.863490681821011</v>
      </c>
      <c r="Y66" s="59">
        <v>10.926164308527383</v>
      </c>
      <c r="Z66" s="59">
        <v>10.984338589876149</v>
      </c>
      <c r="AA66" s="59">
        <v>11.034985466688987</v>
      </c>
      <c r="AB66" s="59">
        <v>11.076844623105119</v>
      </c>
      <c r="AC66" s="59">
        <v>11.111655102292001</v>
      </c>
      <c r="AD66" s="59">
        <v>11.142610047103936</v>
      </c>
      <c r="AE66" s="59">
        <v>11.172636711920561</v>
      </c>
      <c r="AF66" s="59">
        <v>11.202652971681026</v>
      </c>
      <c r="AG66" s="59">
        <v>11.232301149510365</v>
      </c>
      <c r="AH66" s="59">
        <v>11.261558578929662</v>
      </c>
      <c r="AI66" s="59">
        <v>11.290883195102325</v>
      </c>
      <c r="AJ66" s="59">
        <v>11.320760923818343</v>
      </c>
      <c r="AK66" s="59">
        <v>11.351585331471151</v>
      </c>
      <c r="AL66" s="59">
        <v>11.383657119154845</v>
      </c>
    </row>
    <row r="67" spans="1:38" s="43" customFormat="1" ht="14.4" x14ac:dyDescent="0.3">
      <c r="A67" s="43" t="s">
        <v>123</v>
      </c>
      <c r="B67" s="59">
        <v>65.380688293094579</v>
      </c>
      <c r="C67" s="59">
        <v>65.190743326823736</v>
      </c>
      <c r="D67" s="59">
        <v>65.002149678410376</v>
      </c>
      <c r="E67" s="59">
        <v>64.859117086828832</v>
      </c>
      <c r="F67" s="59">
        <v>64.802502955778778</v>
      </c>
      <c r="G67" s="59">
        <v>64.862019288233938</v>
      </c>
      <c r="H67" s="59">
        <v>65.05231512831125</v>
      </c>
      <c r="I67" s="59">
        <v>65.360556658665672</v>
      </c>
      <c r="J67" s="59">
        <v>65.773493457612972</v>
      </c>
      <c r="K67" s="59">
        <v>66.269348457031001</v>
      </c>
      <c r="L67" s="59">
        <v>66.823628993964704</v>
      </c>
      <c r="M67" s="59">
        <v>67.414313004097551</v>
      </c>
      <c r="N67" s="59">
        <v>67.996705288659982</v>
      </c>
      <c r="O67" s="59">
        <v>68.56117485835108</v>
      </c>
      <c r="P67" s="59">
        <v>69.1019401277443</v>
      </c>
      <c r="Q67" s="59">
        <v>69.614753815660322</v>
      </c>
      <c r="R67" s="59">
        <v>70.095756001559835</v>
      </c>
      <c r="S67" s="59">
        <v>70.573266682485226</v>
      </c>
      <c r="T67" s="59">
        <v>71.040770649001772</v>
      </c>
      <c r="U67" s="59">
        <v>71.48915916351109</v>
      </c>
      <c r="V67" s="59">
        <v>71.906932078784635</v>
      </c>
      <c r="W67" s="59">
        <v>72.281259081301627</v>
      </c>
      <c r="X67" s="59">
        <v>72.599766356561418</v>
      </c>
      <c r="Y67" s="59">
        <v>72.85323900361233</v>
      </c>
      <c r="Z67" s="59">
        <v>73.039335962384143</v>
      </c>
      <c r="AA67" s="59">
        <v>73.166168571826688</v>
      </c>
      <c r="AB67" s="59">
        <v>73.253883240065903</v>
      </c>
      <c r="AC67" s="59">
        <v>73.33608622906425</v>
      </c>
      <c r="AD67" s="59">
        <v>73.445004128211252</v>
      </c>
      <c r="AE67" s="59">
        <v>73.600079881974438</v>
      </c>
      <c r="AF67" s="59">
        <v>73.798950947832012</v>
      </c>
      <c r="AG67" s="59">
        <v>74.02708459805018</v>
      </c>
      <c r="AH67" s="59">
        <v>74.272712659110226</v>
      </c>
      <c r="AI67" s="59">
        <v>74.529312639527646</v>
      </c>
      <c r="AJ67" s="59">
        <v>74.792527827107307</v>
      </c>
      <c r="AK67" s="59">
        <v>75.059032922495774</v>
      </c>
      <c r="AL67" s="59">
        <v>75.326202553557138</v>
      </c>
    </row>
    <row r="68" spans="1:38" s="43" customFormat="1" ht="14.4" x14ac:dyDescent="0.3">
      <c r="A68" s="43" t="s">
        <v>125</v>
      </c>
      <c r="B68" s="59">
        <v>43.57841158919981</v>
      </c>
      <c r="C68" s="59">
        <v>45.311154213639078</v>
      </c>
      <c r="D68" s="59">
        <v>46.898628580816016</v>
      </c>
      <c r="E68" s="59">
        <v>48.255609591865323</v>
      </c>
      <c r="F68" s="59">
        <v>49.371698580498425</v>
      </c>
      <c r="G68" s="59">
        <v>50.314618670250852</v>
      </c>
      <c r="H68" s="59">
        <v>51.180764058639483</v>
      </c>
      <c r="I68" s="59">
        <v>52.027368638530859</v>
      </c>
      <c r="J68" s="59">
        <v>52.876353771671319</v>
      </c>
      <c r="K68" s="59">
        <v>53.730000748565573</v>
      </c>
      <c r="L68" s="59">
        <v>54.587350841826527</v>
      </c>
      <c r="M68" s="59">
        <v>55.446874738420675</v>
      </c>
      <c r="N68" s="59">
        <v>56.287954497337189</v>
      </c>
      <c r="O68" s="59">
        <v>57.109460079602542</v>
      </c>
      <c r="P68" s="59">
        <v>57.910067262685025</v>
      </c>
      <c r="Q68" s="59">
        <v>58.688483553225396</v>
      </c>
      <c r="R68" s="59">
        <v>59.444914960291868</v>
      </c>
      <c r="S68" s="59">
        <v>60.204557168901097</v>
      </c>
      <c r="T68" s="59">
        <v>60.974552246468384</v>
      </c>
      <c r="U68" s="59">
        <v>61.765600825655362</v>
      </c>
      <c r="V68" s="59">
        <v>62.590079597132615</v>
      </c>
      <c r="W68" s="59">
        <v>63.458486994310746</v>
      </c>
      <c r="X68" s="59">
        <v>64.374711710469072</v>
      </c>
      <c r="Y68" s="59">
        <v>65.331470575392089</v>
      </c>
      <c r="Z68" s="59">
        <v>66.306884786656838</v>
      </c>
      <c r="AA68" s="59">
        <v>67.261341469655648</v>
      </c>
      <c r="AB68" s="59">
        <v>68.135001905698431</v>
      </c>
      <c r="AC68" s="59">
        <v>68.856197810956417</v>
      </c>
      <c r="AD68" s="59">
        <v>69.364798592457205</v>
      </c>
      <c r="AE68" s="59">
        <v>69.657656707419392</v>
      </c>
      <c r="AF68" s="59">
        <v>69.800862838225683</v>
      </c>
      <c r="AG68" s="59">
        <v>69.879732402133556</v>
      </c>
      <c r="AH68" s="59">
        <v>69.946354845454692</v>
      </c>
      <c r="AI68" s="59">
        <v>70.020653906359087</v>
      </c>
      <c r="AJ68" s="59">
        <v>70.109530388584218</v>
      </c>
      <c r="AK68" s="59">
        <v>70.215425731551107</v>
      </c>
      <c r="AL68" s="59">
        <v>70.339620737921962</v>
      </c>
    </row>
    <row r="69" spans="1:38" s="43" customFormat="1" ht="14.4" x14ac:dyDescent="0.3">
      <c r="A69" s="43" t="s">
        <v>121</v>
      </c>
      <c r="B69" s="59">
        <v>514.32808123901077</v>
      </c>
      <c r="C69" s="59">
        <v>512.13837722855715</v>
      </c>
      <c r="D69" s="59">
        <v>509.1661931889231</v>
      </c>
      <c r="E69" s="59">
        <v>505.71786819743505</v>
      </c>
      <c r="F69" s="59">
        <v>502.12338544029734</v>
      </c>
      <c r="G69" s="59">
        <v>498.6530249324781</v>
      </c>
      <c r="H69" s="59">
        <v>495.45865541845086</v>
      </c>
      <c r="I69" s="59">
        <v>492.47274060224873</v>
      </c>
      <c r="J69" s="59">
        <v>489.59203554019047</v>
      </c>
      <c r="K69" s="59">
        <v>486.63681611216771</v>
      </c>
      <c r="L69" s="59">
        <v>491.02376446897142</v>
      </c>
      <c r="M69" s="59">
        <v>495.72100548655766</v>
      </c>
      <c r="N69" s="59">
        <v>500.39261828391784</v>
      </c>
      <c r="O69" s="59">
        <v>504.98535993047869</v>
      </c>
      <c r="P69" s="59">
        <v>509.4842949094068</v>
      </c>
      <c r="Q69" s="59">
        <v>513.89513061742718</v>
      </c>
      <c r="R69" s="59">
        <v>518.23465394448863</v>
      </c>
      <c r="S69" s="59">
        <v>522.77868955905979</v>
      </c>
      <c r="T69" s="59">
        <v>527.53069613279911</v>
      </c>
      <c r="U69" s="59">
        <v>532.46886578189378</v>
      </c>
      <c r="V69" s="59">
        <v>537.53910087415875</v>
      </c>
      <c r="W69" s="59">
        <v>542.65362036922454</v>
      </c>
      <c r="X69" s="59">
        <v>547.69587490061701</v>
      </c>
      <c r="Y69" s="59">
        <v>552.5355592028958</v>
      </c>
      <c r="Z69" s="59">
        <v>557.05679289063164</v>
      </c>
      <c r="AA69" s="59">
        <v>561.19205515018507</v>
      </c>
      <c r="AB69" s="59">
        <v>564.94759478054982</v>
      </c>
      <c r="AC69" s="59">
        <v>568.43357186603214</v>
      </c>
      <c r="AD69" s="59">
        <v>571.76945297942029</v>
      </c>
      <c r="AE69" s="59">
        <v>575.01540292550123</v>
      </c>
      <c r="AF69" s="59">
        <v>578.11613679447191</v>
      </c>
      <c r="AG69" s="59">
        <v>580.98026517699918</v>
      </c>
      <c r="AH69" s="59">
        <v>583.58758358591024</v>
      </c>
      <c r="AI69" s="59">
        <v>585.98697025788556</v>
      </c>
      <c r="AJ69" s="59">
        <v>588.24645739483242</v>
      </c>
      <c r="AK69" s="59">
        <v>590.42380834667858</v>
      </c>
      <c r="AL69" s="59">
        <v>592.55480255488806</v>
      </c>
    </row>
    <row r="70" spans="1:38" s="43" customFormat="1" ht="14.4" x14ac:dyDescent="0.3">
      <c r="A70" s="43" t="s">
        <v>127</v>
      </c>
      <c r="B70" s="59">
        <v>15.244819359131244</v>
      </c>
      <c r="C70" s="59">
        <v>14.731021295983615</v>
      </c>
      <c r="D70" s="59">
        <v>14.336119774834231</v>
      </c>
      <c r="E70" s="59">
        <v>14.071994208131644</v>
      </c>
      <c r="F70" s="59">
        <v>13.927504090253892</v>
      </c>
      <c r="G70" s="59">
        <v>13.876469635360433</v>
      </c>
      <c r="H70" s="59">
        <v>13.888817098531794</v>
      </c>
      <c r="I70" s="59">
        <v>13.936136814583733</v>
      </c>
      <c r="J70" s="59">
        <v>14.000458455994744</v>
      </c>
      <c r="K70" s="59">
        <v>14.070519741641323</v>
      </c>
      <c r="L70" s="59">
        <v>14.140118704047813</v>
      </c>
      <c r="M70" s="59">
        <v>14.207025556514569</v>
      </c>
      <c r="N70" s="59">
        <v>14.265616291418356</v>
      </c>
      <c r="O70" s="59">
        <v>14.319007426027365</v>
      </c>
      <c r="P70" s="59">
        <v>14.370244857905378</v>
      </c>
      <c r="Q70" s="59">
        <v>14.420303750058297</v>
      </c>
      <c r="R70" s="59">
        <v>14.467101670750814</v>
      </c>
      <c r="S70" s="59">
        <v>14.513561975643388</v>
      </c>
      <c r="T70" s="59">
        <v>14.554039249900173</v>
      </c>
      <c r="U70" s="59">
        <v>14.584520866745025</v>
      </c>
      <c r="V70" s="59">
        <v>14.604557511769956</v>
      </c>
      <c r="W70" s="59">
        <v>14.617360409706723</v>
      </c>
      <c r="X70" s="59">
        <v>14.627868860549945</v>
      </c>
      <c r="Y70" s="59">
        <v>14.64006098074818</v>
      </c>
      <c r="Z70" s="59">
        <v>14.655444171484588</v>
      </c>
      <c r="AA70" s="59">
        <v>14.673707004064585</v>
      </c>
      <c r="AB70" s="59">
        <v>14.694816765887035</v>
      </c>
      <c r="AC70" s="59">
        <v>14.721588134512498</v>
      </c>
      <c r="AD70" s="59">
        <v>14.757666099951114</v>
      </c>
      <c r="AE70" s="59">
        <v>14.805160365842728</v>
      </c>
      <c r="AF70" s="59">
        <v>14.862121790393374</v>
      </c>
      <c r="AG70" s="59">
        <v>14.924249006348843</v>
      </c>
      <c r="AH70" s="59">
        <v>14.988034410426662</v>
      </c>
      <c r="AI70" s="59">
        <v>15.051255458364384</v>
      </c>
      <c r="AJ70" s="59">
        <v>15.112338010112236</v>
      </c>
      <c r="AK70" s="59">
        <v>15.170236030702462</v>
      </c>
      <c r="AL70" s="59">
        <v>15.224469484463787</v>
      </c>
    </row>
    <row r="71" spans="1:38" s="43" customFormat="1" ht="14.4" x14ac:dyDescent="0.3">
      <c r="A71" s="43" t="s">
        <v>240</v>
      </c>
      <c r="B71" s="59">
        <v>0</v>
      </c>
      <c r="C71" s="59">
        <v>0.5007385985685181</v>
      </c>
      <c r="D71" s="59">
        <v>0.76868306826046662</v>
      </c>
      <c r="E71" s="59">
        <v>0.76868027197273958</v>
      </c>
      <c r="F71" s="59">
        <v>0.76865667210177246</v>
      </c>
      <c r="G71" s="59">
        <v>0.76855284252403</v>
      </c>
      <c r="H71" s="59">
        <v>0.76823306879299824</v>
      </c>
      <c r="I71" s="59">
        <v>0.76744496115859573</v>
      </c>
      <c r="J71" s="59">
        <v>0.76577586967446065</v>
      </c>
      <c r="K71" s="59">
        <v>0.76260913862924617</v>
      </c>
      <c r="L71" s="59">
        <v>0.75708546614289163</v>
      </c>
      <c r="M71" s="59">
        <v>0.74807833869907636</v>
      </c>
      <c r="N71" s="59">
        <v>0.73419761725172017</v>
      </c>
      <c r="O71" s="59">
        <v>0.71384111069196232</v>
      </c>
      <c r="P71" s="59">
        <v>0.68531832856396879</v>
      </c>
      <c r="Q71" s="59">
        <v>0.64706956583860653</v>
      </c>
      <c r="R71" s="59">
        <v>0.59799099745613127</v>
      </c>
      <c r="S71" s="59">
        <v>0.5378459264184039</v>
      </c>
      <c r="T71" s="59">
        <v>0.46769093367762593</v>
      </c>
      <c r="U71" s="59">
        <v>0.39018223637393851</v>
      </c>
      <c r="V71" s="59">
        <v>0.30958074341053554</v>
      </c>
      <c r="W71" s="59">
        <v>0.23129233371212404</v>
      </c>
      <c r="X71" s="59">
        <v>0.16090867846973994</v>
      </c>
      <c r="Y71" s="59">
        <v>0.10294934171930013</v>
      </c>
      <c r="Z71" s="59">
        <v>5.9746710887151423E-2</v>
      </c>
      <c r="AA71" s="59">
        <v>3.0979822748394198E-2</v>
      </c>
      <c r="AB71" s="59">
        <v>1.4116761576284428E-2</v>
      </c>
      <c r="AC71" s="59">
        <v>5.5521556752738338E-3</v>
      </c>
      <c r="AD71" s="59">
        <v>1.8482416741157409E-3</v>
      </c>
      <c r="AE71" s="59">
        <v>5.0977670572505867E-4</v>
      </c>
      <c r="AF71" s="59">
        <v>1.138225111443008E-4</v>
      </c>
      <c r="AG71" s="59">
        <v>2.0054447057376803E-5</v>
      </c>
      <c r="AH71" s="59">
        <v>2.7105840540070642E-6</v>
      </c>
      <c r="AI71" s="59">
        <v>0</v>
      </c>
      <c r="AJ71" s="59">
        <v>0</v>
      </c>
      <c r="AK71" s="59">
        <v>0</v>
      </c>
      <c r="AL71" s="59">
        <v>0</v>
      </c>
    </row>
    <row r="72" spans="1:38" s="43" customFormat="1" ht="14.4" x14ac:dyDescent="0.3">
      <c r="A72" s="43" t="s">
        <v>119</v>
      </c>
      <c r="B72" s="59">
        <v>65.328404655914994</v>
      </c>
      <c r="C72" s="59">
        <v>64.099905144688705</v>
      </c>
      <c r="D72" s="59">
        <v>63.159598082783624</v>
      </c>
      <c r="E72" s="59">
        <v>62.564724046038712</v>
      </c>
      <c r="F72" s="59">
        <v>62.319548905465446</v>
      </c>
      <c r="G72" s="59">
        <v>62.385179702565878</v>
      </c>
      <c r="H72" s="59">
        <v>62.701387693827179</v>
      </c>
      <c r="I72" s="59">
        <v>63.195178502336802</v>
      </c>
      <c r="J72" s="59">
        <v>63.816034410098865</v>
      </c>
      <c r="K72" s="59">
        <v>64.524339082294659</v>
      </c>
      <c r="L72" s="59">
        <v>65.288995057399958</v>
      </c>
      <c r="M72" s="59">
        <v>66.085697982767115</v>
      </c>
      <c r="N72" s="59">
        <v>66.86810088185166</v>
      </c>
      <c r="O72" s="59">
        <v>67.624255990993134</v>
      </c>
      <c r="P72" s="59">
        <v>68.345254861274924</v>
      </c>
      <c r="Q72" s="59">
        <v>69.023232455694554</v>
      </c>
      <c r="R72" s="59">
        <v>69.650750831674159</v>
      </c>
      <c r="S72" s="59">
        <v>70.253206110325323</v>
      </c>
      <c r="T72" s="59">
        <v>70.822378354379907</v>
      </c>
      <c r="U72" s="59">
        <v>71.34905357941561</v>
      </c>
      <c r="V72" s="59">
        <v>71.823323776524461</v>
      </c>
      <c r="W72" s="59">
        <v>72.235426515531159</v>
      </c>
      <c r="X72" s="59">
        <v>72.577019568605806</v>
      </c>
      <c r="Y72" s="59">
        <v>72.843186194274992</v>
      </c>
      <c r="Z72" s="59">
        <v>73.035452936588342</v>
      </c>
      <c r="AA72" s="59">
        <v>73.164884682144873</v>
      </c>
      <c r="AB72" s="59">
        <v>73.253528152694614</v>
      </c>
      <c r="AC72" s="59">
        <v>73.336006149556454</v>
      </c>
      <c r="AD72" s="59">
        <v>73.444989809586716</v>
      </c>
      <c r="AE72" s="59">
        <v>73.60007791356449</v>
      </c>
      <c r="AF72" s="59">
        <v>73.798950746654668</v>
      </c>
      <c r="AG72" s="59">
        <v>74.027084583312103</v>
      </c>
      <c r="AH72" s="59">
        <v>74.27271265836626</v>
      </c>
      <c r="AI72" s="59">
        <v>74.529312639502834</v>
      </c>
      <c r="AJ72" s="59">
        <v>74.792527827106781</v>
      </c>
      <c r="AK72" s="59">
        <v>75.059032922495774</v>
      </c>
      <c r="AL72" s="59">
        <v>75.326202553557138</v>
      </c>
    </row>
    <row r="73" spans="1:38" s="43" customFormat="1" ht="14.4" x14ac:dyDescent="0.3">
      <c r="A73" s="43" t="s">
        <v>130</v>
      </c>
      <c r="B73" s="59">
        <v>0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  <c r="AG73" s="59">
        <v>0</v>
      </c>
      <c r="AH73" s="59">
        <v>0</v>
      </c>
      <c r="AI73" s="59">
        <v>0</v>
      </c>
      <c r="AJ73" s="59">
        <v>0</v>
      </c>
      <c r="AK73" s="59">
        <v>0</v>
      </c>
      <c r="AL73" s="59">
        <v>0</v>
      </c>
    </row>
    <row r="74" spans="1:38" s="43" customFormat="1" ht="14.4" x14ac:dyDescent="0.3">
      <c r="A74" s="43" t="s">
        <v>120</v>
      </c>
      <c r="B74" s="59">
        <v>130.66988022112497</v>
      </c>
      <c r="C74" s="59">
        <v>138.04076686637293</v>
      </c>
      <c r="D74" s="59">
        <v>145.82010044510602</v>
      </c>
      <c r="E74" s="59">
        <v>153.72236882628948</v>
      </c>
      <c r="F74" s="59">
        <v>161.43547801091177</v>
      </c>
      <c r="G74" s="59">
        <v>168.64688384622823</v>
      </c>
      <c r="H74" s="59">
        <v>175.06638891961038</v>
      </c>
      <c r="I74" s="59">
        <v>180.43158182957922</v>
      </c>
      <c r="J74" s="59">
        <v>184.61459874160448</v>
      </c>
      <c r="K74" s="59">
        <v>187.67757020850371</v>
      </c>
      <c r="L74" s="59">
        <v>189.90330136999995</v>
      </c>
      <c r="M74" s="59">
        <v>191.68094755491359</v>
      </c>
      <c r="N74" s="59">
        <v>193.24593572426917</v>
      </c>
      <c r="O74" s="59">
        <v>194.71078641339417</v>
      </c>
      <c r="P74" s="59">
        <v>196.08259576388261</v>
      </c>
      <c r="Q74" s="59">
        <v>197.33873183804349</v>
      </c>
      <c r="R74" s="59">
        <v>198.44859521019873</v>
      </c>
      <c r="S74" s="59">
        <v>199.44332708660482</v>
      </c>
      <c r="T74" s="59">
        <v>200.28720836133135</v>
      </c>
      <c r="U74" s="59">
        <v>200.9503226056905</v>
      </c>
      <c r="V74" s="59">
        <v>201.42369131851595</v>
      </c>
      <c r="W74" s="59">
        <v>201.74423011062734</v>
      </c>
      <c r="X74" s="59">
        <v>202.01806239564633</v>
      </c>
      <c r="Y74" s="59">
        <v>202.41335561900465</v>
      </c>
      <c r="Z74" s="59">
        <v>203.10032213839355</v>
      </c>
      <c r="AA74" s="59">
        <v>204.16182778843378</v>
      </c>
      <c r="AB74" s="59">
        <v>205.52846135632237</v>
      </c>
      <c r="AC74" s="59">
        <v>206.9763227017886</v>
      </c>
      <c r="AD74" s="59">
        <v>208.19563900602327</v>
      </c>
      <c r="AE74" s="59">
        <v>208.98749711285254</v>
      </c>
      <c r="AF74" s="59">
        <v>209.40353261371308</v>
      </c>
      <c r="AG74" s="59">
        <v>209.6392169660021</v>
      </c>
      <c r="AH74" s="59">
        <v>209.83906462067662</v>
      </c>
      <c r="AI74" s="59">
        <v>210.06196171911762</v>
      </c>
      <c r="AJ74" s="59">
        <v>210.32859116575275</v>
      </c>
      <c r="AK74" s="59">
        <v>210.64627719465338</v>
      </c>
      <c r="AL74" s="59">
        <v>211.01886221376591</v>
      </c>
    </row>
    <row r="75" spans="1:38" s="43" customFormat="1" ht="14.4" x14ac:dyDescent="0.3">
      <c r="A75" s="43" t="s">
        <v>131</v>
      </c>
      <c r="B75" s="59">
        <v>0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0</v>
      </c>
      <c r="Y75" s="59">
        <v>0</v>
      </c>
      <c r="Z75" s="59">
        <v>0</v>
      </c>
      <c r="AA75" s="59">
        <v>0</v>
      </c>
      <c r="AB75" s="59">
        <v>0</v>
      </c>
      <c r="AC75" s="59">
        <v>0</v>
      </c>
      <c r="AD75" s="59">
        <v>0</v>
      </c>
      <c r="AE75" s="59">
        <v>0</v>
      </c>
      <c r="AF75" s="59">
        <v>0</v>
      </c>
      <c r="AG75" s="59">
        <v>0</v>
      </c>
      <c r="AH75" s="59">
        <v>0</v>
      </c>
      <c r="AI75" s="59">
        <v>0</v>
      </c>
      <c r="AJ75" s="59">
        <v>0</v>
      </c>
      <c r="AK75" s="59">
        <v>0</v>
      </c>
      <c r="AL75" s="59">
        <v>0</v>
      </c>
    </row>
    <row r="76" spans="1:38" s="43" customFormat="1" ht="14.4" x14ac:dyDescent="0.3">
      <c r="A76" s="43" t="s">
        <v>126</v>
      </c>
      <c r="B76" s="59">
        <v>901.62217352576147</v>
      </c>
      <c r="C76" s="59">
        <v>910.55231722986434</v>
      </c>
      <c r="D76" s="59">
        <v>918.28449264724259</v>
      </c>
      <c r="E76" s="59">
        <v>924.82343993533448</v>
      </c>
      <c r="F76" s="59">
        <v>930.19231589140111</v>
      </c>
      <c r="G76" s="59">
        <v>934.9244962449136</v>
      </c>
      <c r="H76" s="59">
        <v>939.62643279903375</v>
      </c>
      <c r="I76" s="59">
        <v>944.60722401419639</v>
      </c>
      <c r="J76" s="59">
        <v>950.07452300668638</v>
      </c>
      <c r="K76" s="59">
        <v>955.94406242205866</v>
      </c>
      <c r="L76" s="59">
        <v>961.94356005094812</v>
      </c>
      <c r="M76" s="59">
        <v>967.75904736889549</v>
      </c>
      <c r="N76" s="59">
        <v>972.7621750036941</v>
      </c>
      <c r="O76" s="59">
        <v>976.85884354088944</v>
      </c>
      <c r="P76" s="59">
        <v>980.08696893466163</v>
      </c>
      <c r="Q76" s="59">
        <v>982.59151591883301</v>
      </c>
      <c r="R76" s="59">
        <v>984.59252660649236</v>
      </c>
      <c r="S76" s="59">
        <v>986.78448480675502</v>
      </c>
      <c r="T76" s="59">
        <v>989.35623949701255</v>
      </c>
      <c r="U76" s="59">
        <v>992.38061721638235</v>
      </c>
      <c r="V76" s="59">
        <v>995.78088292346933</v>
      </c>
      <c r="W76" s="59">
        <v>999.34126050176098</v>
      </c>
      <c r="X76" s="59">
        <v>1002.7599661976526</v>
      </c>
      <c r="Y76" s="59">
        <v>1005.7345988635266</v>
      </c>
      <c r="Z76" s="59">
        <v>1008.0621198296162</v>
      </c>
      <c r="AA76" s="59">
        <v>1009.7213740618637</v>
      </c>
      <c r="AB76" s="59">
        <v>1010.9058557605088</v>
      </c>
      <c r="AC76" s="59">
        <v>1012.0361329040197</v>
      </c>
      <c r="AD76" s="59">
        <v>1013.5398694399609</v>
      </c>
      <c r="AE76" s="59">
        <v>1015.6806834242875</v>
      </c>
      <c r="AF76" s="59">
        <v>1018.4254185406458</v>
      </c>
      <c r="AG76" s="59">
        <v>1021.5737480787155</v>
      </c>
      <c r="AH76" s="59">
        <v>1024.9634320194668</v>
      </c>
      <c r="AI76" s="59">
        <v>1028.5045141542521</v>
      </c>
      <c r="AJ76" s="59">
        <v>1032.1368839944537</v>
      </c>
      <c r="AK76" s="59">
        <v>1035.8146543294622</v>
      </c>
      <c r="AL76" s="59">
        <v>1039.5015952390565</v>
      </c>
    </row>
    <row r="77" spans="1:38" s="43" customFormat="1" ht="14.4" x14ac:dyDescent="0.3">
      <c r="A77" s="43" t="s">
        <v>128</v>
      </c>
      <c r="B77" s="59">
        <v>0</v>
      </c>
      <c r="C77" s="59">
        <v>0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Y77" s="59">
        <v>0</v>
      </c>
      <c r="Z77" s="59">
        <v>0</v>
      </c>
      <c r="AA77" s="59">
        <v>0</v>
      </c>
      <c r="AB77" s="59">
        <v>0</v>
      </c>
      <c r="AC77" s="59">
        <v>0</v>
      </c>
      <c r="AD77" s="59">
        <v>0</v>
      </c>
      <c r="AE77" s="59">
        <v>0</v>
      </c>
      <c r="AF77" s="59">
        <v>0</v>
      </c>
      <c r="AG77" s="59">
        <v>0</v>
      </c>
      <c r="AH77" s="59">
        <v>0</v>
      </c>
      <c r="AI77" s="59">
        <v>0</v>
      </c>
      <c r="AJ77" s="59">
        <v>0</v>
      </c>
      <c r="AK77" s="59">
        <v>0</v>
      </c>
      <c r="AL77" s="59">
        <v>0</v>
      </c>
    </row>
    <row r="78" spans="1:38" s="43" customFormat="1" ht="14.4" x14ac:dyDescent="0.3">
      <c r="A78" s="43" t="s">
        <v>122</v>
      </c>
      <c r="B78" s="59">
        <v>130.65680931182999</v>
      </c>
      <c r="C78" s="59">
        <v>137.67189329338436</v>
      </c>
      <c r="D78" s="59">
        <v>144.86947334503054</v>
      </c>
      <c r="E78" s="59">
        <v>151.86841708899055</v>
      </c>
      <c r="F78" s="59">
        <v>158.26690492823988</v>
      </c>
      <c r="G78" s="59">
        <v>163.72136773206776</v>
      </c>
      <c r="H78" s="59">
        <v>168.04833635332378</v>
      </c>
      <c r="I78" s="59">
        <v>171.28662807846442</v>
      </c>
      <c r="J78" s="59">
        <v>173.73940949176918</v>
      </c>
      <c r="K78" s="59">
        <v>175.7961528755165</v>
      </c>
      <c r="L78" s="59">
        <v>177.73319001830242</v>
      </c>
      <c r="M78" s="59">
        <v>179.65409621517907</v>
      </c>
      <c r="N78" s="59">
        <v>181.51529243579569</v>
      </c>
      <c r="O78" s="59">
        <v>183.31143282468133</v>
      </c>
      <c r="P78" s="59">
        <v>185.03331940347215</v>
      </c>
      <c r="Q78" s="59">
        <v>186.66907964456615</v>
      </c>
      <c r="R78" s="59">
        <v>188.20764046558403</v>
      </c>
      <c r="S78" s="59">
        <v>189.70868793357451</v>
      </c>
      <c r="T78" s="59">
        <v>191.17432465966073</v>
      </c>
      <c r="U78" s="59">
        <v>192.61737839804391</v>
      </c>
      <c r="V78" s="59">
        <v>194.06357697298043</v>
      </c>
      <c r="W78" s="59">
        <v>195.55344481827925</v>
      </c>
      <c r="X78" s="59">
        <v>197.14065510595958</v>
      </c>
      <c r="Y78" s="59">
        <v>198.87935801249975</v>
      </c>
      <c r="Z78" s="59">
        <v>200.79565759763742</v>
      </c>
      <c r="AA78" s="59">
        <v>202.85028155762143</v>
      </c>
      <c r="AB78" s="59">
        <v>204.90877537120224</v>
      </c>
      <c r="AC78" s="59">
        <v>206.75142434309558</v>
      </c>
      <c r="AD78" s="59">
        <v>208.13979452639612</v>
      </c>
      <c r="AE78" s="59">
        <v>208.97948420931027</v>
      </c>
      <c r="AF78" s="59">
        <v>209.40301186067333</v>
      </c>
      <c r="AG78" s="59">
        <v>209.63920606685687</v>
      </c>
      <c r="AH78" s="59">
        <v>209.83906457417083</v>
      </c>
      <c r="AI78" s="59">
        <v>210.06196171909534</v>
      </c>
      <c r="AJ78" s="59">
        <v>210.32859116575275</v>
      </c>
      <c r="AK78" s="59">
        <v>210.64627719465338</v>
      </c>
      <c r="AL78" s="59">
        <v>211.01886221376591</v>
      </c>
    </row>
    <row r="79" spans="1:38" s="43" customFormat="1" ht="14.4" x14ac:dyDescent="0.3">
      <c r="A79" s="43" t="s">
        <v>129</v>
      </c>
      <c r="B79" s="59">
        <v>0</v>
      </c>
      <c r="C79" s="59">
        <v>0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0</v>
      </c>
      <c r="Y79" s="59">
        <v>0</v>
      </c>
      <c r="Z79" s="59">
        <v>0</v>
      </c>
      <c r="AA79" s="59">
        <v>0</v>
      </c>
      <c r="AB79" s="59">
        <v>0</v>
      </c>
      <c r="AC79" s="59">
        <v>0</v>
      </c>
      <c r="AD79" s="59">
        <v>0</v>
      </c>
      <c r="AE79" s="59">
        <v>0</v>
      </c>
      <c r="AF79" s="59">
        <v>0</v>
      </c>
      <c r="AG79" s="59">
        <v>0</v>
      </c>
      <c r="AH79" s="59">
        <v>0</v>
      </c>
      <c r="AI79" s="59">
        <v>0</v>
      </c>
      <c r="AJ79" s="59">
        <v>0</v>
      </c>
      <c r="AK79" s="59">
        <v>0</v>
      </c>
      <c r="AL79" s="59">
        <v>0</v>
      </c>
    </row>
    <row r="80" spans="1:38" s="43" customFormat="1" ht="14.4" x14ac:dyDescent="0.3">
      <c r="A80" s="57" t="s">
        <v>52</v>
      </c>
      <c r="B80" s="72">
        <v>2178.2452491464201</v>
      </c>
      <c r="C80" s="72">
        <v>2194.5305667802309</v>
      </c>
      <c r="D80" s="72">
        <v>2210.8965376269007</v>
      </c>
      <c r="E80" s="72">
        <v>2227.3312819282337</v>
      </c>
      <c r="F80" s="72">
        <v>2243.8381516384543</v>
      </c>
      <c r="G80" s="72">
        <v>2260.4326680257354</v>
      </c>
      <c r="H80" s="72">
        <v>2277.1356479670367</v>
      </c>
      <c r="I80" s="72">
        <v>2293.5527012173211</v>
      </c>
      <c r="J80" s="72">
        <v>2309.6969330466814</v>
      </c>
      <c r="K80" s="72">
        <v>2325.575041684458</v>
      </c>
      <c r="L80" s="72">
        <v>2341.1892815284145</v>
      </c>
      <c r="M80" s="72">
        <v>2356.5399437934843</v>
      </c>
      <c r="N80" s="72">
        <v>2370.6729967951846</v>
      </c>
      <c r="O80" s="72">
        <v>2383.5894468517313</v>
      </c>
      <c r="P80" s="72">
        <v>2395.2915964914191</v>
      </c>
      <c r="Q80" s="72">
        <v>2405.783105505328</v>
      </c>
      <c r="R80" s="72">
        <v>2415.068621749183</v>
      </c>
      <c r="S80" s="72">
        <v>2424.2504371834507</v>
      </c>
      <c r="T80" s="72">
        <v>2433.3329516292633</v>
      </c>
      <c r="U80" s="72">
        <v>2442.3190980092122</v>
      </c>
      <c r="V80" s="72">
        <v>2451.2098088444077</v>
      </c>
      <c r="W80" s="72">
        <v>2460.0039838713351</v>
      </c>
      <c r="X80" s="72">
        <v>2468.6990073576003</v>
      </c>
      <c r="Y80" s="72">
        <v>2477.2915307656408</v>
      </c>
      <c r="Z80" s="72">
        <v>2485.7783566486969</v>
      </c>
      <c r="AA80" s="72">
        <v>2494.1569491648679</v>
      </c>
      <c r="AB80" s="72">
        <v>2502.4256725188479</v>
      </c>
      <c r="AC80" s="72">
        <v>2510.6949604472711</v>
      </c>
      <c r="AD80" s="72">
        <v>2518.9644339572601</v>
      </c>
      <c r="AE80" s="72">
        <v>2527.233949984291</v>
      </c>
      <c r="AF80" s="72">
        <v>2535.5034764189063</v>
      </c>
      <c r="AG80" s="72">
        <v>2543.7730038210402</v>
      </c>
      <c r="AH80" s="72">
        <v>2552.0425293110929</v>
      </c>
      <c r="AI80" s="72">
        <v>2560.3120536475617</v>
      </c>
      <c r="AJ80" s="72">
        <v>2568.5815777322005</v>
      </c>
      <c r="AK80" s="72">
        <v>2576.8511099330999</v>
      </c>
      <c r="AL80" s="72">
        <v>2585.1206390646907</v>
      </c>
    </row>
    <row r="83" spans="1:38" x14ac:dyDescent="0.2">
      <c r="A83" s="101" t="s">
        <v>550</v>
      </c>
      <c r="C83" s="73">
        <f>C64</f>
        <v>2015</v>
      </c>
      <c r="D83" s="73">
        <f t="shared" ref="D83:AL83" si="3">D64</f>
        <v>2016</v>
      </c>
      <c r="E83" s="73">
        <f t="shared" si="3"/>
        <v>2017</v>
      </c>
      <c r="F83" s="73">
        <f t="shared" si="3"/>
        <v>2018</v>
      </c>
      <c r="G83" s="73">
        <f t="shared" si="3"/>
        <v>2019</v>
      </c>
      <c r="H83" s="73">
        <f t="shared" si="3"/>
        <v>2020</v>
      </c>
      <c r="I83" s="73">
        <f t="shared" si="3"/>
        <v>2021</v>
      </c>
      <c r="J83" s="73">
        <f t="shared" si="3"/>
        <v>2022</v>
      </c>
      <c r="K83" s="73">
        <f t="shared" si="3"/>
        <v>2023</v>
      </c>
      <c r="L83" s="73">
        <f t="shared" si="3"/>
        <v>2024</v>
      </c>
      <c r="M83" s="73">
        <f t="shared" si="3"/>
        <v>2025</v>
      </c>
      <c r="N83" s="73">
        <f t="shared" si="3"/>
        <v>2026</v>
      </c>
      <c r="O83" s="73">
        <f t="shared" si="3"/>
        <v>2027</v>
      </c>
      <c r="P83" s="73">
        <f t="shared" si="3"/>
        <v>2028</v>
      </c>
      <c r="Q83" s="73">
        <f t="shared" si="3"/>
        <v>2029</v>
      </c>
      <c r="R83" s="73">
        <f t="shared" si="3"/>
        <v>2030</v>
      </c>
      <c r="S83" s="73">
        <f t="shared" si="3"/>
        <v>2031</v>
      </c>
      <c r="T83" s="73">
        <f t="shared" si="3"/>
        <v>2032</v>
      </c>
      <c r="U83" s="73">
        <f t="shared" si="3"/>
        <v>2033</v>
      </c>
      <c r="V83" s="73">
        <f t="shared" si="3"/>
        <v>2034</v>
      </c>
      <c r="W83" s="73">
        <f t="shared" si="3"/>
        <v>2035</v>
      </c>
      <c r="X83" s="73">
        <f t="shared" si="3"/>
        <v>2036</v>
      </c>
      <c r="Y83" s="73">
        <f t="shared" si="3"/>
        <v>2037</v>
      </c>
      <c r="Z83" s="73">
        <f t="shared" si="3"/>
        <v>2038</v>
      </c>
      <c r="AA83" s="73">
        <f t="shared" si="3"/>
        <v>2039</v>
      </c>
      <c r="AB83" s="73">
        <f t="shared" si="3"/>
        <v>2040</v>
      </c>
      <c r="AC83" s="73">
        <f t="shared" si="3"/>
        <v>2041</v>
      </c>
      <c r="AD83" s="73">
        <f t="shared" si="3"/>
        <v>2042</v>
      </c>
      <c r="AE83" s="73">
        <f t="shared" si="3"/>
        <v>2043</v>
      </c>
      <c r="AF83" s="73">
        <f t="shared" si="3"/>
        <v>2044</v>
      </c>
      <c r="AG83" s="73">
        <f t="shared" si="3"/>
        <v>2045</v>
      </c>
      <c r="AH83" s="73">
        <f t="shared" si="3"/>
        <v>2046</v>
      </c>
      <c r="AI83" s="73">
        <f t="shared" si="3"/>
        <v>2047</v>
      </c>
      <c r="AJ83" s="73">
        <f t="shared" si="3"/>
        <v>2048</v>
      </c>
      <c r="AK83" s="73">
        <f t="shared" si="3"/>
        <v>2049</v>
      </c>
      <c r="AL83" s="73">
        <f t="shared" si="3"/>
        <v>2050</v>
      </c>
    </row>
    <row r="84" spans="1:38" x14ac:dyDescent="0.2">
      <c r="A84" s="73" t="s">
        <v>136</v>
      </c>
      <c r="C84" s="107">
        <f>SUM(C65:C66)/1000</f>
        <v>0.3062936495823485</v>
      </c>
      <c r="D84" s="107">
        <f t="shared" ref="D84:AL84" si="4">SUM(D65:D66)/1000</f>
        <v>0.30259109881549356</v>
      </c>
      <c r="E84" s="107">
        <f t="shared" si="4"/>
        <v>0.30067906267534683</v>
      </c>
      <c r="F84" s="107">
        <f t="shared" si="4"/>
        <v>0.30063015616350591</v>
      </c>
      <c r="G84" s="107">
        <f t="shared" si="4"/>
        <v>0.30228005513111289</v>
      </c>
      <c r="H84" s="107">
        <f t="shared" si="4"/>
        <v>0.30534431742851514</v>
      </c>
      <c r="I84" s="107">
        <f t="shared" si="4"/>
        <v>0.30946784111755687</v>
      </c>
      <c r="J84" s="107">
        <f t="shared" si="4"/>
        <v>0.31444425030137835</v>
      </c>
      <c r="K84" s="107">
        <f t="shared" si="4"/>
        <v>0.32016362289804978</v>
      </c>
      <c r="L84" s="107">
        <f t="shared" si="4"/>
        <v>0.31898828655681072</v>
      </c>
      <c r="M84" s="107">
        <f t="shared" si="4"/>
        <v>0.31782285754743939</v>
      </c>
      <c r="N84" s="107">
        <f t="shared" si="4"/>
        <v>0.31660440077098906</v>
      </c>
      <c r="O84" s="107">
        <f t="shared" si="4"/>
        <v>0.31539528467662153</v>
      </c>
      <c r="P84" s="107">
        <f t="shared" si="4"/>
        <v>0.31419159204182234</v>
      </c>
      <c r="Q84" s="107">
        <f t="shared" si="4"/>
        <v>0.31289480434598099</v>
      </c>
      <c r="R84" s="107">
        <f t="shared" si="4"/>
        <v>0.31132869106068667</v>
      </c>
      <c r="S84" s="107">
        <f t="shared" si="4"/>
        <v>0.30945280993368318</v>
      </c>
      <c r="T84" s="107">
        <f t="shared" si="4"/>
        <v>0.30712505154503206</v>
      </c>
      <c r="U84" s="107">
        <f t="shared" si="4"/>
        <v>0.30432339733550068</v>
      </c>
      <c r="V84" s="107">
        <f t="shared" si="4"/>
        <v>0.30116808304766085</v>
      </c>
      <c r="W84" s="107">
        <f t="shared" si="4"/>
        <v>0.2978876027368807</v>
      </c>
      <c r="X84" s="107">
        <f t="shared" si="4"/>
        <v>0.29474417358306881</v>
      </c>
      <c r="Y84" s="107">
        <f t="shared" si="4"/>
        <v>0.29195775297196724</v>
      </c>
      <c r="Z84" s="107">
        <f t="shared" si="4"/>
        <v>0.28966659962441677</v>
      </c>
      <c r="AA84" s="107">
        <f t="shared" si="4"/>
        <v>0.28793432905632349</v>
      </c>
      <c r="AB84" s="107">
        <f t="shared" si="4"/>
        <v>0.28678363842434235</v>
      </c>
      <c r="AC84" s="107">
        <f t="shared" si="4"/>
        <v>0.28624207815257025</v>
      </c>
      <c r="AD84" s="107">
        <f t="shared" si="4"/>
        <v>0.28630537113357912</v>
      </c>
      <c r="AE84" s="107">
        <f t="shared" si="4"/>
        <v>0.28690739766683293</v>
      </c>
      <c r="AF84" s="107">
        <f t="shared" si="4"/>
        <v>0.28789437646378513</v>
      </c>
      <c r="AG84" s="107">
        <f t="shared" si="4"/>
        <v>0.2890823968881745</v>
      </c>
      <c r="AH84" s="107">
        <f t="shared" si="4"/>
        <v>0.29033356722692671</v>
      </c>
      <c r="AI84" s="107">
        <f t="shared" si="4"/>
        <v>0.29156611088108375</v>
      </c>
      <c r="AJ84" s="107">
        <f t="shared" si="4"/>
        <v>0.29273412993884707</v>
      </c>
      <c r="AK84" s="107">
        <f t="shared" si="4"/>
        <v>0.29381636525942778</v>
      </c>
      <c r="AL84" s="107">
        <f t="shared" si="4"/>
        <v>0.29481002151368219</v>
      </c>
    </row>
    <row r="85" spans="1:38" x14ac:dyDescent="0.2">
      <c r="A85" s="73" t="s">
        <v>10</v>
      </c>
      <c r="C85" s="107">
        <f>SUM(C67:C79)/1000</f>
        <v>1.8882369171978823</v>
      </c>
      <c r="D85" s="107">
        <f t="shared" ref="D85:AL85" si="5">SUM(D67:D79)/1000</f>
        <v>1.9083054388114069</v>
      </c>
      <c r="E85" s="107">
        <f t="shared" si="5"/>
        <v>1.926652219252887</v>
      </c>
      <c r="F85" s="107">
        <f t="shared" si="5"/>
        <v>1.9432079954749484</v>
      </c>
      <c r="G85" s="107">
        <f t="shared" si="5"/>
        <v>1.9581526128946229</v>
      </c>
      <c r="H85" s="107">
        <f t="shared" si="5"/>
        <v>1.9717913305385215</v>
      </c>
      <c r="I85" s="107">
        <f t="shared" si="5"/>
        <v>1.9840848600997645</v>
      </c>
      <c r="J85" s="107">
        <f t="shared" si="5"/>
        <v>1.9952526827453028</v>
      </c>
      <c r="K85" s="107">
        <f t="shared" si="5"/>
        <v>2.0054114187864087</v>
      </c>
      <c r="L85" s="107">
        <f t="shared" si="5"/>
        <v>2.0222009949716035</v>
      </c>
      <c r="M85" s="107">
        <f t="shared" si="5"/>
        <v>2.0387170862460451</v>
      </c>
      <c r="N85" s="107">
        <f t="shared" si="5"/>
        <v>2.0540685960241958</v>
      </c>
      <c r="O85" s="107">
        <f t="shared" si="5"/>
        <v>2.0681941621751099</v>
      </c>
      <c r="P85" s="107">
        <f t="shared" si="5"/>
        <v>2.0811000044495969</v>
      </c>
      <c r="Q85" s="107">
        <f t="shared" si="5"/>
        <v>2.0928883011593471</v>
      </c>
      <c r="R85" s="107">
        <f t="shared" si="5"/>
        <v>2.1037399306884965</v>
      </c>
      <c r="S85" s="107">
        <f t="shared" si="5"/>
        <v>2.1147976272497675</v>
      </c>
      <c r="T85" s="107">
        <f t="shared" si="5"/>
        <v>2.1262079000842316</v>
      </c>
      <c r="U85" s="107">
        <f t="shared" si="5"/>
        <v>2.1379957006737111</v>
      </c>
      <c r="V85" s="107">
        <f t="shared" si="5"/>
        <v>2.150041725796747</v>
      </c>
      <c r="W85" s="107">
        <f t="shared" si="5"/>
        <v>2.1621163811344544</v>
      </c>
      <c r="X85" s="107">
        <f t="shared" si="5"/>
        <v>2.1739548337745314</v>
      </c>
      <c r="Y85" s="107">
        <f t="shared" si="5"/>
        <v>2.1853337777936734</v>
      </c>
      <c r="Z85" s="107">
        <f t="shared" si="5"/>
        <v>2.1961117570242794</v>
      </c>
      <c r="AA85" s="107">
        <f t="shared" si="5"/>
        <v>2.206222620108544</v>
      </c>
      <c r="AB85" s="107">
        <f t="shared" si="5"/>
        <v>2.2156420340945058</v>
      </c>
      <c r="AC85" s="107">
        <f t="shared" si="5"/>
        <v>2.2244528822947007</v>
      </c>
      <c r="AD85" s="107">
        <f t="shared" si="5"/>
        <v>2.2326590628236809</v>
      </c>
      <c r="AE85" s="107">
        <f t="shared" si="5"/>
        <v>2.240326552317458</v>
      </c>
      <c r="AF85" s="107">
        <f t="shared" si="5"/>
        <v>2.2476090999551213</v>
      </c>
      <c r="AG85" s="107">
        <f t="shared" si="5"/>
        <v>2.2546906069328658</v>
      </c>
      <c r="AH85" s="107">
        <f t="shared" si="5"/>
        <v>2.2617089620841662</v>
      </c>
      <c r="AI85" s="107">
        <f t="shared" si="5"/>
        <v>2.268745942494105</v>
      </c>
      <c r="AJ85" s="107">
        <f t="shared" si="5"/>
        <v>2.2758474477737023</v>
      </c>
      <c r="AK85" s="107">
        <f t="shared" si="5"/>
        <v>2.2830347446726926</v>
      </c>
      <c r="AL85" s="107">
        <f t="shared" si="5"/>
        <v>2.2903106175509764</v>
      </c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37B5-EAB9-4274-8375-636B0505E04E}">
  <sheetPr>
    <tabColor theme="5" tint="0.59999389629810485"/>
  </sheetPr>
  <dimension ref="A9:AL95"/>
  <sheetViews>
    <sheetView topLeftCell="A6" zoomScale="80" zoomScaleNormal="80" workbookViewId="0">
      <pane ySplit="24" topLeftCell="A48" activePane="bottomLeft" state="frozen"/>
      <selection activeCell="A6" sqref="A6"/>
      <selection pane="bottomLeft" activeCell="A96" sqref="A96:XFD132"/>
    </sheetView>
  </sheetViews>
  <sheetFormatPr defaultColWidth="9.109375" defaultRowHeight="10.199999999999999" x14ac:dyDescent="0.2"/>
  <cols>
    <col min="1" max="1" width="30.44140625" style="205" bestFit="1" customWidth="1"/>
    <col min="2" max="8" width="8.44140625" style="205" bestFit="1" customWidth="1"/>
    <col min="9" max="9" width="15.44140625" style="205" bestFit="1" customWidth="1"/>
    <col min="10" max="13" width="14.44140625" style="205" bestFit="1" customWidth="1"/>
    <col min="14" max="14" width="15.33203125" style="205" bestFit="1" customWidth="1"/>
    <col min="15" max="38" width="14.44140625" style="205" bestFit="1" customWidth="1"/>
    <col min="39" max="16384" width="9.109375" style="205"/>
  </cols>
  <sheetData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spans="1:38" ht="14.25" customHeight="1" x14ac:dyDescent="0.2"/>
    <row r="18" spans="1:38" ht="14.25" customHeight="1" x14ac:dyDescent="0.2"/>
    <row r="19" spans="1:38" ht="14.25" customHeight="1" x14ac:dyDescent="0.2"/>
    <row r="20" spans="1:38" ht="14.25" customHeight="1" x14ac:dyDescent="0.2"/>
    <row r="21" spans="1:38" ht="14.25" customHeight="1" x14ac:dyDescent="0.2"/>
    <row r="22" spans="1:38" ht="14.25" customHeight="1" x14ac:dyDescent="0.2"/>
    <row r="23" spans="1:38" ht="14.25" customHeight="1" x14ac:dyDescent="0.2"/>
    <row r="24" spans="1:38" ht="14.25" customHeight="1" x14ac:dyDescent="0.2"/>
    <row r="25" spans="1:38" ht="14.25" customHeight="1" x14ac:dyDescent="0.2"/>
    <row r="26" spans="1:38" ht="14.25" customHeight="1" x14ac:dyDescent="0.2"/>
    <row r="27" spans="1:38" ht="14.25" customHeight="1" x14ac:dyDescent="0.2"/>
    <row r="28" spans="1:38" ht="14.25" customHeight="1" x14ac:dyDescent="0.2"/>
    <row r="29" spans="1:38" ht="14.25" customHeight="1" x14ac:dyDescent="0.2"/>
    <row r="31" spans="1:38" ht="14.4" x14ac:dyDescent="0.3">
      <c r="A31" s="57" t="s">
        <v>394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spans="1:38" s="43" customFormat="1" ht="14.4" x14ac:dyDescent="0.3">
      <c r="A32" s="57" t="s">
        <v>449</v>
      </c>
    </row>
    <row r="33" spans="1:38" s="43" customFormat="1" ht="14.4" x14ac:dyDescent="0.3">
      <c r="A33" s="57" t="s">
        <v>402</v>
      </c>
    </row>
    <row r="34" spans="1:38" s="43" customFormat="1" ht="14.4" x14ac:dyDescent="0.3">
      <c r="A34" s="57" t="s">
        <v>303</v>
      </c>
    </row>
    <row r="35" spans="1:38" s="43" customFormat="1" ht="14.4" x14ac:dyDescent="0.3">
      <c r="A35" s="57"/>
    </row>
    <row r="36" spans="1:38" s="43" customFormat="1" ht="14.4" x14ac:dyDescent="0.3">
      <c r="A36" s="57" t="s">
        <v>246</v>
      </c>
      <c r="B36" s="57">
        <v>2014</v>
      </c>
      <c r="C36" s="57">
        <v>2015</v>
      </c>
      <c r="D36" s="57">
        <v>2016</v>
      </c>
      <c r="E36" s="57">
        <v>2017</v>
      </c>
      <c r="F36" s="57">
        <v>2018</v>
      </c>
      <c r="G36" s="57">
        <v>2019</v>
      </c>
      <c r="H36" s="57">
        <v>2020</v>
      </c>
      <c r="I36" s="57">
        <v>2021</v>
      </c>
      <c r="J36" s="57">
        <v>2022</v>
      </c>
      <c r="K36" s="57">
        <v>2023</v>
      </c>
      <c r="L36" s="57">
        <v>2024</v>
      </c>
      <c r="M36" s="57">
        <v>2025</v>
      </c>
      <c r="N36" s="57">
        <v>2026</v>
      </c>
      <c r="O36" s="57">
        <v>2027</v>
      </c>
      <c r="P36" s="57">
        <v>2028</v>
      </c>
      <c r="Q36" s="57">
        <v>2029</v>
      </c>
      <c r="R36" s="57">
        <v>2030</v>
      </c>
      <c r="S36" s="57">
        <v>2031</v>
      </c>
      <c r="T36" s="57">
        <v>2032</v>
      </c>
      <c r="U36" s="57">
        <v>2033</v>
      </c>
      <c r="V36" s="57">
        <v>2034</v>
      </c>
      <c r="W36" s="57">
        <v>2035</v>
      </c>
      <c r="X36" s="57">
        <v>2036</v>
      </c>
      <c r="Y36" s="57">
        <v>2037</v>
      </c>
      <c r="Z36" s="57">
        <v>2038</v>
      </c>
      <c r="AA36" s="57">
        <v>2039</v>
      </c>
      <c r="AB36" s="57">
        <v>2040</v>
      </c>
      <c r="AC36" s="57">
        <v>2041</v>
      </c>
      <c r="AD36" s="57">
        <v>2042</v>
      </c>
      <c r="AE36" s="57">
        <v>2043</v>
      </c>
      <c r="AF36" s="57">
        <v>2044</v>
      </c>
      <c r="AG36" s="57">
        <v>2045</v>
      </c>
      <c r="AH36" s="57">
        <v>2046</v>
      </c>
      <c r="AI36" s="57">
        <v>2047</v>
      </c>
      <c r="AJ36" s="57">
        <v>2048</v>
      </c>
      <c r="AK36" s="57">
        <v>2049</v>
      </c>
      <c r="AL36" s="57">
        <v>2050</v>
      </c>
    </row>
    <row r="37" spans="1:38" s="43" customFormat="1" ht="14.4" x14ac:dyDescent="0.3">
      <c r="A37" s="43" t="s">
        <v>118</v>
      </c>
      <c r="B37" s="176" t="s">
        <v>337</v>
      </c>
      <c r="C37" s="176">
        <v>0.14499999999999999</v>
      </c>
      <c r="D37" s="176">
        <v>0.153</v>
      </c>
      <c r="E37" s="176">
        <v>0.16200000000000001</v>
      </c>
      <c r="F37" s="176">
        <v>0.17299999999999999</v>
      </c>
      <c r="G37" s="176">
        <v>0.185</v>
      </c>
      <c r="H37" s="176">
        <v>0.19900000000000001</v>
      </c>
      <c r="I37" s="176">
        <v>0.22</v>
      </c>
      <c r="J37" s="176">
        <v>0.24399999999999999</v>
      </c>
      <c r="K37" s="176">
        <v>0.26900000000000002</v>
      </c>
      <c r="L37" s="176">
        <v>0.29799999999999999</v>
      </c>
      <c r="M37" s="176">
        <v>0.32700000000000001</v>
      </c>
      <c r="N37" s="176">
        <v>0.35599999999999998</v>
      </c>
      <c r="O37" s="176">
        <v>0.38600000000000001</v>
      </c>
      <c r="P37" s="176">
        <v>0.41399999999999998</v>
      </c>
      <c r="Q37" s="176">
        <v>0.441</v>
      </c>
      <c r="R37" s="176">
        <v>0.46600000000000003</v>
      </c>
      <c r="S37" s="176">
        <v>0.49</v>
      </c>
      <c r="T37" s="176">
        <v>0.51400000000000001</v>
      </c>
      <c r="U37" s="176">
        <v>0.53900000000000003</v>
      </c>
      <c r="V37" s="176">
        <v>0.56499999999999995</v>
      </c>
      <c r="W37" s="176">
        <v>0.59099999999999997</v>
      </c>
      <c r="X37" s="176">
        <v>0.61799999999999999</v>
      </c>
      <c r="Y37" s="176">
        <v>0.64600000000000002</v>
      </c>
      <c r="Z37" s="176">
        <v>0.67600000000000005</v>
      </c>
      <c r="AA37" s="176">
        <v>0.70799999999999996</v>
      </c>
      <c r="AB37" s="176">
        <v>0.74199999999999999</v>
      </c>
      <c r="AC37" s="176">
        <v>0.77200000000000002</v>
      </c>
      <c r="AD37" s="176">
        <v>0.8</v>
      </c>
      <c r="AE37" s="176">
        <v>0.82799999999999996</v>
      </c>
      <c r="AF37" s="176">
        <v>0.85499999999999998</v>
      </c>
      <c r="AG37" s="176">
        <v>0.88100000000000001</v>
      </c>
      <c r="AH37" s="176">
        <v>0.90400000000000003</v>
      </c>
      <c r="AI37" s="176">
        <v>0.92400000000000004</v>
      </c>
      <c r="AJ37" s="176">
        <v>0.94</v>
      </c>
      <c r="AK37" s="176">
        <v>0.95199999999999996</v>
      </c>
      <c r="AL37" s="176">
        <v>0.95799999999999996</v>
      </c>
    </row>
    <row r="38" spans="1:38" s="43" customFormat="1" ht="14.4" x14ac:dyDescent="0.3">
      <c r="A38" s="43" t="s">
        <v>124</v>
      </c>
      <c r="B38" s="176" t="s">
        <v>337</v>
      </c>
      <c r="C38" s="176">
        <v>4.0000000000000001E-3</v>
      </c>
      <c r="D38" s="176">
        <v>4.0000000000000001E-3</v>
      </c>
      <c r="E38" s="176">
        <v>4.0000000000000001E-3</v>
      </c>
      <c r="F38" s="176">
        <v>4.0000000000000001E-3</v>
      </c>
      <c r="G38" s="176">
        <v>4.0000000000000001E-3</v>
      </c>
      <c r="H38" s="176">
        <v>4.0000000000000001E-3</v>
      </c>
      <c r="I38" s="176">
        <v>4.0000000000000001E-3</v>
      </c>
      <c r="J38" s="176">
        <v>4.0000000000000001E-3</v>
      </c>
      <c r="K38" s="176">
        <v>4.0000000000000001E-3</v>
      </c>
      <c r="L38" s="176">
        <v>4.0000000000000001E-3</v>
      </c>
      <c r="M38" s="176">
        <v>4.0000000000000001E-3</v>
      </c>
      <c r="N38" s="176">
        <v>4.0000000000000001E-3</v>
      </c>
      <c r="O38" s="176">
        <v>4.0000000000000001E-3</v>
      </c>
      <c r="P38" s="176">
        <v>4.0000000000000001E-3</v>
      </c>
      <c r="Q38" s="176">
        <v>4.0000000000000001E-3</v>
      </c>
      <c r="R38" s="176">
        <v>4.0000000000000001E-3</v>
      </c>
      <c r="S38" s="176">
        <v>4.0000000000000001E-3</v>
      </c>
      <c r="T38" s="176">
        <v>4.0000000000000001E-3</v>
      </c>
      <c r="U38" s="176">
        <v>4.0000000000000001E-3</v>
      </c>
      <c r="V38" s="176">
        <v>4.0000000000000001E-3</v>
      </c>
      <c r="W38" s="176">
        <v>4.0000000000000001E-3</v>
      </c>
      <c r="X38" s="176">
        <v>4.0000000000000001E-3</v>
      </c>
      <c r="Y38" s="176">
        <v>4.0000000000000001E-3</v>
      </c>
      <c r="Z38" s="176">
        <v>4.0000000000000001E-3</v>
      </c>
      <c r="AA38" s="176">
        <v>4.0000000000000001E-3</v>
      </c>
      <c r="AB38" s="176">
        <v>4.0000000000000001E-3</v>
      </c>
      <c r="AC38" s="176">
        <v>4.0000000000000001E-3</v>
      </c>
      <c r="AD38" s="176">
        <v>4.0000000000000001E-3</v>
      </c>
      <c r="AE38" s="176">
        <v>4.0000000000000001E-3</v>
      </c>
      <c r="AF38" s="176">
        <v>4.0000000000000001E-3</v>
      </c>
      <c r="AG38" s="176">
        <v>4.0000000000000001E-3</v>
      </c>
      <c r="AH38" s="176">
        <v>4.0000000000000001E-3</v>
      </c>
      <c r="AI38" s="176">
        <v>4.0000000000000001E-3</v>
      </c>
      <c r="AJ38" s="176">
        <v>4.0000000000000001E-3</v>
      </c>
      <c r="AK38" s="176">
        <v>4.0000000000000001E-3</v>
      </c>
      <c r="AL38" s="176">
        <v>4.0000000000000001E-3</v>
      </c>
    </row>
    <row r="39" spans="1:38" s="43" customFormat="1" ht="14.4" x14ac:dyDescent="0.3">
      <c r="A39" s="43" t="s">
        <v>123</v>
      </c>
      <c r="B39" s="176" t="s">
        <v>337</v>
      </c>
      <c r="C39" s="176">
        <v>0.03</v>
      </c>
      <c r="D39" s="176">
        <v>0.03</v>
      </c>
      <c r="E39" s="176">
        <v>0.03</v>
      </c>
      <c r="F39" s="176">
        <v>0.03</v>
      </c>
      <c r="G39" s="176">
        <v>0.03</v>
      </c>
      <c r="H39" s="176">
        <v>0.03</v>
      </c>
      <c r="I39" s="176">
        <v>0.03</v>
      </c>
      <c r="J39" s="176">
        <v>0.03</v>
      </c>
      <c r="K39" s="176">
        <v>0.03</v>
      </c>
      <c r="L39" s="176">
        <v>2.9000000000000001E-2</v>
      </c>
      <c r="M39" s="176">
        <v>2.8000000000000001E-2</v>
      </c>
      <c r="N39" s="176">
        <v>2.7E-2</v>
      </c>
      <c r="O39" s="176">
        <v>2.5999999999999999E-2</v>
      </c>
      <c r="P39" s="176">
        <v>2.4E-2</v>
      </c>
      <c r="Q39" s="176">
        <v>2.3E-2</v>
      </c>
      <c r="R39" s="176">
        <v>2.1999999999999999E-2</v>
      </c>
      <c r="S39" s="176">
        <v>2.1000000000000001E-2</v>
      </c>
      <c r="T39" s="176">
        <v>0.02</v>
      </c>
      <c r="U39" s="176">
        <v>1.9E-2</v>
      </c>
      <c r="V39" s="176">
        <v>1.7999999999999999E-2</v>
      </c>
      <c r="W39" s="176">
        <v>1.7000000000000001E-2</v>
      </c>
      <c r="X39" s="176">
        <v>1.6E-2</v>
      </c>
      <c r="Y39" s="176">
        <v>1.4E-2</v>
      </c>
      <c r="Z39" s="176">
        <v>1.2999999999999999E-2</v>
      </c>
      <c r="AA39" s="176">
        <v>1.2E-2</v>
      </c>
      <c r="AB39" s="176">
        <v>1.0999999999999999E-2</v>
      </c>
      <c r="AC39" s="176">
        <v>0.01</v>
      </c>
      <c r="AD39" s="176">
        <v>8.9999999999999993E-3</v>
      </c>
      <c r="AE39" s="176">
        <v>8.0000000000000002E-3</v>
      </c>
      <c r="AF39" s="176">
        <v>7.0000000000000001E-3</v>
      </c>
      <c r="AG39" s="176">
        <v>6.0000000000000001E-3</v>
      </c>
      <c r="AH39" s="176">
        <v>4.0000000000000001E-3</v>
      </c>
      <c r="AI39" s="176">
        <v>3.0000000000000001E-3</v>
      </c>
      <c r="AJ39" s="176">
        <v>2E-3</v>
      </c>
      <c r="AK39" s="176">
        <v>1E-3</v>
      </c>
      <c r="AL39" s="176" t="s">
        <v>337</v>
      </c>
    </row>
    <row r="40" spans="1:38" s="43" customFormat="1" ht="14.4" x14ac:dyDescent="0.3">
      <c r="A40" s="43" t="s">
        <v>125</v>
      </c>
      <c r="B40" s="176" t="s">
        <v>337</v>
      </c>
      <c r="C40" s="176">
        <v>0.02</v>
      </c>
      <c r="D40" s="176">
        <v>0.02</v>
      </c>
      <c r="E40" s="176">
        <v>0.02</v>
      </c>
      <c r="F40" s="176">
        <v>0.02</v>
      </c>
      <c r="G40" s="176">
        <v>0.02</v>
      </c>
      <c r="H40" s="176">
        <v>0.02</v>
      </c>
      <c r="I40" s="176">
        <v>0.02</v>
      </c>
      <c r="J40" s="176">
        <v>0.02</v>
      </c>
      <c r="K40" s="176">
        <v>0.02</v>
      </c>
      <c r="L40" s="176">
        <v>1.9E-2</v>
      </c>
      <c r="M40" s="176">
        <v>1.9E-2</v>
      </c>
      <c r="N40" s="176">
        <v>1.7999999999999999E-2</v>
      </c>
      <c r="O40" s="176">
        <v>1.7000000000000001E-2</v>
      </c>
      <c r="P40" s="176">
        <v>1.6E-2</v>
      </c>
      <c r="Q40" s="176">
        <v>1.6E-2</v>
      </c>
      <c r="R40" s="176">
        <v>1.4999999999999999E-2</v>
      </c>
      <c r="S40" s="176">
        <v>1.4E-2</v>
      </c>
      <c r="T40" s="176">
        <v>1.2999999999999999E-2</v>
      </c>
      <c r="U40" s="176">
        <v>1.2999999999999999E-2</v>
      </c>
      <c r="V40" s="176">
        <v>1.2E-2</v>
      </c>
      <c r="W40" s="176">
        <v>1.0999999999999999E-2</v>
      </c>
      <c r="X40" s="176">
        <v>0.01</v>
      </c>
      <c r="Y40" s="176">
        <v>0.01</v>
      </c>
      <c r="Z40" s="176">
        <v>8.9999999999999993E-3</v>
      </c>
      <c r="AA40" s="176">
        <v>8.0000000000000002E-3</v>
      </c>
      <c r="AB40" s="176">
        <v>7.0000000000000001E-3</v>
      </c>
      <c r="AC40" s="176">
        <v>7.0000000000000001E-3</v>
      </c>
      <c r="AD40" s="176">
        <v>6.0000000000000001E-3</v>
      </c>
      <c r="AE40" s="176">
        <v>5.0000000000000001E-3</v>
      </c>
      <c r="AF40" s="176">
        <v>4.0000000000000001E-3</v>
      </c>
      <c r="AG40" s="176">
        <v>4.0000000000000001E-3</v>
      </c>
      <c r="AH40" s="176">
        <v>3.0000000000000001E-3</v>
      </c>
      <c r="AI40" s="176">
        <v>2E-3</v>
      </c>
      <c r="AJ40" s="176">
        <v>1E-3</v>
      </c>
      <c r="AK40" s="176">
        <v>1E-3</v>
      </c>
      <c r="AL40" s="176" t="s">
        <v>337</v>
      </c>
    </row>
    <row r="41" spans="1:38" s="43" customFormat="1" ht="14.4" x14ac:dyDescent="0.3">
      <c r="A41" s="43" t="s">
        <v>121</v>
      </c>
      <c r="B41" s="176" t="s">
        <v>337</v>
      </c>
      <c r="C41" s="176">
        <v>0.23</v>
      </c>
      <c r="D41" s="176">
        <v>0.224</v>
      </c>
      <c r="E41" s="176">
        <v>0.217</v>
      </c>
      <c r="F41" s="176">
        <v>0.21</v>
      </c>
      <c r="G41" s="176">
        <v>0.20300000000000001</v>
      </c>
      <c r="H41" s="176">
        <v>0.19500000000000001</v>
      </c>
      <c r="I41" s="176">
        <v>0.185</v>
      </c>
      <c r="J41" s="176">
        <v>0.17399999999999999</v>
      </c>
      <c r="K41" s="176">
        <v>0.16300000000000001</v>
      </c>
      <c r="L41" s="176">
        <v>0.157</v>
      </c>
      <c r="M41" s="176">
        <v>0.15</v>
      </c>
      <c r="N41" s="176">
        <v>0.14299999999999999</v>
      </c>
      <c r="O41" s="176">
        <v>0.13700000000000001</v>
      </c>
      <c r="P41" s="176">
        <v>0.13</v>
      </c>
      <c r="Q41" s="176">
        <v>0.124</v>
      </c>
      <c r="R41" s="176">
        <v>0.11899999999999999</v>
      </c>
      <c r="S41" s="176">
        <v>0.113</v>
      </c>
      <c r="T41" s="176">
        <v>0.108</v>
      </c>
      <c r="U41" s="176">
        <v>0.10299999999999999</v>
      </c>
      <c r="V41" s="176">
        <v>9.7000000000000003E-2</v>
      </c>
      <c r="W41" s="176">
        <v>9.0999999999999998E-2</v>
      </c>
      <c r="X41" s="176">
        <v>8.5000000000000006E-2</v>
      </c>
      <c r="Y41" s="176">
        <v>7.9000000000000001E-2</v>
      </c>
      <c r="Z41" s="176">
        <v>7.1999999999999995E-2</v>
      </c>
      <c r="AA41" s="176">
        <v>6.4000000000000001E-2</v>
      </c>
      <c r="AB41" s="176">
        <v>5.6000000000000001E-2</v>
      </c>
      <c r="AC41" s="176">
        <v>4.9000000000000002E-2</v>
      </c>
      <c r="AD41" s="176">
        <v>4.2999999999999997E-2</v>
      </c>
      <c r="AE41" s="176">
        <v>3.5999999999999997E-2</v>
      </c>
      <c r="AF41" s="176">
        <v>0.03</v>
      </c>
      <c r="AG41" s="176">
        <v>2.5000000000000001E-2</v>
      </c>
      <c r="AH41" s="176">
        <v>0.02</v>
      </c>
      <c r="AI41" s="176">
        <v>1.6E-2</v>
      </c>
      <c r="AJ41" s="176">
        <v>1.2999999999999999E-2</v>
      </c>
      <c r="AK41" s="176">
        <v>1.0999999999999999E-2</v>
      </c>
      <c r="AL41" s="176">
        <v>1.0999999999999999E-2</v>
      </c>
    </row>
    <row r="42" spans="1:38" s="43" customFormat="1" ht="14.4" x14ac:dyDescent="0.3">
      <c r="A42" s="43" t="s">
        <v>127</v>
      </c>
      <c r="B42" s="176" t="s">
        <v>337</v>
      </c>
      <c r="C42" s="176">
        <v>7.0000000000000001E-3</v>
      </c>
      <c r="D42" s="176">
        <v>7.0000000000000001E-3</v>
      </c>
      <c r="E42" s="176">
        <v>7.0000000000000001E-3</v>
      </c>
      <c r="F42" s="176">
        <v>7.0000000000000001E-3</v>
      </c>
      <c r="G42" s="176">
        <v>7.0000000000000001E-3</v>
      </c>
      <c r="H42" s="176">
        <v>7.0000000000000001E-3</v>
      </c>
      <c r="I42" s="176">
        <v>7.0000000000000001E-3</v>
      </c>
      <c r="J42" s="176">
        <v>7.0000000000000001E-3</v>
      </c>
      <c r="K42" s="176">
        <v>7.0000000000000001E-3</v>
      </c>
      <c r="L42" s="176">
        <v>7.0000000000000001E-3</v>
      </c>
      <c r="M42" s="176">
        <v>6.0000000000000001E-3</v>
      </c>
      <c r="N42" s="176">
        <v>6.0000000000000001E-3</v>
      </c>
      <c r="O42" s="176">
        <v>6.0000000000000001E-3</v>
      </c>
      <c r="P42" s="176">
        <v>6.0000000000000001E-3</v>
      </c>
      <c r="Q42" s="176">
        <v>5.0000000000000001E-3</v>
      </c>
      <c r="R42" s="176">
        <v>5.0000000000000001E-3</v>
      </c>
      <c r="S42" s="176">
        <v>5.0000000000000001E-3</v>
      </c>
      <c r="T42" s="176">
        <v>5.0000000000000001E-3</v>
      </c>
      <c r="U42" s="176">
        <v>4.0000000000000001E-3</v>
      </c>
      <c r="V42" s="176">
        <v>4.0000000000000001E-3</v>
      </c>
      <c r="W42" s="176">
        <v>4.0000000000000001E-3</v>
      </c>
      <c r="X42" s="176">
        <v>4.0000000000000001E-3</v>
      </c>
      <c r="Y42" s="176">
        <v>3.0000000000000001E-3</v>
      </c>
      <c r="Z42" s="176">
        <v>3.0000000000000001E-3</v>
      </c>
      <c r="AA42" s="176">
        <v>3.0000000000000001E-3</v>
      </c>
      <c r="AB42" s="176">
        <v>3.0000000000000001E-3</v>
      </c>
      <c r="AC42" s="176">
        <v>2E-3</v>
      </c>
      <c r="AD42" s="176">
        <v>2E-3</v>
      </c>
      <c r="AE42" s="176">
        <v>2E-3</v>
      </c>
      <c r="AF42" s="176">
        <v>2E-3</v>
      </c>
      <c r="AG42" s="176">
        <v>1E-3</v>
      </c>
      <c r="AH42" s="176">
        <v>1E-3</v>
      </c>
      <c r="AI42" s="176">
        <v>1E-3</v>
      </c>
      <c r="AJ42" s="176">
        <v>1E-3</v>
      </c>
      <c r="AK42" s="176">
        <v>0</v>
      </c>
      <c r="AL42" s="176" t="s">
        <v>337</v>
      </c>
    </row>
    <row r="43" spans="1:38" s="43" customFormat="1" ht="14.4" x14ac:dyDescent="0.3">
      <c r="A43" s="43" t="s">
        <v>240</v>
      </c>
      <c r="B43" s="176" t="s">
        <v>337</v>
      </c>
      <c r="C43" s="176">
        <v>4.0000000000000001E-3</v>
      </c>
      <c r="D43" s="176">
        <v>2E-3</v>
      </c>
      <c r="E43" s="176" t="s">
        <v>337</v>
      </c>
      <c r="F43" s="176" t="s">
        <v>337</v>
      </c>
      <c r="G43" s="176" t="s">
        <v>337</v>
      </c>
      <c r="H43" s="176" t="s">
        <v>337</v>
      </c>
      <c r="I43" s="176" t="s">
        <v>337</v>
      </c>
      <c r="J43" s="176" t="s">
        <v>337</v>
      </c>
      <c r="K43" s="176" t="s">
        <v>337</v>
      </c>
      <c r="L43" s="176" t="s">
        <v>337</v>
      </c>
      <c r="M43" s="176" t="s">
        <v>337</v>
      </c>
      <c r="N43" s="176" t="s">
        <v>337</v>
      </c>
      <c r="O43" s="176" t="s">
        <v>337</v>
      </c>
      <c r="P43" s="176" t="s">
        <v>337</v>
      </c>
      <c r="Q43" s="176" t="s">
        <v>337</v>
      </c>
      <c r="R43" s="176" t="s">
        <v>337</v>
      </c>
      <c r="S43" s="176" t="s">
        <v>337</v>
      </c>
      <c r="T43" s="176" t="s">
        <v>337</v>
      </c>
      <c r="U43" s="176" t="s">
        <v>337</v>
      </c>
      <c r="V43" s="176" t="s">
        <v>337</v>
      </c>
      <c r="W43" s="176" t="s">
        <v>337</v>
      </c>
      <c r="X43" s="176" t="s">
        <v>337</v>
      </c>
      <c r="Y43" s="176" t="s">
        <v>337</v>
      </c>
      <c r="Z43" s="176" t="s">
        <v>337</v>
      </c>
      <c r="AA43" s="176" t="s">
        <v>337</v>
      </c>
      <c r="AB43" s="176" t="s">
        <v>337</v>
      </c>
      <c r="AC43" s="176" t="s">
        <v>337</v>
      </c>
      <c r="AD43" s="176" t="s">
        <v>337</v>
      </c>
      <c r="AE43" s="176" t="s">
        <v>337</v>
      </c>
      <c r="AF43" s="176" t="s">
        <v>337</v>
      </c>
      <c r="AG43" s="176" t="s">
        <v>337</v>
      </c>
      <c r="AH43" s="176" t="s">
        <v>337</v>
      </c>
      <c r="AI43" s="176" t="s">
        <v>337</v>
      </c>
      <c r="AJ43" s="176" t="s">
        <v>337</v>
      </c>
      <c r="AK43" s="176" t="s">
        <v>337</v>
      </c>
      <c r="AL43" s="176" t="s">
        <v>337</v>
      </c>
    </row>
    <row r="44" spans="1:38" s="43" customFormat="1" ht="14.4" x14ac:dyDescent="0.3">
      <c r="A44" s="43" t="s">
        <v>119</v>
      </c>
      <c r="B44" s="176" t="s">
        <v>337</v>
      </c>
      <c r="C44" s="176">
        <v>0.03</v>
      </c>
      <c r="D44" s="176">
        <v>0.03</v>
      </c>
      <c r="E44" s="176">
        <v>0.03</v>
      </c>
      <c r="F44" s="176">
        <v>0.03</v>
      </c>
      <c r="G44" s="176">
        <v>0.03</v>
      </c>
      <c r="H44" s="176">
        <v>0.03</v>
      </c>
      <c r="I44" s="176">
        <v>0.03</v>
      </c>
      <c r="J44" s="176">
        <v>0.03</v>
      </c>
      <c r="K44" s="176">
        <v>0.03</v>
      </c>
      <c r="L44" s="176">
        <v>2.9000000000000001E-2</v>
      </c>
      <c r="M44" s="176">
        <v>2.8000000000000001E-2</v>
      </c>
      <c r="N44" s="176">
        <v>2.7E-2</v>
      </c>
      <c r="O44" s="176">
        <v>2.5999999999999999E-2</v>
      </c>
      <c r="P44" s="176">
        <v>2.4E-2</v>
      </c>
      <c r="Q44" s="176">
        <v>2.3E-2</v>
      </c>
      <c r="R44" s="176">
        <v>2.1999999999999999E-2</v>
      </c>
      <c r="S44" s="176">
        <v>2.1000000000000001E-2</v>
      </c>
      <c r="T44" s="176">
        <v>0.02</v>
      </c>
      <c r="U44" s="176">
        <v>1.9E-2</v>
      </c>
      <c r="V44" s="176">
        <v>1.7999999999999999E-2</v>
      </c>
      <c r="W44" s="176">
        <v>1.7000000000000001E-2</v>
      </c>
      <c r="X44" s="176">
        <v>1.6E-2</v>
      </c>
      <c r="Y44" s="176">
        <v>1.4E-2</v>
      </c>
      <c r="Z44" s="176">
        <v>1.2999999999999999E-2</v>
      </c>
      <c r="AA44" s="176">
        <v>1.2E-2</v>
      </c>
      <c r="AB44" s="176">
        <v>1.0999999999999999E-2</v>
      </c>
      <c r="AC44" s="176">
        <v>0.01</v>
      </c>
      <c r="AD44" s="176">
        <v>8.9999999999999993E-3</v>
      </c>
      <c r="AE44" s="176">
        <v>8.0000000000000002E-3</v>
      </c>
      <c r="AF44" s="176">
        <v>7.0000000000000001E-3</v>
      </c>
      <c r="AG44" s="176">
        <v>6.0000000000000001E-3</v>
      </c>
      <c r="AH44" s="176">
        <v>4.0000000000000001E-3</v>
      </c>
      <c r="AI44" s="176">
        <v>3.0000000000000001E-3</v>
      </c>
      <c r="AJ44" s="176">
        <v>2E-3</v>
      </c>
      <c r="AK44" s="176">
        <v>1E-3</v>
      </c>
      <c r="AL44" s="176" t="s">
        <v>337</v>
      </c>
    </row>
    <row r="45" spans="1:38" s="43" customFormat="1" ht="14.4" x14ac:dyDescent="0.3">
      <c r="A45" s="43" t="s">
        <v>130</v>
      </c>
      <c r="B45" s="59" t="s">
        <v>337</v>
      </c>
      <c r="C45" s="59" t="s">
        <v>337</v>
      </c>
      <c r="D45" s="59" t="s">
        <v>337</v>
      </c>
      <c r="E45" s="59" t="s">
        <v>337</v>
      </c>
      <c r="F45" s="59" t="s">
        <v>337</v>
      </c>
      <c r="G45" s="59" t="s">
        <v>337</v>
      </c>
      <c r="H45" s="59" t="s">
        <v>337</v>
      </c>
      <c r="I45" s="59" t="s">
        <v>337</v>
      </c>
      <c r="J45" s="59" t="s">
        <v>337</v>
      </c>
      <c r="K45" s="59" t="s">
        <v>337</v>
      </c>
      <c r="L45" s="59" t="s">
        <v>337</v>
      </c>
      <c r="M45" s="59" t="s">
        <v>337</v>
      </c>
      <c r="N45" s="59" t="s">
        <v>337</v>
      </c>
      <c r="O45" s="59" t="s">
        <v>337</v>
      </c>
      <c r="P45" s="59" t="s">
        <v>337</v>
      </c>
      <c r="Q45" s="59" t="s">
        <v>337</v>
      </c>
      <c r="R45" s="59" t="s">
        <v>337</v>
      </c>
      <c r="S45" s="59" t="s">
        <v>337</v>
      </c>
      <c r="T45" s="59" t="s">
        <v>337</v>
      </c>
      <c r="U45" s="59" t="s">
        <v>337</v>
      </c>
      <c r="V45" s="59" t="s">
        <v>337</v>
      </c>
      <c r="W45" s="59" t="s">
        <v>337</v>
      </c>
      <c r="X45" s="59" t="s">
        <v>337</v>
      </c>
      <c r="Y45" s="59" t="s">
        <v>337</v>
      </c>
      <c r="Z45" s="59" t="s">
        <v>337</v>
      </c>
      <c r="AA45" s="59" t="s">
        <v>337</v>
      </c>
      <c r="AB45" s="59" t="s">
        <v>337</v>
      </c>
      <c r="AC45" s="59" t="s">
        <v>337</v>
      </c>
      <c r="AD45" s="59" t="s">
        <v>337</v>
      </c>
      <c r="AE45" s="59" t="s">
        <v>337</v>
      </c>
      <c r="AF45" s="59" t="s">
        <v>337</v>
      </c>
      <c r="AG45" s="59" t="s">
        <v>337</v>
      </c>
      <c r="AH45" s="59" t="s">
        <v>337</v>
      </c>
      <c r="AI45" s="59" t="s">
        <v>337</v>
      </c>
      <c r="AJ45" s="59" t="s">
        <v>337</v>
      </c>
      <c r="AK45" s="59" t="s">
        <v>337</v>
      </c>
      <c r="AL45" s="59" t="s">
        <v>337</v>
      </c>
    </row>
    <row r="46" spans="1:38" s="43" customFormat="1" ht="14.4" x14ac:dyDescent="0.3">
      <c r="A46" s="43" t="s">
        <v>120</v>
      </c>
      <c r="B46" s="176" t="s">
        <v>337</v>
      </c>
      <c r="C46" s="176">
        <v>0.06</v>
      </c>
      <c r="D46" s="176">
        <v>0.06</v>
      </c>
      <c r="E46" s="176">
        <v>0.06</v>
      </c>
      <c r="F46" s="176">
        <v>0.06</v>
      </c>
      <c r="G46" s="176">
        <v>0.06</v>
      </c>
      <c r="H46" s="176">
        <v>0.06</v>
      </c>
      <c r="I46" s="176">
        <v>0.06</v>
      </c>
      <c r="J46" s="176">
        <v>0.06</v>
      </c>
      <c r="K46" s="176">
        <v>0.06</v>
      </c>
      <c r="L46" s="176">
        <v>5.8000000000000003E-2</v>
      </c>
      <c r="M46" s="176">
        <v>5.6000000000000001E-2</v>
      </c>
      <c r="N46" s="176">
        <v>5.2999999999999999E-2</v>
      </c>
      <c r="O46" s="176">
        <v>5.0999999999999997E-2</v>
      </c>
      <c r="P46" s="176">
        <v>4.9000000000000002E-2</v>
      </c>
      <c r="Q46" s="176">
        <v>4.7E-2</v>
      </c>
      <c r="R46" s="176">
        <v>4.3999999999999997E-2</v>
      </c>
      <c r="S46" s="176">
        <v>4.2000000000000003E-2</v>
      </c>
      <c r="T46" s="176">
        <v>0.04</v>
      </c>
      <c r="U46" s="176">
        <v>3.7999999999999999E-2</v>
      </c>
      <c r="V46" s="176">
        <v>3.5999999999999997E-2</v>
      </c>
      <c r="W46" s="176">
        <v>3.3000000000000002E-2</v>
      </c>
      <c r="X46" s="176">
        <v>3.1E-2</v>
      </c>
      <c r="Y46" s="176">
        <v>2.9000000000000001E-2</v>
      </c>
      <c r="Z46" s="176">
        <v>2.7E-2</v>
      </c>
      <c r="AA46" s="176">
        <v>2.4E-2</v>
      </c>
      <c r="AB46" s="176">
        <v>2.1999999999999999E-2</v>
      </c>
      <c r="AC46" s="176">
        <v>0.02</v>
      </c>
      <c r="AD46" s="176">
        <v>1.7999999999999999E-2</v>
      </c>
      <c r="AE46" s="176">
        <v>1.6E-2</v>
      </c>
      <c r="AF46" s="176">
        <v>1.2999999999999999E-2</v>
      </c>
      <c r="AG46" s="176">
        <v>1.0999999999999999E-2</v>
      </c>
      <c r="AH46" s="176">
        <v>8.9999999999999993E-3</v>
      </c>
      <c r="AI46" s="176">
        <v>7.0000000000000001E-3</v>
      </c>
      <c r="AJ46" s="176">
        <v>4.0000000000000001E-3</v>
      </c>
      <c r="AK46" s="176">
        <v>2E-3</v>
      </c>
      <c r="AL46" s="176" t="s">
        <v>337</v>
      </c>
    </row>
    <row r="47" spans="1:38" s="43" customFormat="1" ht="14.4" x14ac:dyDescent="0.3">
      <c r="A47" s="43" t="s">
        <v>131</v>
      </c>
      <c r="B47" s="59" t="s">
        <v>337</v>
      </c>
      <c r="C47" s="59" t="s">
        <v>337</v>
      </c>
      <c r="D47" s="59" t="s">
        <v>337</v>
      </c>
      <c r="E47" s="59" t="s">
        <v>337</v>
      </c>
      <c r="F47" s="59" t="s">
        <v>337</v>
      </c>
      <c r="G47" s="59" t="s">
        <v>337</v>
      </c>
      <c r="H47" s="59" t="s">
        <v>337</v>
      </c>
      <c r="I47" s="59" t="s">
        <v>337</v>
      </c>
      <c r="J47" s="59" t="s">
        <v>337</v>
      </c>
      <c r="K47" s="59" t="s">
        <v>337</v>
      </c>
      <c r="L47" s="59" t="s">
        <v>337</v>
      </c>
      <c r="M47" s="59" t="s">
        <v>337</v>
      </c>
      <c r="N47" s="59" t="s">
        <v>337</v>
      </c>
      <c r="O47" s="59" t="s">
        <v>337</v>
      </c>
      <c r="P47" s="59" t="s">
        <v>337</v>
      </c>
      <c r="Q47" s="59" t="s">
        <v>337</v>
      </c>
      <c r="R47" s="59" t="s">
        <v>337</v>
      </c>
      <c r="S47" s="59" t="s">
        <v>337</v>
      </c>
      <c r="T47" s="59" t="s">
        <v>337</v>
      </c>
      <c r="U47" s="59" t="s">
        <v>337</v>
      </c>
      <c r="V47" s="59" t="s">
        <v>337</v>
      </c>
      <c r="W47" s="59" t="s">
        <v>337</v>
      </c>
      <c r="X47" s="59" t="s">
        <v>337</v>
      </c>
      <c r="Y47" s="59" t="s">
        <v>337</v>
      </c>
      <c r="Z47" s="59" t="s">
        <v>337</v>
      </c>
      <c r="AA47" s="59" t="s">
        <v>337</v>
      </c>
      <c r="AB47" s="59" t="s">
        <v>337</v>
      </c>
      <c r="AC47" s="59" t="s">
        <v>337</v>
      </c>
      <c r="AD47" s="59" t="s">
        <v>337</v>
      </c>
      <c r="AE47" s="59" t="s">
        <v>337</v>
      </c>
      <c r="AF47" s="59" t="s">
        <v>337</v>
      </c>
      <c r="AG47" s="59" t="s">
        <v>337</v>
      </c>
      <c r="AH47" s="59" t="s">
        <v>337</v>
      </c>
      <c r="AI47" s="59" t="s">
        <v>337</v>
      </c>
      <c r="AJ47" s="59" t="s">
        <v>337</v>
      </c>
      <c r="AK47" s="59" t="s">
        <v>337</v>
      </c>
      <c r="AL47" s="59" t="s">
        <v>337</v>
      </c>
    </row>
    <row r="48" spans="1:38" s="43" customFormat="1" ht="14.4" x14ac:dyDescent="0.3">
      <c r="A48" s="43" t="s">
        <v>126</v>
      </c>
      <c r="B48" s="176" t="s">
        <v>337</v>
      </c>
      <c r="C48" s="176">
        <v>0.41</v>
      </c>
      <c r="D48" s="176">
        <v>0.41</v>
      </c>
      <c r="E48" s="176">
        <v>0.41</v>
      </c>
      <c r="F48" s="176">
        <v>0.40699999999999997</v>
      </c>
      <c r="G48" s="176">
        <v>0.40300000000000002</v>
      </c>
      <c r="H48" s="176">
        <v>0.39800000000000002</v>
      </c>
      <c r="I48" s="176">
        <v>0.38800000000000001</v>
      </c>
      <c r="J48" s="176">
        <v>0.376</v>
      </c>
      <c r="K48" s="176">
        <v>0.36399999999999999</v>
      </c>
      <c r="L48" s="176">
        <v>0.29899999999999999</v>
      </c>
      <c r="M48" s="176">
        <v>0.23899999999999999</v>
      </c>
      <c r="N48" s="176">
        <v>0.182</v>
      </c>
      <c r="O48" s="176">
        <v>0.13</v>
      </c>
      <c r="P48" s="176">
        <v>8.3000000000000004E-2</v>
      </c>
      <c r="Q48" s="176">
        <v>0.04</v>
      </c>
      <c r="R48" s="176" t="s">
        <v>337</v>
      </c>
      <c r="S48" s="176" t="s">
        <v>337</v>
      </c>
      <c r="T48" s="176" t="s">
        <v>337</v>
      </c>
      <c r="U48" s="176" t="s">
        <v>337</v>
      </c>
      <c r="V48" s="176" t="s">
        <v>337</v>
      </c>
      <c r="W48" s="176" t="s">
        <v>337</v>
      </c>
      <c r="X48" s="176" t="s">
        <v>337</v>
      </c>
      <c r="Y48" s="176" t="s">
        <v>337</v>
      </c>
      <c r="Z48" s="176" t="s">
        <v>337</v>
      </c>
      <c r="AA48" s="176" t="s">
        <v>337</v>
      </c>
      <c r="AB48" s="176" t="s">
        <v>337</v>
      </c>
      <c r="AC48" s="176" t="s">
        <v>337</v>
      </c>
      <c r="AD48" s="176" t="s">
        <v>337</v>
      </c>
      <c r="AE48" s="176" t="s">
        <v>337</v>
      </c>
      <c r="AF48" s="176" t="s">
        <v>337</v>
      </c>
      <c r="AG48" s="176" t="s">
        <v>337</v>
      </c>
      <c r="AH48" s="176" t="s">
        <v>337</v>
      </c>
      <c r="AI48" s="176" t="s">
        <v>337</v>
      </c>
      <c r="AJ48" s="176" t="s">
        <v>337</v>
      </c>
      <c r="AK48" s="176" t="s">
        <v>337</v>
      </c>
      <c r="AL48" s="176" t="s">
        <v>337</v>
      </c>
    </row>
    <row r="49" spans="1:38" s="43" customFormat="1" ht="14.4" x14ac:dyDescent="0.3">
      <c r="A49" s="43" t="s">
        <v>128</v>
      </c>
      <c r="B49" s="28" t="s">
        <v>337</v>
      </c>
      <c r="C49" s="28" t="s">
        <v>337</v>
      </c>
      <c r="D49" s="28" t="s">
        <v>337</v>
      </c>
      <c r="E49" s="28" t="s">
        <v>337</v>
      </c>
      <c r="F49" s="28" t="s">
        <v>337</v>
      </c>
      <c r="G49" s="28" t="s">
        <v>337</v>
      </c>
      <c r="H49" s="28" t="s">
        <v>337</v>
      </c>
      <c r="I49" s="28" t="s">
        <v>337</v>
      </c>
      <c r="J49" s="28" t="s">
        <v>337</v>
      </c>
      <c r="K49" s="28" t="s">
        <v>337</v>
      </c>
      <c r="L49" s="28">
        <v>0.05</v>
      </c>
      <c r="M49" s="28">
        <v>9.6000000000000002E-2</v>
      </c>
      <c r="N49" s="28">
        <v>0.13700000000000001</v>
      </c>
      <c r="O49" s="28">
        <v>0.17399999999999999</v>
      </c>
      <c r="P49" s="28">
        <v>0.20699999999999999</v>
      </c>
      <c r="Q49" s="28">
        <v>0.23699999999999999</v>
      </c>
      <c r="R49" s="28">
        <v>0.26400000000000001</v>
      </c>
      <c r="S49" s="28">
        <v>0.253</v>
      </c>
      <c r="T49" s="28">
        <v>0.24099999999999999</v>
      </c>
      <c r="U49" s="28">
        <v>0.22800000000000001</v>
      </c>
      <c r="V49" s="28">
        <v>0.216</v>
      </c>
      <c r="W49" s="28">
        <v>0.20300000000000001</v>
      </c>
      <c r="X49" s="28">
        <v>0.189</v>
      </c>
      <c r="Y49" s="28">
        <v>0.17499999999999999</v>
      </c>
      <c r="Z49" s="28">
        <v>0.16</v>
      </c>
      <c r="AA49" s="28">
        <v>0.14299999999999999</v>
      </c>
      <c r="AB49" s="28">
        <v>0.125</v>
      </c>
      <c r="AC49" s="28">
        <v>0.11</v>
      </c>
      <c r="AD49" s="28">
        <v>9.5000000000000001E-2</v>
      </c>
      <c r="AE49" s="28">
        <v>8.1000000000000003E-2</v>
      </c>
      <c r="AF49" s="28">
        <v>6.8000000000000005E-2</v>
      </c>
      <c r="AG49" s="28">
        <v>5.5E-2</v>
      </c>
      <c r="AH49" s="28">
        <v>4.3999999999999997E-2</v>
      </c>
      <c r="AI49" s="28">
        <v>3.5000000000000003E-2</v>
      </c>
      <c r="AJ49" s="28">
        <v>2.8000000000000001E-2</v>
      </c>
      <c r="AK49" s="28">
        <v>2.4E-2</v>
      </c>
      <c r="AL49" s="28">
        <v>2.4E-2</v>
      </c>
    </row>
    <row r="50" spans="1:38" s="43" customFormat="1" ht="14.4" x14ac:dyDescent="0.3">
      <c r="A50" s="43" t="s">
        <v>122</v>
      </c>
      <c r="B50" s="176" t="s">
        <v>337</v>
      </c>
      <c r="C50" s="176">
        <v>0.06</v>
      </c>
      <c r="D50" s="176">
        <v>0.06</v>
      </c>
      <c r="E50" s="176">
        <v>5.8999999999999997E-2</v>
      </c>
      <c r="F50" s="176">
        <v>5.8999999999999997E-2</v>
      </c>
      <c r="G50" s="176">
        <v>5.8000000000000003E-2</v>
      </c>
      <c r="H50" s="176">
        <v>5.8000000000000003E-2</v>
      </c>
      <c r="I50" s="176">
        <v>5.6000000000000001E-2</v>
      </c>
      <c r="J50" s="176">
        <v>5.5E-2</v>
      </c>
      <c r="K50" s="176">
        <v>5.2999999999999999E-2</v>
      </c>
      <c r="L50" s="176">
        <v>4.2999999999999997E-2</v>
      </c>
      <c r="M50" s="176">
        <v>3.5000000000000003E-2</v>
      </c>
      <c r="N50" s="176">
        <v>2.5999999999999999E-2</v>
      </c>
      <c r="O50" s="176">
        <v>1.9E-2</v>
      </c>
      <c r="P50" s="176">
        <v>1.2E-2</v>
      </c>
      <c r="Q50" s="176">
        <v>6.0000000000000001E-3</v>
      </c>
      <c r="R50" s="176" t="s">
        <v>337</v>
      </c>
      <c r="S50" s="176" t="s">
        <v>337</v>
      </c>
      <c r="T50" s="176" t="s">
        <v>337</v>
      </c>
      <c r="U50" s="176" t="s">
        <v>337</v>
      </c>
      <c r="V50" s="176" t="s">
        <v>337</v>
      </c>
      <c r="W50" s="176" t="s">
        <v>337</v>
      </c>
      <c r="X50" s="176" t="s">
        <v>337</v>
      </c>
      <c r="Y50" s="176" t="s">
        <v>337</v>
      </c>
      <c r="Z50" s="176" t="s">
        <v>337</v>
      </c>
      <c r="AA50" s="176" t="s">
        <v>337</v>
      </c>
      <c r="AB50" s="176" t="s">
        <v>337</v>
      </c>
      <c r="AC50" s="176" t="s">
        <v>337</v>
      </c>
      <c r="AD50" s="176" t="s">
        <v>337</v>
      </c>
      <c r="AE50" s="176" t="s">
        <v>337</v>
      </c>
      <c r="AF50" s="176" t="s">
        <v>337</v>
      </c>
      <c r="AG50" s="176" t="s">
        <v>337</v>
      </c>
      <c r="AH50" s="176" t="s">
        <v>337</v>
      </c>
      <c r="AI50" s="176" t="s">
        <v>337</v>
      </c>
      <c r="AJ50" s="176" t="s">
        <v>337</v>
      </c>
      <c r="AK50" s="176" t="s">
        <v>337</v>
      </c>
      <c r="AL50" s="176" t="s">
        <v>337</v>
      </c>
    </row>
    <row r="51" spans="1:38" s="43" customFormat="1" ht="14.4" x14ac:dyDescent="0.3">
      <c r="A51" s="43" t="s">
        <v>129</v>
      </c>
      <c r="B51" s="59" t="s">
        <v>337</v>
      </c>
      <c r="C51" s="59" t="s">
        <v>337</v>
      </c>
      <c r="D51" s="59" t="s">
        <v>337</v>
      </c>
      <c r="E51" s="59" t="s">
        <v>337</v>
      </c>
      <c r="F51" s="59" t="s">
        <v>337</v>
      </c>
      <c r="G51" s="59" t="s">
        <v>337</v>
      </c>
      <c r="H51" s="59" t="s">
        <v>337</v>
      </c>
      <c r="I51" s="59" t="s">
        <v>337</v>
      </c>
      <c r="J51" s="59" t="s">
        <v>337</v>
      </c>
      <c r="K51" s="59" t="s">
        <v>337</v>
      </c>
      <c r="L51" s="59">
        <v>7.0000000000000001E-3</v>
      </c>
      <c r="M51" s="59">
        <v>1.4E-2</v>
      </c>
      <c r="N51" s="59">
        <v>0.02</v>
      </c>
      <c r="O51" s="59">
        <v>2.5000000000000001E-2</v>
      </c>
      <c r="P51" s="59">
        <v>0.03</v>
      </c>
      <c r="Q51" s="59">
        <v>3.4000000000000002E-2</v>
      </c>
      <c r="R51" s="59">
        <v>3.7999999999999999E-2</v>
      </c>
      <c r="S51" s="59">
        <v>3.6999999999999998E-2</v>
      </c>
      <c r="T51" s="59">
        <v>3.5000000000000003E-2</v>
      </c>
      <c r="U51" s="59">
        <v>3.3000000000000002E-2</v>
      </c>
      <c r="V51" s="59">
        <v>3.1E-2</v>
      </c>
      <c r="W51" s="59">
        <v>2.9000000000000001E-2</v>
      </c>
      <c r="X51" s="59">
        <v>2.7E-2</v>
      </c>
      <c r="Y51" s="59">
        <v>2.5000000000000001E-2</v>
      </c>
      <c r="Z51" s="59">
        <v>2.3E-2</v>
      </c>
      <c r="AA51" s="59">
        <v>2.1000000000000001E-2</v>
      </c>
      <c r="AB51" s="59">
        <v>1.7999999999999999E-2</v>
      </c>
      <c r="AC51" s="59">
        <v>1.6E-2</v>
      </c>
      <c r="AD51" s="59">
        <v>1.4E-2</v>
      </c>
      <c r="AE51" s="59">
        <v>1.2E-2</v>
      </c>
      <c r="AF51" s="59">
        <v>0.01</v>
      </c>
      <c r="AG51" s="59">
        <v>8.0000000000000002E-3</v>
      </c>
      <c r="AH51" s="59">
        <v>6.0000000000000001E-3</v>
      </c>
      <c r="AI51" s="59">
        <v>5.0000000000000001E-3</v>
      </c>
      <c r="AJ51" s="59">
        <v>4.0000000000000001E-3</v>
      </c>
      <c r="AK51" s="59">
        <v>4.0000000000000001E-3</v>
      </c>
      <c r="AL51" s="59">
        <v>3.0000000000000001E-3</v>
      </c>
    </row>
    <row r="52" spans="1:38" ht="14.4" x14ac:dyDescent="0.3">
      <c r="A52" s="57" t="s">
        <v>52</v>
      </c>
      <c r="B52" s="177" t="s">
        <v>337</v>
      </c>
      <c r="C52" s="177">
        <v>1</v>
      </c>
      <c r="D52" s="177">
        <v>1</v>
      </c>
      <c r="E52" s="177">
        <v>1</v>
      </c>
      <c r="F52" s="177">
        <v>1</v>
      </c>
      <c r="G52" s="177">
        <v>1</v>
      </c>
      <c r="H52" s="177">
        <v>1</v>
      </c>
      <c r="I52" s="177">
        <v>1</v>
      </c>
      <c r="J52" s="177">
        <v>1</v>
      </c>
      <c r="K52" s="177">
        <v>1</v>
      </c>
      <c r="L52" s="177">
        <v>1</v>
      </c>
      <c r="M52" s="177">
        <v>1</v>
      </c>
      <c r="N52" s="177">
        <v>1</v>
      </c>
      <c r="O52" s="177">
        <v>1</v>
      </c>
      <c r="P52" s="177">
        <v>1</v>
      </c>
      <c r="Q52" s="177">
        <v>1</v>
      </c>
      <c r="R52" s="177">
        <v>1</v>
      </c>
      <c r="S52" s="177">
        <v>1</v>
      </c>
      <c r="T52" s="177">
        <v>1</v>
      </c>
      <c r="U52" s="177">
        <v>1</v>
      </c>
      <c r="V52" s="177">
        <v>1</v>
      </c>
      <c r="W52" s="177">
        <v>1</v>
      </c>
      <c r="X52" s="177">
        <v>1</v>
      </c>
      <c r="Y52" s="177">
        <v>1</v>
      </c>
      <c r="Z52" s="177">
        <v>1</v>
      </c>
      <c r="AA52" s="177">
        <v>1</v>
      </c>
      <c r="AB52" s="177">
        <v>1</v>
      </c>
      <c r="AC52" s="177">
        <v>1</v>
      </c>
      <c r="AD52" s="177">
        <v>1</v>
      </c>
      <c r="AE52" s="177">
        <v>1</v>
      </c>
      <c r="AF52" s="177">
        <v>1</v>
      </c>
      <c r="AG52" s="177">
        <v>1</v>
      </c>
      <c r="AH52" s="177">
        <v>1</v>
      </c>
      <c r="AI52" s="177">
        <v>1</v>
      </c>
      <c r="AJ52" s="177">
        <v>1</v>
      </c>
      <c r="AK52" s="177">
        <v>1</v>
      </c>
      <c r="AL52" s="177">
        <v>1</v>
      </c>
    </row>
    <row r="54" spans="1:38" x14ac:dyDescent="0.2">
      <c r="A54" s="206" t="s">
        <v>547</v>
      </c>
      <c r="C54" s="205">
        <f>C36</f>
        <v>2015</v>
      </c>
      <c r="D54" s="205">
        <f t="shared" ref="D54:AL54" si="0">D36</f>
        <v>2016</v>
      </c>
      <c r="E54" s="205">
        <f t="shared" si="0"/>
        <v>2017</v>
      </c>
      <c r="F54" s="205">
        <f t="shared" si="0"/>
        <v>2018</v>
      </c>
      <c r="G54" s="205">
        <f t="shared" si="0"/>
        <v>2019</v>
      </c>
      <c r="H54" s="205">
        <f t="shared" si="0"/>
        <v>2020</v>
      </c>
      <c r="I54" s="205">
        <f t="shared" si="0"/>
        <v>2021</v>
      </c>
      <c r="J54" s="205">
        <f t="shared" si="0"/>
        <v>2022</v>
      </c>
      <c r="K54" s="205">
        <f t="shared" si="0"/>
        <v>2023</v>
      </c>
      <c r="L54" s="205">
        <f t="shared" si="0"/>
        <v>2024</v>
      </c>
      <c r="M54" s="205">
        <f t="shared" si="0"/>
        <v>2025</v>
      </c>
      <c r="N54" s="205">
        <f t="shared" si="0"/>
        <v>2026</v>
      </c>
      <c r="O54" s="205">
        <f t="shared" si="0"/>
        <v>2027</v>
      </c>
      <c r="P54" s="205">
        <f t="shared" si="0"/>
        <v>2028</v>
      </c>
      <c r="Q54" s="205">
        <f t="shared" si="0"/>
        <v>2029</v>
      </c>
      <c r="R54" s="205">
        <f t="shared" si="0"/>
        <v>2030</v>
      </c>
      <c r="S54" s="205">
        <f t="shared" si="0"/>
        <v>2031</v>
      </c>
      <c r="T54" s="205">
        <f t="shared" si="0"/>
        <v>2032</v>
      </c>
      <c r="U54" s="205">
        <f t="shared" si="0"/>
        <v>2033</v>
      </c>
      <c r="V54" s="205">
        <f t="shared" si="0"/>
        <v>2034</v>
      </c>
      <c r="W54" s="205">
        <f t="shared" si="0"/>
        <v>2035</v>
      </c>
      <c r="X54" s="205">
        <f t="shared" si="0"/>
        <v>2036</v>
      </c>
      <c r="Y54" s="205">
        <f t="shared" si="0"/>
        <v>2037</v>
      </c>
      <c r="Z54" s="205">
        <f t="shared" si="0"/>
        <v>2038</v>
      </c>
      <c r="AA54" s="205">
        <f t="shared" si="0"/>
        <v>2039</v>
      </c>
      <c r="AB54" s="205">
        <f t="shared" si="0"/>
        <v>2040</v>
      </c>
      <c r="AC54" s="205">
        <f t="shared" si="0"/>
        <v>2041</v>
      </c>
      <c r="AD54" s="205">
        <f t="shared" si="0"/>
        <v>2042</v>
      </c>
      <c r="AE54" s="205">
        <f t="shared" si="0"/>
        <v>2043</v>
      </c>
      <c r="AF54" s="205">
        <f t="shared" si="0"/>
        <v>2044</v>
      </c>
      <c r="AG54" s="205">
        <f t="shared" si="0"/>
        <v>2045</v>
      </c>
      <c r="AH54" s="205">
        <f t="shared" si="0"/>
        <v>2046</v>
      </c>
      <c r="AI54" s="205">
        <f t="shared" si="0"/>
        <v>2047</v>
      </c>
      <c r="AJ54" s="205">
        <f t="shared" si="0"/>
        <v>2048</v>
      </c>
      <c r="AK54" s="205">
        <f t="shared" si="0"/>
        <v>2049</v>
      </c>
      <c r="AL54" s="205">
        <f t="shared" si="0"/>
        <v>2050</v>
      </c>
    </row>
    <row r="55" spans="1:38" x14ac:dyDescent="0.2">
      <c r="A55" s="205" t="s">
        <v>136</v>
      </c>
      <c r="C55" s="207">
        <f>SUM(C37:C38)</f>
        <v>0.14899999999999999</v>
      </c>
      <c r="D55" s="207">
        <f t="shared" ref="D55:AL55" si="1">SUM(D37:D38)</f>
        <v>0.157</v>
      </c>
      <c r="E55" s="207">
        <f t="shared" si="1"/>
        <v>0.16600000000000001</v>
      </c>
      <c r="F55" s="207">
        <f t="shared" si="1"/>
        <v>0.17699999999999999</v>
      </c>
      <c r="G55" s="207">
        <f t="shared" si="1"/>
        <v>0.189</v>
      </c>
      <c r="H55" s="207">
        <f t="shared" si="1"/>
        <v>0.20300000000000001</v>
      </c>
      <c r="I55" s="207">
        <f t="shared" si="1"/>
        <v>0.224</v>
      </c>
      <c r="J55" s="207">
        <f t="shared" si="1"/>
        <v>0.248</v>
      </c>
      <c r="K55" s="207">
        <f t="shared" si="1"/>
        <v>0.27300000000000002</v>
      </c>
      <c r="L55" s="207">
        <f t="shared" si="1"/>
        <v>0.30199999999999999</v>
      </c>
      <c r="M55" s="207">
        <f t="shared" si="1"/>
        <v>0.33100000000000002</v>
      </c>
      <c r="N55" s="207">
        <f t="shared" si="1"/>
        <v>0.36</v>
      </c>
      <c r="O55" s="207">
        <f t="shared" si="1"/>
        <v>0.39</v>
      </c>
      <c r="P55" s="207">
        <f t="shared" si="1"/>
        <v>0.41799999999999998</v>
      </c>
      <c r="Q55" s="207">
        <f t="shared" si="1"/>
        <v>0.44500000000000001</v>
      </c>
      <c r="R55" s="207">
        <f t="shared" si="1"/>
        <v>0.47000000000000003</v>
      </c>
      <c r="S55" s="207">
        <f t="shared" si="1"/>
        <v>0.49399999999999999</v>
      </c>
      <c r="T55" s="207">
        <f t="shared" si="1"/>
        <v>0.51800000000000002</v>
      </c>
      <c r="U55" s="207">
        <f t="shared" si="1"/>
        <v>0.54300000000000004</v>
      </c>
      <c r="V55" s="207">
        <f t="shared" si="1"/>
        <v>0.56899999999999995</v>
      </c>
      <c r="W55" s="207">
        <f t="shared" si="1"/>
        <v>0.59499999999999997</v>
      </c>
      <c r="X55" s="207">
        <f t="shared" si="1"/>
        <v>0.622</v>
      </c>
      <c r="Y55" s="207">
        <f t="shared" si="1"/>
        <v>0.65</v>
      </c>
      <c r="Z55" s="207">
        <f t="shared" si="1"/>
        <v>0.68</v>
      </c>
      <c r="AA55" s="207">
        <f t="shared" si="1"/>
        <v>0.71199999999999997</v>
      </c>
      <c r="AB55" s="207">
        <f t="shared" si="1"/>
        <v>0.746</v>
      </c>
      <c r="AC55" s="207">
        <f t="shared" si="1"/>
        <v>0.77600000000000002</v>
      </c>
      <c r="AD55" s="207">
        <f t="shared" si="1"/>
        <v>0.80400000000000005</v>
      </c>
      <c r="AE55" s="207">
        <f t="shared" si="1"/>
        <v>0.83199999999999996</v>
      </c>
      <c r="AF55" s="207">
        <f t="shared" si="1"/>
        <v>0.85899999999999999</v>
      </c>
      <c r="AG55" s="207">
        <f t="shared" si="1"/>
        <v>0.88500000000000001</v>
      </c>
      <c r="AH55" s="207">
        <f t="shared" si="1"/>
        <v>0.90800000000000003</v>
      </c>
      <c r="AI55" s="207">
        <f t="shared" si="1"/>
        <v>0.92800000000000005</v>
      </c>
      <c r="AJ55" s="207">
        <f t="shared" si="1"/>
        <v>0.94399999999999995</v>
      </c>
      <c r="AK55" s="207">
        <f t="shared" si="1"/>
        <v>0.95599999999999996</v>
      </c>
      <c r="AL55" s="207">
        <f t="shared" si="1"/>
        <v>0.96199999999999997</v>
      </c>
    </row>
    <row r="56" spans="1:38" x14ac:dyDescent="0.2">
      <c r="A56" s="205" t="s">
        <v>450</v>
      </c>
      <c r="C56" s="207">
        <f>C41</f>
        <v>0.23</v>
      </c>
      <c r="D56" s="207">
        <f t="shared" ref="D56:AL56" si="2">D41</f>
        <v>0.224</v>
      </c>
      <c r="E56" s="207">
        <f t="shared" si="2"/>
        <v>0.217</v>
      </c>
      <c r="F56" s="207">
        <f t="shared" si="2"/>
        <v>0.21</v>
      </c>
      <c r="G56" s="207">
        <f t="shared" si="2"/>
        <v>0.20300000000000001</v>
      </c>
      <c r="H56" s="207">
        <f t="shared" si="2"/>
        <v>0.19500000000000001</v>
      </c>
      <c r="I56" s="207">
        <f t="shared" si="2"/>
        <v>0.185</v>
      </c>
      <c r="J56" s="207">
        <f t="shared" si="2"/>
        <v>0.17399999999999999</v>
      </c>
      <c r="K56" s="207">
        <f t="shared" si="2"/>
        <v>0.16300000000000001</v>
      </c>
      <c r="L56" s="207">
        <f t="shared" si="2"/>
        <v>0.157</v>
      </c>
      <c r="M56" s="207">
        <f t="shared" si="2"/>
        <v>0.15</v>
      </c>
      <c r="N56" s="207">
        <f t="shared" si="2"/>
        <v>0.14299999999999999</v>
      </c>
      <c r="O56" s="207">
        <f t="shared" si="2"/>
        <v>0.13700000000000001</v>
      </c>
      <c r="P56" s="207">
        <f t="shared" si="2"/>
        <v>0.13</v>
      </c>
      <c r="Q56" s="207">
        <f t="shared" si="2"/>
        <v>0.124</v>
      </c>
      <c r="R56" s="207">
        <f t="shared" si="2"/>
        <v>0.11899999999999999</v>
      </c>
      <c r="S56" s="207">
        <f t="shared" si="2"/>
        <v>0.113</v>
      </c>
      <c r="T56" s="207">
        <f t="shared" si="2"/>
        <v>0.108</v>
      </c>
      <c r="U56" s="207">
        <f t="shared" si="2"/>
        <v>0.10299999999999999</v>
      </c>
      <c r="V56" s="207">
        <f t="shared" si="2"/>
        <v>9.7000000000000003E-2</v>
      </c>
      <c r="W56" s="207">
        <f t="shared" si="2"/>
        <v>9.0999999999999998E-2</v>
      </c>
      <c r="X56" s="207">
        <f t="shared" si="2"/>
        <v>8.5000000000000006E-2</v>
      </c>
      <c r="Y56" s="207">
        <f t="shared" si="2"/>
        <v>7.9000000000000001E-2</v>
      </c>
      <c r="Z56" s="207">
        <f t="shared" si="2"/>
        <v>7.1999999999999995E-2</v>
      </c>
      <c r="AA56" s="207">
        <f t="shared" si="2"/>
        <v>6.4000000000000001E-2</v>
      </c>
      <c r="AB56" s="207">
        <f t="shared" si="2"/>
        <v>5.6000000000000001E-2</v>
      </c>
      <c r="AC56" s="207">
        <f t="shared" si="2"/>
        <v>4.9000000000000002E-2</v>
      </c>
      <c r="AD56" s="207">
        <f t="shared" si="2"/>
        <v>4.2999999999999997E-2</v>
      </c>
      <c r="AE56" s="207">
        <f t="shared" si="2"/>
        <v>3.5999999999999997E-2</v>
      </c>
      <c r="AF56" s="207">
        <f t="shared" si="2"/>
        <v>0.03</v>
      </c>
      <c r="AG56" s="207">
        <f t="shared" si="2"/>
        <v>2.5000000000000001E-2</v>
      </c>
      <c r="AH56" s="207">
        <f t="shared" si="2"/>
        <v>0.02</v>
      </c>
      <c r="AI56" s="207">
        <f t="shared" si="2"/>
        <v>1.6E-2</v>
      </c>
      <c r="AJ56" s="207">
        <f t="shared" si="2"/>
        <v>1.2999999999999999E-2</v>
      </c>
      <c r="AK56" s="207">
        <f t="shared" si="2"/>
        <v>1.0999999999999999E-2</v>
      </c>
      <c r="AL56" s="207">
        <f t="shared" si="2"/>
        <v>1.0999999999999999E-2</v>
      </c>
    </row>
    <row r="57" spans="1:38" x14ac:dyDescent="0.2">
      <c r="A57" s="205" t="s">
        <v>451</v>
      </c>
      <c r="C57" s="207">
        <f>SUM(C42,C48,C50,)</f>
        <v>0.47699999999999998</v>
      </c>
      <c r="D57" s="207">
        <f t="shared" ref="D57:AL57" si="3">SUM(D42,D48,D50,)</f>
        <v>0.47699999999999998</v>
      </c>
      <c r="E57" s="207">
        <f t="shared" si="3"/>
        <v>0.47599999999999998</v>
      </c>
      <c r="F57" s="207">
        <f t="shared" si="3"/>
        <v>0.47299999999999998</v>
      </c>
      <c r="G57" s="207">
        <f t="shared" si="3"/>
        <v>0.46800000000000003</v>
      </c>
      <c r="H57" s="207">
        <f t="shared" si="3"/>
        <v>0.46300000000000002</v>
      </c>
      <c r="I57" s="207">
        <f t="shared" si="3"/>
        <v>0.45100000000000001</v>
      </c>
      <c r="J57" s="207">
        <f t="shared" si="3"/>
        <v>0.438</v>
      </c>
      <c r="K57" s="207">
        <f t="shared" si="3"/>
        <v>0.42399999999999999</v>
      </c>
      <c r="L57" s="207">
        <f t="shared" si="3"/>
        <v>0.34899999999999998</v>
      </c>
      <c r="M57" s="207">
        <f t="shared" si="3"/>
        <v>0.28000000000000003</v>
      </c>
      <c r="N57" s="207">
        <f t="shared" si="3"/>
        <v>0.214</v>
      </c>
      <c r="O57" s="207">
        <f t="shared" si="3"/>
        <v>0.155</v>
      </c>
      <c r="P57" s="207">
        <f t="shared" si="3"/>
        <v>0.10100000000000001</v>
      </c>
      <c r="Q57" s="207">
        <f t="shared" si="3"/>
        <v>5.0999999999999997E-2</v>
      </c>
      <c r="R57" s="207">
        <f t="shared" si="3"/>
        <v>5.0000000000000001E-3</v>
      </c>
      <c r="S57" s="207">
        <f t="shared" si="3"/>
        <v>5.0000000000000001E-3</v>
      </c>
      <c r="T57" s="207">
        <f t="shared" si="3"/>
        <v>5.0000000000000001E-3</v>
      </c>
      <c r="U57" s="207">
        <f t="shared" si="3"/>
        <v>4.0000000000000001E-3</v>
      </c>
      <c r="V57" s="207">
        <f t="shared" si="3"/>
        <v>4.0000000000000001E-3</v>
      </c>
      <c r="W57" s="207">
        <f t="shared" si="3"/>
        <v>4.0000000000000001E-3</v>
      </c>
      <c r="X57" s="207">
        <f t="shared" si="3"/>
        <v>4.0000000000000001E-3</v>
      </c>
      <c r="Y57" s="207">
        <f t="shared" si="3"/>
        <v>3.0000000000000001E-3</v>
      </c>
      <c r="Z57" s="207">
        <f t="shared" si="3"/>
        <v>3.0000000000000001E-3</v>
      </c>
      <c r="AA57" s="207">
        <f t="shared" si="3"/>
        <v>3.0000000000000001E-3</v>
      </c>
      <c r="AB57" s="207">
        <f t="shared" si="3"/>
        <v>3.0000000000000001E-3</v>
      </c>
      <c r="AC57" s="207">
        <f t="shared" si="3"/>
        <v>2E-3</v>
      </c>
      <c r="AD57" s="207">
        <f t="shared" si="3"/>
        <v>2E-3</v>
      </c>
      <c r="AE57" s="207">
        <f t="shared" si="3"/>
        <v>2E-3</v>
      </c>
      <c r="AF57" s="207">
        <f t="shared" si="3"/>
        <v>2E-3</v>
      </c>
      <c r="AG57" s="207">
        <f t="shared" si="3"/>
        <v>1E-3</v>
      </c>
      <c r="AH57" s="207">
        <f t="shared" si="3"/>
        <v>1E-3</v>
      </c>
      <c r="AI57" s="207">
        <f t="shared" si="3"/>
        <v>1E-3</v>
      </c>
      <c r="AJ57" s="207">
        <f t="shared" si="3"/>
        <v>1E-3</v>
      </c>
      <c r="AK57" s="207">
        <f t="shared" si="3"/>
        <v>0</v>
      </c>
      <c r="AL57" s="207">
        <f t="shared" si="3"/>
        <v>0</v>
      </c>
    </row>
    <row r="58" spans="1:38" x14ac:dyDescent="0.2">
      <c r="A58" s="205" t="s">
        <v>138</v>
      </c>
      <c r="C58" s="207">
        <f>SUM(C49,C51)</f>
        <v>0</v>
      </c>
      <c r="D58" s="207">
        <f t="shared" ref="D58:AL58" si="4">SUM(D49,D51)</f>
        <v>0</v>
      </c>
      <c r="E58" s="207">
        <f t="shared" si="4"/>
        <v>0</v>
      </c>
      <c r="F58" s="207">
        <f t="shared" si="4"/>
        <v>0</v>
      </c>
      <c r="G58" s="207">
        <f t="shared" si="4"/>
        <v>0</v>
      </c>
      <c r="H58" s="207">
        <f t="shared" si="4"/>
        <v>0</v>
      </c>
      <c r="I58" s="207">
        <f t="shared" si="4"/>
        <v>0</v>
      </c>
      <c r="J58" s="207">
        <f t="shared" si="4"/>
        <v>0</v>
      </c>
      <c r="K58" s="207">
        <f t="shared" si="4"/>
        <v>0</v>
      </c>
      <c r="L58" s="207">
        <f t="shared" si="4"/>
        <v>5.7000000000000002E-2</v>
      </c>
      <c r="M58" s="207">
        <f t="shared" si="4"/>
        <v>0.11</v>
      </c>
      <c r="N58" s="207">
        <f t="shared" si="4"/>
        <v>0.157</v>
      </c>
      <c r="O58" s="207">
        <f t="shared" si="4"/>
        <v>0.19899999999999998</v>
      </c>
      <c r="P58" s="207">
        <f t="shared" si="4"/>
        <v>0.23699999999999999</v>
      </c>
      <c r="Q58" s="207">
        <f t="shared" si="4"/>
        <v>0.27100000000000002</v>
      </c>
      <c r="R58" s="207">
        <f t="shared" si="4"/>
        <v>0.30199999999999999</v>
      </c>
      <c r="S58" s="207">
        <f t="shared" si="4"/>
        <v>0.28999999999999998</v>
      </c>
      <c r="T58" s="207">
        <f t="shared" si="4"/>
        <v>0.27600000000000002</v>
      </c>
      <c r="U58" s="207">
        <f t="shared" si="4"/>
        <v>0.26100000000000001</v>
      </c>
      <c r="V58" s="207">
        <f t="shared" si="4"/>
        <v>0.247</v>
      </c>
      <c r="W58" s="207">
        <f t="shared" si="4"/>
        <v>0.23200000000000001</v>
      </c>
      <c r="X58" s="207">
        <f t="shared" si="4"/>
        <v>0.216</v>
      </c>
      <c r="Y58" s="207">
        <f t="shared" si="4"/>
        <v>0.19999999999999998</v>
      </c>
      <c r="Z58" s="207">
        <f t="shared" si="4"/>
        <v>0.183</v>
      </c>
      <c r="AA58" s="207">
        <f t="shared" si="4"/>
        <v>0.16399999999999998</v>
      </c>
      <c r="AB58" s="207">
        <f t="shared" si="4"/>
        <v>0.14299999999999999</v>
      </c>
      <c r="AC58" s="207">
        <f t="shared" si="4"/>
        <v>0.126</v>
      </c>
      <c r="AD58" s="207">
        <f t="shared" si="4"/>
        <v>0.109</v>
      </c>
      <c r="AE58" s="207">
        <f t="shared" si="4"/>
        <v>9.2999999999999999E-2</v>
      </c>
      <c r="AF58" s="207">
        <f t="shared" si="4"/>
        <v>7.8E-2</v>
      </c>
      <c r="AG58" s="207">
        <f t="shared" si="4"/>
        <v>6.3E-2</v>
      </c>
      <c r="AH58" s="207">
        <f t="shared" si="4"/>
        <v>4.9999999999999996E-2</v>
      </c>
      <c r="AI58" s="207">
        <f t="shared" si="4"/>
        <v>0.04</v>
      </c>
      <c r="AJ58" s="207">
        <f t="shared" si="4"/>
        <v>3.2000000000000001E-2</v>
      </c>
      <c r="AK58" s="207">
        <f t="shared" si="4"/>
        <v>2.8000000000000001E-2</v>
      </c>
      <c r="AL58" s="207">
        <f t="shared" si="4"/>
        <v>2.7E-2</v>
      </c>
    </row>
    <row r="59" spans="1:38" x14ac:dyDescent="0.2">
      <c r="A59" s="205" t="s">
        <v>10</v>
      </c>
      <c r="C59" s="207">
        <f>C52-SUM(C55:C58)</f>
        <v>0.14400000000000002</v>
      </c>
      <c r="D59" s="207">
        <f t="shared" ref="D59:AL59" si="5">D52-SUM(D55:D58)</f>
        <v>0.14200000000000002</v>
      </c>
      <c r="E59" s="207">
        <f t="shared" si="5"/>
        <v>0.14100000000000001</v>
      </c>
      <c r="F59" s="207">
        <f t="shared" si="5"/>
        <v>0.14000000000000001</v>
      </c>
      <c r="G59" s="207">
        <f t="shared" si="5"/>
        <v>0.1399999999999999</v>
      </c>
      <c r="H59" s="207">
        <f t="shared" si="5"/>
        <v>0.13900000000000001</v>
      </c>
      <c r="I59" s="207">
        <f t="shared" si="5"/>
        <v>0.1399999999999999</v>
      </c>
      <c r="J59" s="207">
        <f t="shared" si="5"/>
        <v>0.14000000000000001</v>
      </c>
      <c r="K59" s="207">
        <f t="shared" si="5"/>
        <v>0.1399999999999999</v>
      </c>
      <c r="L59" s="207">
        <f t="shared" si="5"/>
        <v>0.13500000000000001</v>
      </c>
      <c r="M59" s="207">
        <f t="shared" si="5"/>
        <v>0.129</v>
      </c>
      <c r="N59" s="207">
        <f t="shared" si="5"/>
        <v>0.126</v>
      </c>
      <c r="O59" s="207">
        <f t="shared" si="5"/>
        <v>0.11899999999999999</v>
      </c>
      <c r="P59" s="207">
        <f t="shared" si="5"/>
        <v>0.11399999999999999</v>
      </c>
      <c r="Q59" s="207">
        <f t="shared" si="5"/>
        <v>0.10899999999999999</v>
      </c>
      <c r="R59" s="207">
        <f t="shared" si="5"/>
        <v>0.10400000000000009</v>
      </c>
      <c r="S59" s="207">
        <f t="shared" si="5"/>
        <v>9.8000000000000087E-2</v>
      </c>
      <c r="T59" s="207">
        <f t="shared" si="5"/>
        <v>9.2999999999999972E-2</v>
      </c>
      <c r="U59" s="207">
        <f t="shared" si="5"/>
        <v>8.8999999999999968E-2</v>
      </c>
      <c r="V59" s="207">
        <f t="shared" si="5"/>
        <v>8.3000000000000074E-2</v>
      </c>
      <c r="W59" s="207">
        <f t="shared" si="5"/>
        <v>7.8000000000000069E-2</v>
      </c>
      <c r="X59" s="207">
        <f t="shared" si="5"/>
        <v>7.3000000000000065E-2</v>
      </c>
      <c r="Y59" s="207">
        <f t="shared" si="5"/>
        <v>6.800000000000006E-2</v>
      </c>
      <c r="Z59" s="207">
        <f t="shared" si="5"/>
        <v>6.2000000000000055E-2</v>
      </c>
      <c r="AA59" s="207">
        <f t="shared" si="5"/>
        <v>5.699999999999994E-2</v>
      </c>
      <c r="AB59" s="207">
        <f t="shared" si="5"/>
        <v>5.1999999999999935E-2</v>
      </c>
      <c r="AC59" s="207">
        <f t="shared" si="5"/>
        <v>4.6999999999999931E-2</v>
      </c>
      <c r="AD59" s="207">
        <f t="shared" si="5"/>
        <v>4.1999999999999926E-2</v>
      </c>
      <c r="AE59" s="207">
        <f t="shared" si="5"/>
        <v>3.7000000000000033E-2</v>
      </c>
      <c r="AF59" s="207">
        <f t="shared" si="5"/>
        <v>3.1000000000000028E-2</v>
      </c>
      <c r="AG59" s="207">
        <f t="shared" si="5"/>
        <v>2.6000000000000023E-2</v>
      </c>
      <c r="AH59" s="207">
        <f t="shared" si="5"/>
        <v>2.0999999999999908E-2</v>
      </c>
      <c r="AI59" s="207">
        <f t="shared" si="5"/>
        <v>1.4999999999999902E-2</v>
      </c>
      <c r="AJ59" s="207">
        <f t="shared" si="5"/>
        <v>1.0000000000000009E-2</v>
      </c>
      <c r="AK59" s="207">
        <f t="shared" si="5"/>
        <v>5.0000000000000044E-3</v>
      </c>
      <c r="AL59" s="207">
        <f t="shared" si="5"/>
        <v>0</v>
      </c>
    </row>
    <row r="60" spans="1:38" s="208" customFormat="1" x14ac:dyDescent="0.2">
      <c r="A60" s="208" t="s">
        <v>136</v>
      </c>
      <c r="C60" s="209">
        <f>C55</f>
        <v>0.14899999999999999</v>
      </c>
      <c r="D60" s="209">
        <f t="shared" ref="D60:AL60" si="6">D55</f>
        <v>0.157</v>
      </c>
      <c r="E60" s="209">
        <f t="shared" si="6"/>
        <v>0.16600000000000001</v>
      </c>
      <c r="F60" s="209">
        <f t="shared" si="6"/>
        <v>0.17699999999999999</v>
      </c>
      <c r="G60" s="209">
        <f t="shared" si="6"/>
        <v>0.189</v>
      </c>
      <c r="H60" s="209">
        <f t="shared" si="6"/>
        <v>0.20300000000000001</v>
      </c>
      <c r="I60" s="209">
        <f t="shared" si="6"/>
        <v>0.224</v>
      </c>
      <c r="J60" s="209">
        <f t="shared" si="6"/>
        <v>0.248</v>
      </c>
      <c r="K60" s="209">
        <f t="shared" si="6"/>
        <v>0.27300000000000002</v>
      </c>
      <c r="L60" s="209">
        <f t="shared" si="6"/>
        <v>0.30199999999999999</v>
      </c>
      <c r="M60" s="209">
        <f t="shared" si="6"/>
        <v>0.33100000000000002</v>
      </c>
      <c r="N60" s="209">
        <f t="shared" si="6"/>
        <v>0.36</v>
      </c>
      <c r="O60" s="209">
        <f t="shared" si="6"/>
        <v>0.39</v>
      </c>
      <c r="P60" s="209">
        <f t="shared" si="6"/>
        <v>0.41799999999999998</v>
      </c>
      <c r="Q60" s="209">
        <f t="shared" si="6"/>
        <v>0.44500000000000001</v>
      </c>
      <c r="R60" s="209">
        <f t="shared" si="6"/>
        <v>0.47000000000000003</v>
      </c>
      <c r="S60" s="209">
        <f t="shared" si="6"/>
        <v>0.49399999999999999</v>
      </c>
      <c r="T60" s="209">
        <f t="shared" si="6"/>
        <v>0.51800000000000002</v>
      </c>
      <c r="U60" s="209">
        <f t="shared" si="6"/>
        <v>0.54300000000000004</v>
      </c>
      <c r="V60" s="209">
        <f t="shared" si="6"/>
        <v>0.56899999999999995</v>
      </c>
      <c r="W60" s="209">
        <f t="shared" si="6"/>
        <v>0.59499999999999997</v>
      </c>
      <c r="X60" s="209">
        <f t="shared" si="6"/>
        <v>0.622</v>
      </c>
      <c r="Y60" s="209">
        <f t="shared" si="6"/>
        <v>0.65</v>
      </c>
      <c r="Z60" s="209">
        <f t="shared" si="6"/>
        <v>0.68</v>
      </c>
      <c r="AA60" s="209">
        <f t="shared" si="6"/>
        <v>0.71199999999999997</v>
      </c>
      <c r="AB60" s="209">
        <f t="shared" si="6"/>
        <v>0.746</v>
      </c>
      <c r="AC60" s="209">
        <f t="shared" si="6"/>
        <v>0.77600000000000002</v>
      </c>
      <c r="AD60" s="209">
        <f t="shared" si="6"/>
        <v>0.80400000000000005</v>
      </c>
      <c r="AE60" s="209">
        <f t="shared" si="6"/>
        <v>0.83199999999999996</v>
      </c>
      <c r="AF60" s="209">
        <f t="shared" si="6"/>
        <v>0.85899999999999999</v>
      </c>
      <c r="AG60" s="209">
        <f t="shared" si="6"/>
        <v>0.88500000000000001</v>
      </c>
      <c r="AH60" s="209">
        <f t="shared" si="6"/>
        <v>0.90800000000000003</v>
      </c>
      <c r="AI60" s="209">
        <f t="shared" si="6"/>
        <v>0.92800000000000005</v>
      </c>
      <c r="AJ60" s="209">
        <f t="shared" si="6"/>
        <v>0.94399999999999995</v>
      </c>
      <c r="AK60" s="209">
        <f t="shared" si="6"/>
        <v>0.95599999999999996</v>
      </c>
      <c r="AL60" s="209">
        <f t="shared" si="6"/>
        <v>0.96199999999999997</v>
      </c>
    </row>
    <row r="61" spans="1:38" x14ac:dyDescent="0.2">
      <c r="A61" s="205" t="s">
        <v>10</v>
      </c>
      <c r="C61" s="207">
        <f>SUM(C56:C59)</f>
        <v>0.85099999999999998</v>
      </c>
      <c r="D61" s="207">
        <f t="shared" ref="D61:AL61" si="7">SUM(D56:D59)</f>
        <v>0.84299999999999997</v>
      </c>
      <c r="E61" s="207">
        <f t="shared" si="7"/>
        <v>0.83399999999999996</v>
      </c>
      <c r="F61" s="207">
        <f t="shared" si="7"/>
        <v>0.82299999999999995</v>
      </c>
      <c r="G61" s="207">
        <f t="shared" si="7"/>
        <v>0.81099999999999994</v>
      </c>
      <c r="H61" s="207">
        <f t="shared" si="7"/>
        <v>0.79700000000000004</v>
      </c>
      <c r="I61" s="207">
        <f t="shared" si="7"/>
        <v>0.77599999999999991</v>
      </c>
      <c r="J61" s="207">
        <f t="shared" si="7"/>
        <v>0.752</v>
      </c>
      <c r="K61" s="207">
        <f t="shared" si="7"/>
        <v>0.72699999999999987</v>
      </c>
      <c r="L61" s="207">
        <f t="shared" si="7"/>
        <v>0.69800000000000006</v>
      </c>
      <c r="M61" s="207">
        <f t="shared" si="7"/>
        <v>0.66900000000000004</v>
      </c>
      <c r="N61" s="207">
        <f t="shared" si="7"/>
        <v>0.64</v>
      </c>
      <c r="O61" s="207">
        <f t="shared" si="7"/>
        <v>0.61</v>
      </c>
      <c r="P61" s="207">
        <f t="shared" si="7"/>
        <v>0.58199999999999996</v>
      </c>
      <c r="Q61" s="207">
        <f t="shared" si="7"/>
        <v>0.55499999999999994</v>
      </c>
      <c r="R61" s="207">
        <f t="shared" si="7"/>
        <v>0.53</v>
      </c>
      <c r="S61" s="207">
        <f t="shared" si="7"/>
        <v>0.50600000000000001</v>
      </c>
      <c r="T61" s="207">
        <f t="shared" si="7"/>
        <v>0.48199999999999998</v>
      </c>
      <c r="U61" s="207">
        <f t="shared" si="7"/>
        <v>0.45699999999999996</v>
      </c>
      <c r="V61" s="207">
        <f t="shared" si="7"/>
        <v>0.43100000000000005</v>
      </c>
      <c r="W61" s="207">
        <f t="shared" si="7"/>
        <v>0.40500000000000008</v>
      </c>
      <c r="X61" s="207">
        <f t="shared" si="7"/>
        <v>0.37800000000000006</v>
      </c>
      <c r="Y61" s="207">
        <f t="shared" si="7"/>
        <v>0.35000000000000003</v>
      </c>
      <c r="Z61" s="207">
        <f t="shared" si="7"/>
        <v>0.32000000000000006</v>
      </c>
      <c r="AA61" s="207">
        <f t="shared" si="7"/>
        <v>0.28799999999999992</v>
      </c>
      <c r="AB61" s="207">
        <f t="shared" si="7"/>
        <v>0.25399999999999989</v>
      </c>
      <c r="AC61" s="207">
        <f t="shared" si="7"/>
        <v>0.22399999999999992</v>
      </c>
      <c r="AD61" s="207">
        <f t="shared" si="7"/>
        <v>0.19599999999999992</v>
      </c>
      <c r="AE61" s="207">
        <f t="shared" si="7"/>
        <v>0.16800000000000004</v>
      </c>
      <c r="AF61" s="207">
        <f t="shared" si="7"/>
        <v>0.14100000000000001</v>
      </c>
      <c r="AG61" s="207">
        <f t="shared" si="7"/>
        <v>0.11500000000000002</v>
      </c>
      <c r="AH61" s="207">
        <f t="shared" si="7"/>
        <v>9.1999999999999901E-2</v>
      </c>
      <c r="AI61" s="207">
        <f t="shared" si="7"/>
        <v>7.1999999999999897E-2</v>
      </c>
      <c r="AJ61" s="207">
        <f t="shared" si="7"/>
        <v>5.6000000000000008E-2</v>
      </c>
      <c r="AK61" s="207">
        <f t="shared" si="7"/>
        <v>4.4000000000000004E-2</v>
      </c>
      <c r="AL61" s="207">
        <f t="shared" si="7"/>
        <v>3.7999999999999999E-2</v>
      </c>
    </row>
    <row r="64" spans="1:38" s="43" customFormat="1" ht="14.4" x14ac:dyDescent="0.3">
      <c r="A64" s="57" t="s">
        <v>399</v>
      </c>
    </row>
    <row r="65" spans="1:38" s="43" customFormat="1" ht="14.4" x14ac:dyDescent="0.3">
      <c r="A65" s="57" t="s">
        <v>449</v>
      </c>
    </row>
    <row r="66" spans="1:38" s="43" customFormat="1" ht="14.4" x14ac:dyDescent="0.3">
      <c r="A66" s="57" t="s">
        <v>402</v>
      </c>
    </row>
    <row r="67" spans="1:38" s="43" customFormat="1" ht="14.4" x14ac:dyDescent="0.3">
      <c r="A67" s="57" t="s">
        <v>400</v>
      </c>
    </row>
    <row r="68" spans="1:38" s="43" customFormat="1" ht="14.4" x14ac:dyDescent="0.3">
      <c r="A68" s="57"/>
    </row>
    <row r="69" spans="1:38" s="43" customFormat="1" ht="14.4" x14ac:dyDescent="0.3">
      <c r="A69" s="57" t="s">
        <v>246</v>
      </c>
      <c r="B69" s="57">
        <v>2014</v>
      </c>
      <c r="C69" s="57">
        <v>2015</v>
      </c>
      <c r="D69" s="57">
        <v>2016</v>
      </c>
      <c r="E69" s="57">
        <v>2017</v>
      </c>
      <c r="F69" s="57">
        <v>2018</v>
      </c>
      <c r="G69" s="57">
        <v>2019</v>
      </c>
      <c r="H69" s="57">
        <v>2020</v>
      </c>
      <c r="I69" s="57">
        <v>2021</v>
      </c>
      <c r="J69" s="57">
        <v>2022</v>
      </c>
      <c r="K69" s="57">
        <v>2023</v>
      </c>
      <c r="L69" s="57">
        <v>2024</v>
      </c>
      <c r="M69" s="57">
        <v>2025</v>
      </c>
      <c r="N69" s="57">
        <v>2026</v>
      </c>
      <c r="O69" s="57">
        <v>2027</v>
      </c>
      <c r="P69" s="57">
        <v>2028</v>
      </c>
      <c r="Q69" s="57">
        <v>2029</v>
      </c>
      <c r="R69" s="57">
        <v>2030</v>
      </c>
      <c r="S69" s="57">
        <v>2031</v>
      </c>
      <c r="T69" s="57">
        <v>2032</v>
      </c>
      <c r="U69" s="57">
        <v>2033</v>
      </c>
      <c r="V69" s="57">
        <v>2034</v>
      </c>
      <c r="W69" s="57">
        <v>2035</v>
      </c>
      <c r="X69" s="57">
        <v>2036</v>
      </c>
      <c r="Y69" s="57">
        <v>2037</v>
      </c>
      <c r="Z69" s="57">
        <v>2038</v>
      </c>
      <c r="AA69" s="57">
        <v>2039</v>
      </c>
      <c r="AB69" s="57">
        <v>2040</v>
      </c>
      <c r="AC69" s="57">
        <v>2041</v>
      </c>
      <c r="AD69" s="57">
        <v>2042</v>
      </c>
      <c r="AE69" s="57">
        <v>2043</v>
      </c>
      <c r="AF69" s="57">
        <v>2044</v>
      </c>
      <c r="AG69" s="57">
        <v>2045</v>
      </c>
      <c r="AH69" s="57">
        <v>2046</v>
      </c>
      <c r="AI69" s="57">
        <v>2047</v>
      </c>
      <c r="AJ69" s="57">
        <v>2048</v>
      </c>
      <c r="AK69" s="57">
        <v>2049</v>
      </c>
      <c r="AL69" s="57">
        <v>2050</v>
      </c>
    </row>
    <row r="70" spans="1:38" s="43" customFormat="1" ht="14.4" x14ac:dyDescent="0.3">
      <c r="A70" s="43" t="s">
        <v>118</v>
      </c>
      <c r="B70" s="59">
        <v>302.71855599999998</v>
      </c>
      <c r="C70" s="59">
        <v>297.392089</v>
      </c>
      <c r="D70" s="59">
        <v>293.826999</v>
      </c>
      <c r="E70" s="59">
        <v>292.614824</v>
      </c>
      <c r="F70" s="59">
        <v>294.04570100000001</v>
      </c>
      <c r="G70" s="59">
        <v>298.13990200000001</v>
      </c>
      <c r="H70" s="59">
        <v>304.77141699999999</v>
      </c>
      <c r="I70" s="59">
        <v>314.70877200000001</v>
      </c>
      <c r="J70" s="59">
        <v>327.98451699999998</v>
      </c>
      <c r="K70" s="59">
        <v>344.68246499999998</v>
      </c>
      <c r="L70" s="59">
        <v>365.18753600000002</v>
      </c>
      <c r="M70" s="59">
        <v>389.63462500000003</v>
      </c>
      <c r="N70" s="59">
        <v>417.76364799999999</v>
      </c>
      <c r="O70" s="59">
        <v>449.494012</v>
      </c>
      <c r="P70" s="59">
        <v>484.57578000000001</v>
      </c>
      <c r="Q70" s="59">
        <v>522.56014600000003</v>
      </c>
      <c r="R70" s="59">
        <v>562.83733700000005</v>
      </c>
      <c r="S70" s="59">
        <v>605.52056400000004</v>
      </c>
      <c r="T70" s="59">
        <v>650.43697399999996</v>
      </c>
      <c r="U70" s="59">
        <v>697.609151</v>
      </c>
      <c r="V70" s="59">
        <v>747.26012500000002</v>
      </c>
      <c r="W70" s="59">
        <v>799.71915200000001</v>
      </c>
      <c r="X70" s="59">
        <v>855.26016100000004</v>
      </c>
      <c r="Y70" s="59">
        <v>913.96346000000005</v>
      </c>
      <c r="Z70" s="59">
        <v>975.70332199999996</v>
      </c>
      <c r="AA70" s="59">
        <v>1040.2940129999999</v>
      </c>
      <c r="AB70" s="59">
        <v>1107.726588</v>
      </c>
      <c r="AC70" s="59">
        <v>1177.248797</v>
      </c>
      <c r="AD70" s="59">
        <v>1248.9917720000001</v>
      </c>
      <c r="AE70" s="59">
        <v>1322.954686</v>
      </c>
      <c r="AF70" s="59">
        <v>1398.6825610000001</v>
      </c>
      <c r="AG70" s="59">
        <v>1475.42929</v>
      </c>
      <c r="AH70" s="59">
        <v>1552.5218379999999</v>
      </c>
      <c r="AI70" s="59">
        <v>1629.3967809999999</v>
      </c>
      <c r="AJ70" s="59">
        <v>1705.4627720000001</v>
      </c>
      <c r="AK70" s="59">
        <v>1780.012729</v>
      </c>
      <c r="AL70" s="59">
        <v>1852.1636550000001</v>
      </c>
    </row>
    <row r="71" spans="1:38" s="43" customFormat="1" ht="14.4" x14ac:dyDescent="0.3">
      <c r="A71" s="43" t="s">
        <v>124</v>
      </c>
      <c r="B71" s="59">
        <v>8.7174250000000004</v>
      </c>
      <c r="C71" s="59">
        <v>8.9387650000000001</v>
      </c>
      <c r="D71" s="59">
        <v>9.1551589999999994</v>
      </c>
      <c r="E71" s="59">
        <v>9.3551029999999997</v>
      </c>
      <c r="F71" s="59">
        <v>9.5298700000000007</v>
      </c>
      <c r="G71" s="59">
        <v>9.6755560000000003</v>
      </c>
      <c r="H71" s="59">
        <v>9.7937449999999995</v>
      </c>
      <c r="I71" s="59">
        <v>9.8887140000000002</v>
      </c>
      <c r="J71" s="59">
        <v>9.9683220000000006</v>
      </c>
      <c r="K71" s="59">
        <v>10.039944999999999</v>
      </c>
      <c r="L71" s="59">
        <v>10.109113000000001</v>
      </c>
      <c r="M71" s="59">
        <v>10.179226</v>
      </c>
      <c r="N71" s="59">
        <v>10.248158</v>
      </c>
      <c r="O71" s="59">
        <v>10.316420000000001</v>
      </c>
      <c r="P71" s="59">
        <v>10.383673999999999</v>
      </c>
      <c r="Q71" s="59">
        <v>10.449166999999999</v>
      </c>
      <c r="R71" s="59">
        <v>10.5123</v>
      </c>
      <c r="S71" s="59">
        <v>10.577488000000001</v>
      </c>
      <c r="T71" s="59">
        <v>10.645591</v>
      </c>
      <c r="U71" s="59">
        <v>10.718195</v>
      </c>
      <c r="V71" s="59">
        <v>10.797117999999999</v>
      </c>
      <c r="W71" s="59">
        <v>10.883618</v>
      </c>
      <c r="X71" s="59">
        <v>10.977563999999999</v>
      </c>
      <c r="Y71" s="59">
        <v>11.077044000000001</v>
      </c>
      <c r="Z71" s="59">
        <v>11.178827</v>
      </c>
      <c r="AA71" s="59">
        <v>11.279585000000001</v>
      </c>
      <c r="AB71" s="59">
        <v>11.377342000000001</v>
      </c>
      <c r="AC71" s="59">
        <v>11.472799</v>
      </c>
      <c r="AD71" s="59">
        <v>11.567997999999999</v>
      </c>
      <c r="AE71" s="59">
        <v>11.664849</v>
      </c>
      <c r="AF71" s="59">
        <v>11.763623000000001</v>
      </c>
      <c r="AG71" s="59">
        <v>11.863808000000001</v>
      </c>
      <c r="AH71" s="59">
        <v>11.965707</v>
      </c>
      <c r="AI71" s="59">
        <v>12.070429000000001</v>
      </c>
      <c r="AJ71" s="59">
        <v>12.179220000000001</v>
      </c>
      <c r="AK71" s="59">
        <v>12.293127999999999</v>
      </c>
      <c r="AL71" s="59">
        <v>12.412865</v>
      </c>
    </row>
    <row r="72" spans="1:38" s="43" customFormat="1" ht="14.4" x14ac:dyDescent="0.3">
      <c r="A72" s="43" t="s">
        <v>123</v>
      </c>
      <c r="B72" s="59">
        <v>65.380688000000006</v>
      </c>
      <c r="C72" s="59">
        <v>65.179271999999997</v>
      </c>
      <c r="D72" s="59">
        <v>64.981558000000007</v>
      </c>
      <c r="E72" s="59">
        <v>64.832114000000004</v>
      </c>
      <c r="F72" s="59">
        <v>64.771696000000006</v>
      </c>
      <c r="G72" s="59">
        <v>64.829558000000006</v>
      </c>
      <c r="H72" s="59">
        <v>65.019745</v>
      </c>
      <c r="I72" s="59">
        <v>65.328901000000002</v>
      </c>
      <c r="J72" s="59">
        <v>65.743489999999994</v>
      </c>
      <c r="K72" s="59">
        <v>66.241735000000006</v>
      </c>
      <c r="L72" s="59">
        <v>66.647013999999999</v>
      </c>
      <c r="M72" s="59">
        <v>66.938130999999998</v>
      </c>
      <c r="N72" s="59">
        <v>67.074489</v>
      </c>
      <c r="O72" s="59">
        <v>67.049841000000001</v>
      </c>
      <c r="P72" s="59">
        <v>66.862433999999993</v>
      </c>
      <c r="Q72" s="59">
        <v>66.512810000000002</v>
      </c>
      <c r="R72" s="59">
        <v>66.002174999999994</v>
      </c>
      <c r="S72" s="59">
        <v>65.353453999999999</v>
      </c>
      <c r="T72" s="59">
        <v>64.560227999999995</v>
      </c>
      <c r="U72" s="59">
        <v>63.610979</v>
      </c>
      <c r="V72" s="59">
        <v>62.489733000000001</v>
      </c>
      <c r="W72" s="59">
        <v>61.179181</v>
      </c>
      <c r="X72" s="59">
        <v>59.665782</v>
      </c>
      <c r="Y72" s="59">
        <v>57.945428999999997</v>
      </c>
      <c r="Z72" s="59">
        <v>56.027448999999997</v>
      </c>
      <c r="AA72" s="59">
        <v>53.934792000000002</v>
      </c>
      <c r="AB72" s="59">
        <v>51.699905000000001</v>
      </c>
      <c r="AC72" s="59">
        <v>49.359197999999999</v>
      </c>
      <c r="AD72" s="59">
        <v>46.943458999999997</v>
      </c>
      <c r="AE72" s="59">
        <v>44.473728000000001</v>
      </c>
      <c r="AF72" s="59">
        <v>41.960977999999997</v>
      </c>
      <c r="AG72" s="59">
        <v>39.410989000000001</v>
      </c>
      <c r="AH72" s="59">
        <v>36.827891999999999</v>
      </c>
      <c r="AI72" s="59">
        <v>34.213490999999998</v>
      </c>
      <c r="AJ72" s="59">
        <v>31.566120000000002</v>
      </c>
      <c r="AK72" s="59">
        <v>28.880783000000001</v>
      </c>
      <c r="AL72" s="59">
        <v>26.150044999999999</v>
      </c>
    </row>
    <row r="73" spans="1:38" s="43" customFormat="1" ht="14.4" x14ac:dyDescent="0.3">
      <c r="A73" s="43" t="s">
        <v>125</v>
      </c>
      <c r="B73" s="59">
        <v>43.578412</v>
      </c>
      <c r="C73" s="59">
        <v>45.303507000000003</v>
      </c>
      <c r="D73" s="59">
        <v>46.884900999999999</v>
      </c>
      <c r="E73" s="59">
        <v>48.237606999999997</v>
      </c>
      <c r="F73" s="59">
        <v>49.35116</v>
      </c>
      <c r="G73" s="59">
        <v>50.292976000000003</v>
      </c>
      <c r="H73" s="59">
        <v>51.159042999999997</v>
      </c>
      <c r="I73" s="59">
        <v>52.006242999999998</v>
      </c>
      <c r="J73" s="59">
        <v>52.856299</v>
      </c>
      <c r="K73" s="59">
        <v>53.711478</v>
      </c>
      <c r="L73" s="59">
        <v>54.469385000000003</v>
      </c>
      <c r="M73" s="59">
        <v>55.129013999999998</v>
      </c>
      <c r="N73" s="59">
        <v>55.672448000000003</v>
      </c>
      <c r="O73" s="59">
        <v>56.100769</v>
      </c>
      <c r="P73" s="59">
        <v>56.415278999999998</v>
      </c>
      <c r="Q73" s="59">
        <v>56.617781000000001</v>
      </c>
      <c r="R73" s="59">
        <v>56.7117</v>
      </c>
      <c r="S73" s="59">
        <v>56.718358000000002</v>
      </c>
      <c r="T73" s="59">
        <v>56.644492999999997</v>
      </c>
      <c r="U73" s="59">
        <v>56.498432999999999</v>
      </c>
      <c r="V73" s="59">
        <v>56.288359999999997</v>
      </c>
      <c r="W73" s="59">
        <v>56.019950999999999</v>
      </c>
      <c r="X73" s="59">
        <v>55.693641999999997</v>
      </c>
      <c r="Y73" s="59">
        <v>55.301814</v>
      </c>
      <c r="Z73" s="59">
        <v>54.825370999999997</v>
      </c>
      <c r="AA73" s="59">
        <v>54.228209999999997</v>
      </c>
      <c r="AB73" s="59">
        <v>53.450938000000001</v>
      </c>
      <c r="AC73" s="59">
        <v>52.414830000000002</v>
      </c>
      <c r="AD73" s="59">
        <v>51.049169999999997</v>
      </c>
      <c r="AE73" s="59">
        <v>49.342388</v>
      </c>
      <c r="AF73" s="59">
        <v>47.361356999999998</v>
      </c>
      <c r="AG73" s="59">
        <v>45.199624999999997</v>
      </c>
      <c r="AH73" s="59">
        <v>42.918512999999997</v>
      </c>
      <c r="AI73" s="59">
        <v>40.546753000000002</v>
      </c>
      <c r="AJ73" s="59">
        <v>38.101145000000002</v>
      </c>
      <c r="AK73" s="59">
        <v>35.595446000000003</v>
      </c>
      <c r="AL73" s="59">
        <v>33.042696999999997</v>
      </c>
    </row>
    <row r="74" spans="1:38" s="43" customFormat="1" ht="14.4" x14ac:dyDescent="0.3">
      <c r="A74" s="43" t="s">
        <v>121</v>
      </c>
      <c r="B74" s="59">
        <v>514.328081</v>
      </c>
      <c r="C74" s="59">
        <v>512.01933099999997</v>
      </c>
      <c r="D74" s="59">
        <v>508.84947199999999</v>
      </c>
      <c r="E74" s="59">
        <v>505.05882000000003</v>
      </c>
      <c r="F74" s="59">
        <v>500.91643099999999</v>
      </c>
      <c r="G74" s="59">
        <v>496.64112999999998</v>
      </c>
      <c r="H74" s="59">
        <v>492.34166099999999</v>
      </c>
      <c r="I74" s="59">
        <v>487.62684300000001</v>
      </c>
      <c r="J74" s="59">
        <v>482.34536900000001</v>
      </c>
      <c r="K74" s="59">
        <v>476.28911299999999</v>
      </c>
      <c r="L74" s="59">
        <v>469.85012499999999</v>
      </c>
      <c r="M74" s="59">
        <v>462.83023800000001</v>
      </c>
      <c r="N74" s="59">
        <v>454.977238</v>
      </c>
      <c r="O74" s="59">
        <v>446.27403299999997</v>
      </c>
      <c r="P74" s="59">
        <v>436.77246300000002</v>
      </c>
      <c r="Q74" s="59">
        <v>426.57546500000001</v>
      </c>
      <c r="R74" s="59">
        <v>415.82023199999998</v>
      </c>
      <c r="S74" s="59">
        <v>404.709743</v>
      </c>
      <c r="T74" s="59">
        <v>393.25810899999999</v>
      </c>
      <c r="U74" s="59">
        <v>381.43754799999999</v>
      </c>
      <c r="V74" s="59">
        <v>369.18139600000001</v>
      </c>
      <c r="W74" s="59">
        <v>356.40522099999998</v>
      </c>
      <c r="X74" s="59">
        <v>343.03995700000002</v>
      </c>
      <c r="Y74" s="59">
        <v>329.06389899999999</v>
      </c>
      <c r="Z74" s="59">
        <v>314.51728500000002</v>
      </c>
      <c r="AA74" s="59">
        <v>299.487123</v>
      </c>
      <c r="AB74" s="59">
        <v>284.06420900000001</v>
      </c>
      <c r="AC74" s="59">
        <v>268.6345</v>
      </c>
      <c r="AD74" s="59">
        <v>253.310946</v>
      </c>
      <c r="AE74" s="59">
        <v>238.13615300000001</v>
      </c>
      <c r="AF74" s="59">
        <v>223.104668</v>
      </c>
      <c r="AG74" s="59">
        <v>208.210184</v>
      </c>
      <c r="AH74" s="59">
        <v>193.479814</v>
      </c>
      <c r="AI74" s="59">
        <v>178.983024</v>
      </c>
      <c r="AJ74" s="59">
        <v>164.83461500000001</v>
      </c>
      <c r="AK74" s="59">
        <v>151.20111399999999</v>
      </c>
      <c r="AL74" s="59">
        <v>138.310103</v>
      </c>
    </row>
    <row r="75" spans="1:38" s="43" customFormat="1" ht="14.4" x14ac:dyDescent="0.3">
      <c r="A75" s="43" t="s">
        <v>127</v>
      </c>
      <c r="B75" s="59">
        <v>15.244819</v>
      </c>
      <c r="C75" s="59">
        <v>14.728344999999999</v>
      </c>
      <c r="D75" s="59">
        <v>14.331315</v>
      </c>
      <c r="E75" s="59">
        <v>14.065693</v>
      </c>
      <c r="F75" s="59">
        <v>13.920316</v>
      </c>
      <c r="G75" s="59">
        <v>13.868898</v>
      </c>
      <c r="H75" s="59">
        <v>13.881225000000001</v>
      </c>
      <c r="I75" s="59">
        <v>13.928770999999999</v>
      </c>
      <c r="J75" s="59">
        <v>13.993501999999999</v>
      </c>
      <c r="K75" s="59">
        <v>14.064164</v>
      </c>
      <c r="L75" s="59">
        <v>14.099066000000001</v>
      </c>
      <c r="M75" s="59">
        <v>14.096178</v>
      </c>
      <c r="N75" s="59">
        <v>14.050841999999999</v>
      </c>
      <c r="O75" s="59">
        <v>13.966974</v>
      </c>
      <c r="P75" s="59">
        <v>13.848578</v>
      </c>
      <c r="Q75" s="59">
        <v>13.697786000000001</v>
      </c>
      <c r="R75" s="59">
        <v>13.513782000000001</v>
      </c>
      <c r="S75" s="59">
        <v>13.298387999999999</v>
      </c>
      <c r="T75" s="59">
        <v>13.046258</v>
      </c>
      <c r="U75" s="59">
        <v>12.753263</v>
      </c>
      <c r="V75" s="59">
        <v>12.418576</v>
      </c>
      <c r="W75" s="59">
        <v>12.04528</v>
      </c>
      <c r="X75" s="59">
        <v>11.639213</v>
      </c>
      <c r="Y75" s="59">
        <v>11.206906999999999</v>
      </c>
      <c r="Z75" s="59">
        <v>10.754016999999999</v>
      </c>
      <c r="AA75" s="59">
        <v>10.284988</v>
      </c>
      <c r="AB75" s="59">
        <v>9.8035870000000003</v>
      </c>
      <c r="AC75" s="59">
        <v>9.3136310000000009</v>
      </c>
      <c r="AD75" s="59">
        <v>8.8180709999999998</v>
      </c>
      <c r="AE75" s="59">
        <v>8.3183399999999992</v>
      </c>
      <c r="AF75" s="59">
        <v>7.8140580000000002</v>
      </c>
      <c r="AG75" s="59">
        <v>7.3039509999999996</v>
      </c>
      <c r="AH75" s="59">
        <v>6.7866929999999996</v>
      </c>
      <c r="AI75" s="59">
        <v>6.2609069999999996</v>
      </c>
      <c r="AJ75" s="59">
        <v>5.7250629999999996</v>
      </c>
      <c r="AK75" s="59">
        <v>5.1775690000000001</v>
      </c>
      <c r="AL75" s="59">
        <v>4.6169180000000001</v>
      </c>
    </row>
    <row r="76" spans="1:38" s="43" customFormat="1" ht="14.4" x14ac:dyDescent="0.3">
      <c r="A76" s="43" t="s">
        <v>240</v>
      </c>
      <c r="B76" s="59" t="s">
        <v>337</v>
      </c>
      <c r="C76" s="59">
        <v>0.49920900000000001</v>
      </c>
      <c r="D76" s="59">
        <v>0.76654599999999995</v>
      </c>
      <c r="E76" s="59">
        <v>0.76654299999999997</v>
      </c>
      <c r="F76" s="59">
        <v>0.76651899999999995</v>
      </c>
      <c r="G76" s="59">
        <v>0.76641599999999999</v>
      </c>
      <c r="H76" s="59">
        <v>0.76609700000000003</v>
      </c>
      <c r="I76" s="59">
        <v>0.76531099999999996</v>
      </c>
      <c r="J76" s="59">
        <v>0.76364699999999996</v>
      </c>
      <c r="K76" s="59">
        <v>0.76048899999999997</v>
      </c>
      <c r="L76" s="59">
        <v>0.75498100000000001</v>
      </c>
      <c r="M76" s="59">
        <v>0.746</v>
      </c>
      <c r="N76" s="59">
        <v>0.732159</v>
      </c>
      <c r="O76" s="59">
        <v>0.71186000000000005</v>
      </c>
      <c r="P76" s="59">
        <v>0.68341799999999997</v>
      </c>
      <c r="Q76" s="59">
        <v>0.64527800000000002</v>
      </c>
      <c r="R76" s="59">
        <v>0.59633800000000003</v>
      </c>
      <c r="S76" s="59">
        <v>0.53636200000000001</v>
      </c>
      <c r="T76" s="59">
        <v>0.46640300000000001</v>
      </c>
      <c r="U76" s="59">
        <v>0.38911099999999998</v>
      </c>
      <c r="V76" s="59">
        <v>0.30873400000000001</v>
      </c>
      <c r="W76" s="59">
        <v>0.23066300000000001</v>
      </c>
      <c r="X76" s="59">
        <v>0.160473</v>
      </c>
      <c r="Y76" s="59">
        <v>0.102673</v>
      </c>
      <c r="Z76" s="59">
        <v>5.9587000000000001E-2</v>
      </c>
      <c r="AA76" s="59">
        <v>3.0897999999999998E-2</v>
      </c>
      <c r="AB76" s="59">
        <v>1.4080000000000001E-2</v>
      </c>
      <c r="AC76" s="59">
        <v>5.5380000000000004E-3</v>
      </c>
      <c r="AD76" s="59">
        <v>1.8439999999999999E-3</v>
      </c>
      <c r="AE76" s="59">
        <v>5.0799999999999999E-4</v>
      </c>
      <c r="AF76" s="59">
        <v>1.1400000000000001E-4</v>
      </c>
      <c r="AG76" s="59">
        <v>2.0000000000000002E-5</v>
      </c>
      <c r="AH76" s="59">
        <v>3.0000000000000001E-6</v>
      </c>
      <c r="AI76" s="59" t="s">
        <v>337</v>
      </c>
      <c r="AJ76" s="59" t="s">
        <v>337</v>
      </c>
      <c r="AK76" s="59" t="s">
        <v>337</v>
      </c>
      <c r="AL76" s="59" t="s">
        <v>337</v>
      </c>
    </row>
    <row r="77" spans="1:38" s="43" customFormat="1" ht="14.4" x14ac:dyDescent="0.3">
      <c r="A77" s="43" t="s">
        <v>119</v>
      </c>
      <c r="B77" s="59">
        <v>65.328405000000004</v>
      </c>
      <c r="C77" s="59">
        <v>64.088434000000007</v>
      </c>
      <c r="D77" s="59">
        <v>63.139006999999999</v>
      </c>
      <c r="E77" s="59">
        <v>62.537720999999998</v>
      </c>
      <c r="F77" s="59">
        <v>62.288741999999999</v>
      </c>
      <c r="G77" s="59">
        <v>62.352718000000003</v>
      </c>
      <c r="H77" s="59">
        <v>62.668818000000002</v>
      </c>
      <c r="I77" s="59">
        <v>63.163522999999998</v>
      </c>
      <c r="J77" s="59">
        <v>63.786031000000001</v>
      </c>
      <c r="K77" s="59">
        <v>64.496724999999998</v>
      </c>
      <c r="L77" s="59">
        <v>65.112380000000002</v>
      </c>
      <c r="M77" s="59">
        <v>65.609515999999999</v>
      </c>
      <c r="N77" s="59">
        <v>65.945885000000004</v>
      </c>
      <c r="O77" s="59">
        <v>66.112921999999998</v>
      </c>
      <c r="P77" s="59">
        <v>66.105749000000003</v>
      </c>
      <c r="Q77" s="59">
        <v>65.921289000000002</v>
      </c>
      <c r="R77" s="59">
        <v>65.557169999999999</v>
      </c>
      <c r="S77" s="59">
        <v>65.033393000000004</v>
      </c>
      <c r="T77" s="59">
        <v>64.341835000000003</v>
      </c>
      <c r="U77" s="59">
        <v>63.470872999999997</v>
      </c>
      <c r="V77" s="59">
        <v>62.406125000000003</v>
      </c>
      <c r="W77" s="59">
        <v>61.133347999999998</v>
      </c>
      <c r="X77" s="59">
        <v>59.643036000000002</v>
      </c>
      <c r="Y77" s="59">
        <v>57.935375999999998</v>
      </c>
      <c r="Z77" s="59">
        <v>56.023566000000002</v>
      </c>
      <c r="AA77" s="59">
        <v>53.933508000000003</v>
      </c>
      <c r="AB77" s="59">
        <v>51.699550000000002</v>
      </c>
      <c r="AC77" s="59">
        <v>49.359118000000002</v>
      </c>
      <c r="AD77" s="59">
        <v>46.943444</v>
      </c>
      <c r="AE77" s="59">
        <v>44.473725999999999</v>
      </c>
      <c r="AF77" s="59">
        <v>41.960977999999997</v>
      </c>
      <c r="AG77" s="59">
        <v>39.410989000000001</v>
      </c>
      <c r="AH77" s="59">
        <v>36.827891999999999</v>
      </c>
      <c r="AI77" s="59">
        <v>34.213490999999998</v>
      </c>
      <c r="AJ77" s="59">
        <v>31.566120000000002</v>
      </c>
      <c r="AK77" s="59">
        <v>28.880783000000001</v>
      </c>
      <c r="AL77" s="59">
        <v>26.150044999999999</v>
      </c>
    </row>
    <row r="78" spans="1:38" s="43" customFormat="1" ht="14.4" x14ac:dyDescent="0.3">
      <c r="A78" s="43" t="s">
        <v>130</v>
      </c>
      <c r="B78" s="59" t="s">
        <v>337</v>
      </c>
      <c r="C78" s="59" t="s">
        <v>337</v>
      </c>
      <c r="D78" s="59" t="s">
        <v>337</v>
      </c>
      <c r="E78" s="59" t="s">
        <v>337</v>
      </c>
      <c r="F78" s="59" t="s">
        <v>337</v>
      </c>
      <c r="G78" s="59" t="s">
        <v>337</v>
      </c>
      <c r="H78" s="59" t="s">
        <v>337</v>
      </c>
      <c r="I78" s="59" t="s">
        <v>337</v>
      </c>
      <c r="J78" s="59" t="s">
        <v>337</v>
      </c>
      <c r="K78" s="59" t="s">
        <v>337</v>
      </c>
      <c r="L78" s="59" t="s">
        <v>337</v>
      </c>
      <c r="M78" s="59" t="s">
        <v>337</v>
      </c>
      <c r="N78" s="59" t="s">
        <v>337</v>
      </c>
      <c r="O78" s="59" t="s">
        <v>337</v>
      </c>
      <c r="P78" s="59" t="s">
        <v>337</v>
      </c>
      <c r="Q78" s="59" t="s">
        <v>337</v>
      </c>
      <c r="R78" s="59" t="s">
        <v>337</v>
      </c>
      <c r="S78" s="59" t="s">
        <v>337</v>
      </c>
      <c r="T78" s="59" t="s">
        <v>337</v>
      </c>
      <c r="U78" s="59" t="s">
        <v>337</v>
      </c>
      <c r="V78" s="59" t="s">
        <v>337</v>
      </c>
      <c r="W78" s="59" t="s">
        <v>337</v>
      </c>
      <c r="X78" s="59" t="s">
        <v>337</v>
      </c>
      <c r="Y78" s="59" t="s">
        <v>337</v>
      </c>
      <c r="Z78" s="59" t="s">
        <v>337</v>
      </c>
      <c r="AA78" s="59" t="s">
        <v>337</v>
      </c>
      <c r="AB78" s="59" t="s">
        <v>337</v>
      </c>
      <c r="AC78" s="59" t="s">
        <v>337</v>
      </c>
      <c r="AD78" s="59" t="s">
        <v>337</v>
      </c>
      <c r="AE78" s="59" t="s">
        <v>337</v>
      </c>
      <c r="AF78" s="59" t="s">
        <v>337</v>
      </c>
      <c r="AG78" s="59" t="s">
        <v>337</v>
      </c>
      <c r="AH78" s="59" t="s">
        <v>337</v>
      </c>
      <c r="AI78" s="59" t="s">
        <v>337</v>
      </c>
      <c r="AJ78" s="59" t="s">
        <v>337</v>
      </c>
      <c r="AK78" s="59" t="s">
        <v>337</v>
      </c>
      <c r="AL78" s="59" t="s">
        <v>337</v>
      </c>
    </row>
    <row r="79" spans="1:38" s="43" customFormat="1" ht="14.4" x14ac:dyDescent="0.3">
      <c r="A79" s="43" t="s">
        <v>120</v>
      </c>
      <c r="B79" s="59">
        <v>130.66988000000001</v>
      </c>
      <c r="C79" s="59">
        <v>138.01782399999999</v>
      </c>
      <c r="D79" s="59">
        <v>145.778918</v>
      </c>
      <c r="E79" s="59">
        <v>153.668362</v>
      </c>
      <c r="F79" s="59">
        <v>161.373862</v>
      </c>
      <c r="G79" s="59">
        <v>168.58195499999999</v>
      </c>
      <c r="H79" s="59">
        <v>175.001226</v>
      </c>
      <c r="I79" s="59">
        <v>180.36820599999999</v>
      </c>
      <c r="J79" s="59">
        <v>184.55443399999999</v>
      </c>
      <c r="K79" s="59">
        <v>187.62200300000001</v>
      </c>
      <c r="L79" s="59">
        <v>189.54940500000001</v>
      </c>
      <c r="M79" s="59">
        <v>190.72736699999999</v>
      </c>
      <c r="N79" s="59">
        <v>191.399416</v>
      </c>
      <c r="O79" s="59">
        <v>191.68471400000001</v>
      </c>
      <c r="P79" s="59">
        <v>191.59823</v>
      </c>
      <c r="Q79" s="59">
        <v>191.12662499999999</v>
      </c>
      <c r="R79" s="59">
        <v>190.24895100000001</v>
      </c>
      <c r="S79" s="59">
        <v>188.98473000000001</v>
      </c>
      <c r="T79" s="59">
        <v>187.297032</v>
      </c>
      <c r="U79" s="59">
        <v>185.14881800000001</v>
      </c>
      <c r="V79" s="59">
        <v>182.51853299999999</v>
      </c>
      <c r="W79" s="59">
        <v>179.42862199999999</v>
      </c>
      <c r="X79" s="59">
        <v>175.974852</v>
      </c>
      <c r="Y79" s="59">
        <v>172.324386</v>
      </c>
      <c r="Z79" s="59">
        <v>168.65578099999999</v>
      </c>
      <c r="AA79" s="59">
        <v>165.062433</v>
      </c>
      <c r="AB79" s="59">
        <v>161.476269</v>
      </c>
      <c r="AC79" s="59">
        <v>157.65222</v>
      </c>
      <c r="AD79" s="59">
        <v>153.248752</v>
      </c>
      <c r="AE79" s="59">
        <v>148.04168999999999</v>
      </c>
      <c r="AF79" s="59">
        <v>142.085015</v>
      </c>
      <c r="AG79" s="59">
        <v>135.598896</v>
      </c>
      <c r="AH79" s="59">
        <v>128.75554</v>
      </c>
      <c r="AI79" s="59">
        <v>121.64026</v>
      </c>
      <c r="AJ79" s="59">
        <v>114.303434</v>
      </c>
      <c r="AK79" s="59">
        <v>106.786339</v>
      </c>
      <c r="AL79" s="59">
        <v>99.128090999999998</v>
      </c>
    </row>
    <row r="80" spans="1:38" s="43" customFormat="1" ht="14.4" x14ac:dyDescent="0.3">
      <c r="A80" s="43" t="s">
        <v>131</v>
      </c>
      <c r="B80" s="59" t="s">
        <v>337</v>
      </c>
      <c r="C80" s="59" t="s">
        <v>337</v>
      </c>
      <c r="D80" s="59" t="s">
        <v>337</v>
      </c>
      <c r="E80" s="59" t="s">
        <v>337</v>
      </c>
      <c r="F80" s="59" t="s">
        <v>337</v>
      </c>
      <c r="G80" s="59" t="s">
        <v>337</v>
      </c>
      <c r="H80" s="59" t="s">
        <v>337</v>
      </c>
      <c r="I80" s="59" t="s">
        <v>337</v>
      </c>
      <c r="J80" s="59" t="s">
        <v>337</v>
      </c>
      <c r="K80" s="59" t="s">
        <v>337</v>
      </c>
      <c r="L80" s="59" t="s">
        <v>337</v>
      </c>
      <c r="M80" s="59" t="s">
        <v>337</v>
      </c>
      <c r="N80" s="59" t="s">
        <v>337</v>
      </c>
      <c r="O80" s="59" t="s">
        <v>337</v>
      </c>
      <c r="P80" s="59" t="s">
        <v>337</v>
      </c>
      <c r="Q80" s="59" t="s">
        <v>337</v>
      </c>
      <c r="R80" s="59" t="s">
        <v>337</v>
      </c>
      <c r="S80" s="59" t="s">
        <v>337</v>
      </c>
      <c r="T80" s="59" t="s">
        <v>337</v>
      </c>
      <c r="U80" s="59" t="s">
        <v>337</v>
      </c>
      <c r="V80" s="59" t="s">
        <v>337</v>
      </c>
      <c r="W80" s="59" t="s">
        <v>337</v>
      </c>
      <c r="X80" s="59" t="s">
        <v>337</v>
      </c>
      <c r="Y80" s="59" t="s">
        <v>337</v>
      </c>
      <c r="Z80" s="59" t="s">
        <v>337</v>
      </c>
      <c r="AA80" s="59" t="s">
        <v>337</v>
      </c>
      <c r="AB80" s="59" t="s">
        <v>337</v>
      </c>
      <c r="AC80" s="59" t="s">
        <v>337</v>
      </c>
      <c r="AD80" s="59" t="s">
        <v>337</v>
      </c>
      <c r="AE80" s="59" t="s">
        <v>337</v>
      </c>
      <c r="AF80" s="59" t="s">
        <v>337</v>
      </c>
      <c r="AG80" s="59" t="s">
        <v>337</v>
      </c>
      <c r="AH80" s="59" t="s">
        <v>337</v>
      </c>
      <c r="AI80" s="59" t="s">
        <v>337</v>
      </c>
      <c r="AJ80" s="59" t="s">
        <v>337</v>
      </c>
      <c r="AK80" s="59" t="s">
        <v>337</v>
      </c>
      <c r="AL80" s="59" t="s">
        <v>337</v>
      </c>
    </row>
    <row r="81" spans="1:38" s="43" customFormat="1" ht="14.4" x14ac:dyDescent="0.3">
      <c r="A81" s="43" t="s">
        <v>126</v>
      </c>
      <c r="B81" s="59">
        <v>901.62217399999997</v>
      </c>
      <c r="C81" s="59">
        <v>910.34051399999998</v>
      </c>
      <c r="D81" s="59">
        <v>917.71054500000002</v>
      </c>
      <c r="E81" s="59">
        <v>923.60333700000001</v>
      </c>
      <c r="F81" s="59">
        <v>927.91114200000004</v>
      </c>
      <c r="G81" s="59">
        <v>931.04288499999996</v>
      </c>
      <c r="H81" s="59">
        <v>933.48733700000003</v>
      </c>
      <c r="I81" s="59">
        <v>934.83675300000004</v>
      </c>
      <c r="J81" s="59">
        <v>935.11509799999999</v>
      </c>
      <c r="K81" s="59">
        <v>934.08158500000002</v>
      </c>
      <c r="L81" s="59">
        <v>924.39523499999996</v>
      </c>
      <c r="M81" s="59">
        <v>906.27410499999996</v>
      </c>
      <c r="N81" s="59">
        <v>879.896255</v>
      </c>
      <c r="O81" s="59">
        <v>845.88674900000001</v>
      </c>
      <c r="P81" s="59">
        <v>805.00969299999997</v>
      </c>
      <c r="Q81" s="59">
        <v>758.11771599999997</v>
      </c>
      <c r="R81" s="59">
        <v>706.06636300000002</v>
      </c>
      <c r="S81" s="59">
        <v>654.37353399999995</v>
      </c>
      <c r="T81" s="59">
        <v>603.19237699999996</v>
      </c>
      <c r="U81" s="59">
        <v>552.53009699999996</v>
      </c>
      <c r="V81" s="59">
        <v>502.26768800000002</v>
      </c>
      <c r="W81" s="59">
        <v>452.25528300000002</v>
      </c>
      <c r="X81" s="59">
        <v>402.45452599999999</v>
      </c>
      <c r="Y81" s="59">
        <v>353.06866000000002</v>
      </c>
      <c r="Z81" s="59">
        <v>304.59870100000001</v>
      </c>
      <c r="AA81" s="59">
        <v>257.79737699999998</v>
      </c>
      <c r="AB81" s="59">
        <v>213.54389499999999</v>
      </c>
      <c r="AC81" s="59">
        <v>172.69746000000001</v>
      </c>
      <c r="AD81" s="59">
        <v>135.98190500000001</v>
      </c>
      <c r="AE81" s="59">
        <v>103.918486</v>
      </c>
      <c r="AF81" s="59">
        <v>76.793634999999995</v>
      </c>
      <c r="AG81" s="59">
        <v>54.645034000000003</v>
      </c>
      <c r="AH81" s="59">
        <v>37.263311999999999</v>
      </c>
      <c r="AI81" s="59">
        <v>24.216470999999999</v>
      </c>
      <c r="AJ81" s="59">
        <v>14.901166</v>
      </c>
      <c r="AK81" s="59">
        <v>8.6151040000000005</v>
      </c>
      <c r="AL81" s="59">
        <v>4.6368869999999998</v>
      </c>
    </row>
    <row r="82" spans="1:38" s="43" customFormat="1" ht="14.4" x14ac:dyDescent="0.3">
      <c r="A82" s="43" t="s">
        <v>128</v>
      </c>
      <c r="B82" s="59" t="s">
        <v>337</v>
      </c>
      <c r="C82" s="59" t="s">
        <v>337</v>
      </c>
      <c r="D82" s="59" t="s">
        <v>337</v>
      </c>
      <c r="E82" s="59" t="s">
        <v>337</v>
      </c>
      <c r="F82" s="59" t="s">
        <v>337</v>
      </c>
      <c r="G82" s="59" t="s">
        <v>337</v>
      </c>
      <c r="H82" s="59" t="s">
        <v>337</v>
      </c>
      <c r="I82" s="59" t="s">
        <v>337</v>
      </c>
      <c r="J82" s="59" t="s">
        <v>337</v>
      </c>
      <c r="K82" s="59" t="s">
        <v>337</v>
      </c>
      <c r="L82" s="59">
        <v>6.8416680000000003</v>
      </c>
      <c r="M82" s="59">
        <v>19.930872000000001</v>
      </c>
      <c r="N82" s="59">
        <v>38.545371000000003</v>
      </c>
      <c r="O82" s="59">
        <v>62.044865999999999</v>
      </c>
      <c r="P82" s="59">
        <v>89.842887000000005</v>
      </c>
      <c r="Q82" s="59">
        <v>121.432919</v>
      </c>
      <c r="R82" s="59">
        <v>156.43230299999999</v>
      </c>
      <c r="S82" s="59">
        <v>189.96838199999999</v>
      </c>
      <c r="T82" s="59">
        <v>222.09825499999999</v>
      </c>
      <c r="U82" s="59">
        <v>252.87203400000001</v>
      </c>
      <c r="V82" s="59">
        <v>282.285349</v>
      </c>
      <c r="W82" s="59">
        <v>310.21993099999997</v>
      </c>
      <c r="X82" s="59">
        <v>336.392109</v>
      </c>
      <c r="Y82" s="59">
        <v>360.33487600000001</v>
      </c>
      <c r="Z82" s="59">
        <v>381.42730899999998</v>
      </c>
      <c r="AA82" s="59">
        <v>398.95691099999999</v>
      </c>
      <c r="AB82" s="59">
        <v>412.18145199999998</v>
      </c>
      <c r="AC82" s="59">
        <v>421.12989199999998</v>
      </c>
      <c r="AD82" s="59">
        <v>425.43463500000001</v>
      </c>
      <c r="AE82" s="59">
        <v>424.81768899999997</v>
      </c>
      <c r="AF82" s="59">
        <v>419.13964900000002</v>
      </c>
      <c r="AG82" s="59">
        <v>408.49354099999999</v>
      </c>
      <c r="AH82" s="59">
        <v>393.26482399999998</v>
      </c>
      <c r="AI82" s="59">
        <v>374.12214599999999</v>
      </c>
      <c r="AJ82" s="59">
        <v>351.97558800000002</v>
      </c>
      <c r="AK82" s="59">
        <v>327.92589400000003</v>
      </c>
      <c r="AL82" s="59">
        <v>303.21390500000001</v>
      </c>
    </row>
    <row r="83" spans="1:38" s="43" customFormat="1" ht="14.4" x14ac:dyDescent="0.3">
      <c r="A83" s="43" t="s">
        <v>122</v>
      </c>
      <c r="B83" s="59">
        <v>130.65680900000001</v>
      </c>
      <c r="C83" s="59">
        <v>137.64089799999999</v>
      </c>
      <c r="D83" s="59">
        <v>144.78573800000001</v>
      </c>
      <c r="E83" s="59">
        <v>151.691036</v>
      </c>
      <c r="F83" s="59">
        <v>157.935744</v>
      </c>
      <c r="G83" s="59">
        <v>163.15825100000001</v>
      </c>
      <c r="H83" s="59">
        <v>167.158017</v>
      </c>
      <c r="I83" s="59">
        <v>169.86992900000001</v>
      </c>
      <c r="J83" s="59">
        <v>171.570448</v>
      </c>
      <c r="K83" s="59">
        <v>172.62619599999999</v>
      </c>
      <c r="L83" s="59">
        <v>172.288748</v>
      </c>
      <c r="M83" s="59">
        <v>170.738248</v>
      </c>
      <c r="N83" s="59">
        <v>168.04708400000001</v>
      </c>
      <c r="O83" s="59">
        <v>164.31265999999999</v>
      </c>
      <c r="P83" s="59">
        <v>159.628636</v>
      </c>
      <c r="Q83" s="59">
        <v>154.08190999999999</v>
      </c>
      <c r="R83" s="59">
        <v>147.74762999999999</v>
      </c>
      <c r="S83" s="59">
        <v>141.375651</v>
      </c>
      <c r="T83" s="59">
        <v>134.949915</v>
      </c>
      <c r="U83" s="59">
        <v>128.45534699999999</v>
      </c>
      <c r="V83" s="59">
        <v>121.88638</v>
      </c>
      <c r="W83" s="59">
        <v>115.259822</v>
      </c>
      <c r="X83" s="59">
        <v>108.625148</v>
      </c>
      <c r="Y83" s="59">
        <v>102.0579</v>
      </c>
      <c r="Z83" s="59">
        <v>95.625471000000005</v>
      </c>
      <c r="AA83" s="59">
        <v>89.333302000000003</v>
      </c>
      <c r="AB83" s="59">
        <v>83.076307</v>
      </c>
      <c r="AC83" s="59">
        <v>76.632092</v>
      </c>
      <c r="AD83" s="59">
        <v>69.751127999999994</v>
      </c>
      <c r="AE83" s="59">
        <v>62.344855000000003</v>
      </c>
      <c r="AF83" s="59">
        <v>54.594475000000003</v>
      </c>
      <c r="AG83" s="59">
        <v>46.810262999999999</v>
      </c>
      <c r="AH83" s="59">
        <v>39.235384000000003</v>
      </c>
      <c r="AI83" s="59">
        <v>32.032333999999999</v>
      </c>
      <c r="AJ83" s="59">
        <v>25.343088999999999</v>
      </c>
      <c r="AK83" s="59">
        <v>19.310189000000001</v>
      </c>
      <c r="AL83" s="59">
        <v>14.069176000000001</v>
      </c>
    </row>
    <row r="84" spans="1:38" s="43" customFormat="1" ht="14.4" x14ac:dyDescent="0.3">
      <c r="A84" s="43" t="s">
        <v>129</v>
      </c>
      <c r="B84" s="59" t="s">
        <v>337</v>
      </c>
      <c r="C84" s="59" t="s">
        <v>337</v>
      </c>
      <c r="D84" s="59" t="s">
        <v>337</v>
      </c>
      <c r="E84" s="59" t="s">
        <v>337</v>
      </c>
      <c r="F84" s="59" t="s">
        <v>337</v>
      </c>
      <c r="G84" s="59" t="s">
        <v>337</v>
      </c>
      <c r="H84" s="59" t="s">
        <v>337</v>
      </c>
      <c r="I84" s="59" t="s">
        <v>337</v>
      </c>
      <c r="J84" s="59" t="s">
        <v>337</v>
      </c>
      <c r="K84" s="59" t="s">
        <v>337</v>
      </c>
      <c r="L84" s="59">
        <v>0.99154600000000004</v>
      </c>
      <c r="M84" s="59">
        <v>2.8885320000000001</v>
      </c>
      <c r="N84" s="59">
        <v>5.5862910000000001</v>
      </c>
      <c r="O84" s="59">
        <v>8.99207</v>
      </c>
      <c r="P84" s="59">
        <v>13.021050000000001</v>
      </c>
      <c r="Q84" s="59">
        <v>17.600338000000001</v>
      </c>
      <c r="R84" s="59">
        <v>22.675681000000001</v>
      </c>
      <c r="S84" s="59">
        <v>27.543330000000001</v>
      </c>
      <c r="T84" s="59">
        <v>32.215994999999999</v>
      </c>
      <c r="U84" s="59">
        <v>36.708387999999999</v>
      </c>
      <c r="V84" s="59">
        <v>41.031573000000002</v>
      </c>
      <c r="W84" s="59">
        <v>45.185746000000002</v>
      </c>
      <c r="X84" s="59">
        <v>49.154165999999996</v>
      </c>
      <c r="Y84" s="59">
        <v>52.901696000000001</v>
      </c>
      <c r="Z84" s="59">
        <v>56.379600000000003</v>
      </c>
      <c r="AA84" s="59">
        <v>59.533990000000003</v>
      </c>
      <c r="AB84" s="59">
        <v>62.312542000000001</v>
      </c>
      <c r="AC84" s="59">
        <v>64.776112999999995</v>
      </c>
      <c r="AD84" s="59">
        <v>66.922589000000002</v>
      </c>
      <c r="AE84" s="59">
        <v>68.748137999999997</v>
      </c>
      <c r="AF84" s="59">
        <v>70.243654000000006</v>
      </c>
      <c r="AG84" s="59">
        <v>71.397699000000003</v>
      </c>
      <c r="AH84" s="59">
        <v>72.196404999999999</v>
      </c>
      <c r="AI84" s="59">
        <v>72.617253000000005</v>
      </c>
      <c r="AJ84" s="59">
        <v>72.624519000000006</v>
      </c>
      <c r="AK84" s="59">
        <v>72.173267999999993</v>
      </c>
      <c r="AL84" s="59">
        <v>71.227427000000006</v>
      </c>
    </row>
    <row r="85" spans="1:38" s="43" customFormat="1" ht="14.4" x14ac:dyDescent="0.3">
      <c r="A85" s="57" t="s">
        <v>52</v>
      </c>
      <c r="B85" s="72">
        <v>2178.2452490000001</v>
      </c>
      <c r="C85" s="72">
        <v>2194.1481869999998</v>
      </c>
      <c r="D85" s="72">
        <v>2210.2101579999999</v>
      </c>
      <c r="E85" s="72">
        <v>2226.4311590000002</v>
      </c>
      <c r="F85" s="72">
        <v>2242.8111819999999</v>
      </c>
      <c r="G85" s="72">
        <v>2259.3502440000002</v>
      </c>
      <c r="H85" s="72">
        <v>2276.0483300000001</v>
      </c>
      <c r="I85" s="72">
        <v>2292.4919679999998</v>
      </c>
      <c r="J85" s="72">
        <v>2308.681157</v>
      </c>
      <c r="K85" s="72">
        <v>2324.6158989999999</v>
      </c>
      <c r="L85" s="72">
        <v>2340.296202</v>
      </c>
      <c r="M85" s="72">
        <v>2355.7220520000001</v>
      </c>
      <c r="N85" s="72">
        <v>2369.9392830000002</v>
      </c>
      <c r="O85" s="72">
        <v>2382.9478909999998</v>
      </c>
      <c r="P85" s="72">
        <v>2394.7478719999999</v>
      </c>
      <c r="Q85" s="72">
        <v>2405.33923</v>
      </c>
      <c r="R85" s="72">
        <v>2414.7219620000001</v>
      </c>
      <c r="S85" s="72">
        <v>2423.9933759999999</v>
      </c>
      <c r="T85" s="72">
        <v>2433.1534649999999</v>
      </c>
      <c r="U85" s="72">
        <v>2442.2022390000002</v>
      </c>
      <c r="V85" s="72">
        <v>2451.1396890000001</v>
      </c>
      <c r="W85" s="72">
        <v>2459.9658169999998</v>
      </c>
      <c r="X85" s="72">
        <v>2468.6806270000002</v>
      </c>
      <c r="Y85" s="72">
        <v>2477.2841189999999</v>
      </c>
      <c r="Z85" s="72">
        <v>2485.7762849999999</v>
      </c>
      <c r="AA85" s="72">
        <v>2494.1571290000002</v>
      </c>
      <c r="AB85" s="72">
        <v>2502.426661</v>
      </c>
      <c r="AC85" s="72">
        <v>2510.6961860000001</v>
      </c>
      <c r="AD85" s="72">
        <v>2518.9657109999998</v>
      </c>
      <c r="AE85" s="72">
        <v>2527.2352369999999</v>
      </c>
      <c r="AF85" s="72">
        <v>2535.5047650000001</v>
      </c>
      <c r="AG85" s="72">
        <v>2543.7742899999998</v>
      </c>
      <c r="AH85" s="72">
        <v>2552.0438159999999</v>
      </c>
      <c r="AI85" s="72">
        <v>2560.313341</v>
      </c>
      <c r="AJ85" s="72">
        <v>2568.5828510000001</v>
      </c>
      <c r="AK85" s="72">
        <v>2576.852347</v>
      </c>
      <c r="AL85" s="72">
        <v>2585.1218140000001</v>
      </c>
    </row>
    <row r="88" spans="1:38" x14ac:dyDescent="0.2">
      <c r="A88" s="206" t="s">
        <v>548</v>
      </c>
      <c r="C88" s="205">
        <f>C69</f>
        <v>2015</v>
      </c>
      <c r="D88" s="205">
        <f t="shared" ref="D88:AL88" si="8">D69</f>
        <v>2016</v>
      </c>
      <c r="E88" s="205">
        <f t="shared" si="8"/>
        <v>2017</v>
      </c>
      <c r="F88" s="205">
        <f t="shared" si="8"/>
        <v>2018</v>
      </c>
      <c r="G88" s="205">
        <f t="shared" si="8"/>
        <v>2019</v>
      </c>
      <c r="H88" s="205">
        <f t="shared" si="8"/>
        <v>2020</v>
      </c>
      <c r="I88" s="205">
        <f t="shared" si="8"/>
        <v>2021</v>
      </c>
      <c r="J88" s="205">
        <f t="shared" si="8"/>
        <v>2022</v>
      </c>
      <c r="K88" s="205">
        <f t="shared" si="8"/>
        <v>2023</v>
      </c>
      <c r="L88" s="205">
        <f t="shared" si="8"/>
        <v>2024</v>
      </c>
      <c r="M88" s="205">
        <f t="shared" si="8"/>
        <v>2025</v>
      </c>
      <c r="N88" s="205">
        <f t="shared" si="8"/>
        <v>2026</v>
      </c>
      <c r="O88" s="205">
        <f t="shared" si="8"/>
        <v>2027</v>
      </c>
      <c r="P88" s="205">
        <f t="shared" si="8"/>
        <v>2028</v>
      </c>
      <c r="Q88" s="205">
        <f t="shared" si="8"/>
        <v>2029</v>
      </c>
      <c r="R88" s="210">
        <f t="shared" si="8"/>
        <v>2030</v>
      </c>
      <c r="S88" s="205">
        <f t="shared" si="8"/>
        <v>2031</v>
      </c>
      <c r="T88" s="205">
        <f t="shared" si="8"/>
        <v>2032</v>
      </c>
      <c r="U88" s="205">
        <f t="shared" si="8"/>
        <v>2033</v>
      </c>
      <c r="V88" s="205">
        <f t="shared" si="8"/>
        <v>2034</v>
      </c>
      <c r="W88" s="205">
        <f t="shared" si="8"/>
        <v>2035</v>
      </c>
      <c r="X88" s="205">
        <f t="shared" si="8"/>
        <v>2036</v>
      </c>
      <c r="Y88" s="205">
        <f t="shared" si="8"/>
        <v>2037</v>
      </c>
      <c r="Z88" s="205">
        <f t="shared" si="8"/>
        <v>2038</v>
      </c>
      <c r="AA88" s="205">
        <f t="shared" si="8"/>
        <v>2039</v>
      </c>
      <c r="AB88" s="210">
        <f t="shared" si="8"/>
        <v>2040</v>
      </c>
      <c r="AC88" s="205">
        <f t="shared" si="8"/>
        <v>2041</v>
      </c>
      <c r="AD88" s="205">
        <f t="shared" si="8"/>
        <v>2042</v>
      </c>
      <c r="AE88" s="205">
        <f t="shared" si="8"/>
        <v>2043</v>
      </c>
      <c r="AF88" s="205">
        <f t="shared" si="8"/>
        <v>2044</v>
      </c>
      <c r="AG88" s="205">
        <f t="shared" si="8"/>
        <v>2045</v>
      </c>
      <c r="AH88" s="205">
        <f t="shared" si="8"/>
        <v>2046</v>
      </c>
      <c r="AI88" s="205">
        <f t="shared" si="8"/>
        <v>2047</v>
      </c>
      <c r="AJ88" s="205">
        <f t="shared" si="8"/>
        <v>2048</v>
      </c>
      <c r="AK88" s="205">
        <f t="shared" si="8"/>
        <v>2049</v>
      </c>
      <c r="AL88" s="210">
        <f t="shared" si="8"/>
        <v>2050</v>
      </c>
    </row>
    <row r="89" spans="1:38" x14ac:dyDescent="0.2">
      <c r="A89" s="205" t="s">
        <v>136</v>
      </c>
      <c r="C89" s="207">
        <f>SUM(C70:C71)/1000</f>
        <v>0.30633085399999999</v>
      </c>
      <c r="D89" s="207">
        <f t="shared" ref="D89:AL89" si="9">SUM(D70:D71)/1000</f>
        <v>0.302982158</v>
      </c>
      <c r="E89" s="207">
        <f t="shared" si="9"/>
        <v>0.30196992699999997</v>
      </c>
      <c r="F89" s="207">
        <f t="shared" si="9"/>
        <v>0.30357557100000004</v>
      </c>
      <c r="G89" s="207">
        <f t="shared" si="9"/>
        <v>0.30781545800000004</v>
      </c>
      <c r="H89" s="207">
        <f t="shared" si="9"/>
        <v>0.31456516200000001</v>
      </c>
      <c r="I89" s="207">
        <f t="shared" si="9"/>
        <v>0.32459748599999999</v>
      </c>
      <c r="J89" s="207">
        <f t="shared" si="9"/>
        <v>0.337952839</v>
      </c>
      <c r="K89" s="207">
        <f t="shared" si="9"/>
        <v>0.35472240999999999</v>
      </c>
      <c r="L89" s="207">
        <f t="shared" si="9"/>
        <v>0.37529664899999998</v>
      </c>
      <c r="M89" s="207">
        <f t="shared" si="9"/>
        <v>0.399813851</v>
      </c>
      <c r="N89" s="207">
        <f t="shared" si="9"/>
        <v>0.42801180599999999</v>
      </c>
      <c r="O89" s="207">
        <f t="shared" si="9"/>
        <v>0.45981043199999999</v>
      </c>
      <c r="P89" s="207">
        <f t="shared" si="9"/>
        <v>0.49495945400000002</v>
      </c>
      <c r="Q89" s="207">
        <f t="shared" si="9"/>
        <v>0.53300931299999998</v>
      </c>
      <c r="R89" s="211">
        <f t="shared" si="9"/>
        <v>0.57334963700000008</v>
      </c>
      <c r="S89" s="207">
        <f t="shared" si="9"/>
        <v>0.61609805200000001</v>
      </c>
      <c r="T89" s="207">
        <f t="shared" si="9"/>
        <v>0.66108256499999996</v>
      </c>
      <c r="U89" s="207">
        <f t="shared" si="9"/>
        <v>0.70832734600000002</v>
      </c>
      <c r="V89" s="207">
        <f t="shared" si="9"/>
        <v>0.75805724299999999</v>
      </c>
      <c r="W89" s="207">
        <f t="shared" si="9"/>
        <v>0.81060276999999992</v>
      </c>
      <c r="X89" s="207">
        <f t="shared" si="9"/>
        <v>0.86623772500000007</v>
      </c>
      <c r="Y89" s="207">
        <f t="shared" si="9"/>
        <v>0.92504050400000004</v>
      </c>
      <c r="Z89" s="207">
        <f t="shared" si="9"/>
        <v>0.98688214899999993</v>
      </c>
      <c r="AA89" s="207">
        <f t="shared" si="9"/>
        <v>1.0515735980000001</v>
      </c>
      <c r="AB89" s="211">
        <f t="shared" si="9"/>
        <v>1.1191039300000001</v>
      </c>
      <c r="AC89" s="207">
        <f t="shared" si="9"/>
        <v>1.1887215959999999</v>
      </c>
      <c r="AD89" s="207">
        <f t="shared" si="9"/>
        <v>1.26055977</v>
      </c>
      <c r="AE89" s="207">
        <f t="shared" si="9"/>
        <v>1.3346195350000001</v>
      </c>
      <c r="AF89" s="207">
        <f t="shared" si="9"/>
        <v>1.4104461840000002</v>
      </c>
      <c r="AG89" s="207">
        <f t="shared" si="9"/>
        <v>1.4872930980000001</v>
      </c>
      <c r="AH89" s="207">
        <f t="shared" si="9"/>
        <v>1.564487545</v>
      </c>
      <c r="AI89" s="207">
        <f t="shared" si="9"/>
        <v>1.6414672100000001</v>
      </c>
      <c r="AJ89" s="207">
        <f t="shared" si="9"/>
        <v>1.7176419920000001</v>
      </c>
      <c r="AK89" s="207">
        <f t="shared" si="9"/>
        <v>1.7923058570000001</v>
      </c>
      <c r="AL89" s="211">
        <f t="shared" si="9"/>
        <v>1.8645765200000002</v>
      </c>
    </row>
    <row r="90" spans="1:38" x14ac:dyDescent="0.2">
      <c r="A90" s="205" t="s">
        <v>450</v>
      </c>
      <c r="C90" s="207">
        <f>C74/1000</f>
        <v>0.51201933099999997</v>
      </c>
      <c r="D90" s="207">
        <f t="shared" ref="D90:AK90" si="10">D74/1000</f>
        <v>0.50884947199999997</v>
      </c>
      <c r="E90" s="207">
        <f t="shared" si="10"/>
        <v>0.50505882000000002</v>
      </c>
      <c r="F90" s="207">
        <f t="shared" si="10"/>
        <v>0.50091643099999994</v>
      </c>
      <c r="G90" s="207">
        <f t="shared" si="10"/>
        <v>0.49664112999999999</v>
      </c>
      <c r="H90" s="207">
        <f t="shared" si="10"/>
        <v>0.49234166099999999</v>
      </c>
      <c r="I90" s="207">
        <f t="shared" si="10"/>
        <v>0.48762684300000003</v>
      </c>
      <c r="J90" s="207">
        <f t="shared" si="10"/>
        <v>0.48234536900000002</v>
      </c>
      <c r="K90" s="207">
        <f t="shared" si="10"/>
        <v>0.47628911299999999</v>
      </c>
      <c r="L90" s="207">
        <f t="shared" si="10"/>
        <v>0.46985012500000001</v>
      </c>
      <c r="M90" s="207">
        <f t="shared" si="10"/>
        <v>0.462830238</v>
      </c>
      <c r="N90" s="207">
        <f t="shared" si="10"/>
        <v>0.45497723800000001</v>
      </c>
      <c r="O90" s="207">
        <f t="shared" si="10"/>
        <v>0.44627403299999996</v>
      </c>
      <c r="P90" s="207">
        <f t="shared" si="10"/>
        <v>0.436772463</v>
      </c>
      <c r="Q90" s="207">
        <f t="shared" si="10"/>
        <v>0.42657546499999999</v>
      </c>
      <c r="R90" s="207">
        <f t="shared" si="10"/>
        <v>0.41582023199999996</v>
      </c>
      <c r="S90" s="207">
        <f t="shared" si="10"/>
        <v>0.40470974300000001</v>
      </c>
      <c r="T90" s="207">
        <f t="shared" si="10"/>
        <v>0.39325810899999997</v>
      </c>
      <c r="U90" s="207">
        <f t="shared" si="10"/>
        <v>0.38143754800000002</v>
      </c>
      <c r="V90" s="207">
        <f t="shared" si="10"/>
        <v>0.369181396</v>
      </c>
      <c r="W90" s="207">
        <f t="shared" si="10"/>
        <v>0.35640522099999999</v>
      </c>
      <c r="X90" s="207">
        <f t="shared" si="10"/>
        <v>0.34303995700000001</v>
      </c>
      <c r="Y90" s="207">
        <f t="shared" si="10"/>
        <v>0.32906389899999999</v>
      </c>
      <c r="Z90" s="207">
        <f t="shared" si="10"/>
        <v>0.31451728500000004</v>
      </c>
      <c r="AA90" s="207">
        <f t="shared" si="10"/>
        <v>0.29948712300000002</v>
      </c>
      <c r="AB90" s="207">
        <f t="shared" si="10"/>
        <v>0.28406420900000001</v>
      </c>
      <c r="AC90" s="207">
        <f t="shared" si="10"/>
        <v>0.2686345</v>
      </c>
      <c r="AD90" s="207">
        <f t="shared" si="10"/>
        <v>0.25331094599999998</v>
      </c>
      <c r="AE90" s="207">
        <f t="shared" si="10"/>
        <v>0.23813615300000002</v>
      </c>
      <c r="AF90" s="207">
        <f t="shared" si="10"/>
        <v>0.22310466800000001</v>
      </c>
      <c r="AG90" s="207">
        <f t="shared" si="10"/>
        <v>0.20821018399999999</v>
      </c>
      <c r="AH90" s="207">
        <f t="shared" si="10"/>
        <v>0.193479814</v>
      </c>
      <c r="AI90" s="207">
        <f t="shared" si="10"/>
        <v>0.17898302399999999</v>
      </c>
      <c r="AJ90" s="207">
        <f t="shared" si="10"/>
        <v>0.16483461500000002</v>
      </c>
      <c r="AK90" s="207">
        <f t="shared" si="10"/>
        <v>0.151201114</v>
      </c>
      <c r="AL90" s="207">
        <f>AL74/1000</f>
        <v>0.13831010299999999</v>
      </c>
    </row>
    <row r="91" spans="1:38" x14ac:dyDescent="0.2">
      <c r="A91" s="205" t="s">
        <v>451</v>
      </c>
      <c r="C91" s="207">
        <f>SUM(C75,C81,C83,)/1000</f>
        <v>1.0627097570000001</v>
      </c>
      <c r="D91" s="207">
        <f t="shared" ref="D91:AL91" si="11">SUM(D75,D81,D83,)/1000</f>
        <v>1.0768275980000002</v>
      </c>
      <c r="E91" s="207">
        <f t="shared" si="11"/>
        <v>1.089360066</v>
      </c>
      <c r="F91" s="207">
        <f t="shared" si="11"/>
        <v>1.099767202</v>
      </c>
      <c r="G91" s="207">
        <f t="shared" si="11"/>
        <v>1.1080700339999998</v>
      </c>
      <c r="H91" s="207">
        <f t="shared" si="11"/>
        <v>1.1145265790000001</v>
      </c>
      <c r="I91" s="207">
        <f t="shared" si="11"/>
        <v>1.118635453</v>
      </c>
      <c r="J91" s="207">
        <f t="shared" si="11"/>
        <v>1.120679048</v>
      </c>
      <c r="K91" s="207">
        <f t="shared" si="11"/>
        <v>1.120771945</v>
      </c>
      <c r="L91" s="207">
        <f t="shared" si="11"/>
        <v>1.1107830489999999</v>
      </c>
      <c r="M91" s="207">
        <f t="shared" si="11"/>
        <v>1.0911085309999999</v>
      </c>
      <c r="N91" s="207">
        <f t="shared" si="11"/>
        <v>1.061994181</v>
      </c>
      <c r="O91" s="207">
        <f t="shared" si="11"/>
        <v>1.0241663830000001</v>
      </c>
      <c r="P91" s="207">
        <f t="shared" si="11"/>
        <v>0.97848690699999996</v>
      </c>
      <c r="Q91" s="207">
        <f t="shared" si="11"/>
        <v>0.92589741199999986</v>
      </c>
      <c r="R91" s="207">
        <f t="shared" si="11"/>
        <v>0.86732777500000002</v>
      </c>
      <c r="S91" s="207">
        <f t="shared" si="11"/>
        <v>0.80904757300000008</v>
      </c>
      <c r="T91" s="207">
        <f t="shared" si="11"/>
        <v>0.75118854999999995</v>
      </c>
      <c r="U91" s="207">
        <f t="shared" si="11"/>
        <v>0.69373870699999984</v>
      </c>
      <c r="V91" s="207">
        <f t="shared" si="11"/>
        <v>0.63657264400000013</v>
      </c>
      <c r="W91" s="207">
        <f t="shared" si="11"/>
        <v>0.57956038499999996</v>
      </c>
      <c r="X91" s="207">
        <f t="shared" si="11"/>
        <v>0.52271888700000002</v>
      </c>
      <c r="Y91" s="207">
        <f t="shared" si="11"/>
        <v>0.46633346700000006</v>
      </c>
      <c r="Z91" s="207">
        <f t="shared" si="11"/>
        <v>0.41097818899999999</v>
      </c>
      <c r="AA91" s="207">
        <f t="shared" si="11"/>
        <v>0.35741566699999999</v>
      </c>
      <c r="AB91" s="207">
        <f t="shared" si="11"/>
        <v>0.306423789</v>
      </c>
      <c r="AC91" s="207">
        <f t="shared" si="11"/>
        <v>0.258643183</v>
      </c>
      <c r="AD91" s="207">
        <f t="shared" si="11"/>
        <v>0.21455110400000002</v>
      </c>
      <c r="AE91" s="207">
        <f t="shared" si="11"/>
        <v>0.17458168100000002</v>
      </c>
      <c r="AF91" s="207">
        <f t="shared" si="11"/>
        <v>0.13920216799999999</v>
      </c>
      <c r="AG91" s="207">
        <f t="shared" si="11"/>
        <v>0.108759248</v>
      </c>
      <c r="AH91" s="207">
        <f t="shared" si="11"/>
        <v>8.3285389000000015E-2</v>
      </c>
      <c r="AI91" s="207">
        <f t="shared" si="11"/>
        <v>6.2509711999999995E-2</v>
      </c>
      <c r="AJ91" s="207">
        <f t="shared" si="11"/>
        <v>4.5969318000000002E-2</v>
      </c>
      <c r="AK91" s="207">
        <f t="shared" si="11"/>
        <v>3.3102862000000004E-2</v>
      </c>
      <c r="AL91" s="207">
        <f t="shared" si="11"/>
        <v>2.3322981E-2</v>
      </c>
    </row>
    <row r="92" spans="1:38" x14ac:dyDescent="0.2">
      <c r="A92" s="205" t="s">
        <v>138</v>
      </c>
      <c r="C92" s="207">
        <f>SUM(B82,B84)/1000</f>
        <v>0</v>
      </c>
      <c r="D92" s="207">
        <f t="shared" ref="D92:AL92" si="12">SUM(C82,C84)/1000</f>
        <v>0</v>
      </c>
      <c r="E92" s="207">
        <f t="shared" si="12"/>
        <v>0</v>
      </c>
      <c r="F92" s="207">
        <f t="shared" si="12"/>
        <v>0</v>
      </c>
      <c r="G92" s="207">
        <f t="shared" si="12"/>
        <v>0</v>
      </c>
      <c r="H92" s="207">
        <f t="shared" si="12"/>
        <v>0</v>
      </c>
      <c r="I92" s="207">
        <f t="shared" si="12"/>
        <v>0</v>
      </c>
      <c r="J92" s="207">
        <f t="shared" si="12"/>
        <v>0</v>
      </c>
      <c r="K92" s="207">
        <f t="shared" si="12"/>
        <v>0</v>
      </c>
      <c r="L92" s="207">
        <f t="shared" si="12"/>
        <v>0</v>
      </c>
      <c r="M92" s="207">
        <f t="shared" si="12"/>
        <v>7.8332139999999998E-3</v>
      </c>
      <c r="N92" s="207">
        <f t="shared" si="12"/>
        <v>2.2819404000000001E-2</v>
      </c>
      <c r="O92" s="207">
        <f t="shared" si="12"/>
        <v>4.4131662000000009E-2</v>
      </c>
      <c r="P92" s="207">
        <f t="shared" si="12"/>
        <v>7.1036935999999995E-2</v>
      </c>
      <c r="Q92" s="207">
        <f t="shared" si="12"/>
        <v>0.102863937</v>
      </c>
      <c r="R92" s="207">
        <f t="shared" si="12"/>
        <v>0.13903325699999999</v>
      </c>
      <c r="S92" s="207">
        <f t="shared" si="12"/>
        <v>0.179107984</v>
      </c>
      <c r="T92" s="207">
        <f t="shared" si="12"/>
        <v>0.217511712</v>
      </c>
      <c r="U92" s="207">
        <f t="shared" si="12"/>
        <v>0.25431424999999996</v>
      </c>
      <c r="V92" s="207">
        <f t="shared" si="12"/>
        <v>0.289580422</v>
      </c>
      <c r="W92" s="207">
        <f t="shared" si="12"/>
        <v>0.32331692199999995</v>
      </c>
      <c r="X92" s="207">
        <f t="shared" si="12"/>
        <v>0.35540567699999998</v>
      </c>
      <c r="Y92" s="207">
        <f t="shared" si="12"/>
        <v>0.38554627499999999</v>
      </c>
      <c r="Z92" s="207">
        <f t="shared" si="12"/>
        <v>0.41323657200000002</v>
      </c>
      <c r="AA92" s="207">
        <f t="shared" si="12"/>
        <v>0.43780690899999997</v>
      </c>
      <c r="AB92" s="207">
        <f t="shared" si="12"/>
        <v>0.45849090100000001</v>
      </c>
      <c r="AC92" s="207">
        <f t="shared" si="12"/>
        <v>0.47449399399999997</v>
      </c>
      <c r="AD92" s="207">
        <f t="shared" si="12"/>
        <v>0.48590600499999997</v>
      </c>
      <c r="AE92" s="207">
        <f t="shared" si="12"/>
        <v>0.49235722400000004</v>
      </c>
      <c r="AF92" s="207">
        <f t="shared" si="12"/>
        <v>0.49356582699999996</v>
      </c>
      <c r="AG92" s="207">
        <f t="shared" si="12"/>
        <v>0.48938330299999999</v>
      </c>
      <c r="AH92" s="207">
        <f t="shared" si="12"/>
        <v>0.47989124</v>
      </c>
      <c r="AI92" s="207">
        <f t="shared" si="12"/>
        <v>0.46546122899999998</v>
      </c>
      <c r="AJ92" s="207">
        <f t="shared" si="12"/>
        <v>0.44673939899999998</v>
      </c>
      <c r="AK92" s="207">
        <f t="shared" si="12"/>
        <v>0.42460010700000006</v>
      </c>
      <c r="AL92" s="207">
        <f t="shared" si="12"/>
        <v>0.40009916200000001</v>
      </c>
    </row>
    <row r="93" spans="1:38" x14ac:dyDescent="0.2">
      <c r="A93" s="205" t="s">
        <v>10</v>
      </c>
      <c r="C93" s="207">
        <f>C85/1000-SUM(C89:C92)</f>
        <v>0.31308824499999965</v>
      </c>
      <c r="D93" s="207">
        <f t="shared" ref="D93:AL93" si="13">D85/1000-SUM(D89:D92)</f>
        <v>0.32155092999999968</v>
      </c>
      <c r="E93" s="207">
        <f t="shared" si="13"/>
        <v>0.33004234600000015</v>
      </c>
      <c r="F93" s="207">
        <f t="shared" si="13"/>
        <v>0.33855197800000014</v>
      </c>
      <c r="G93" s="207">
        <f t="shared" si="13"/>
        <v>0.34682362200000028</v>
      </c>
      <c r="H93" s="207">
        <f t="shared" si="13"/>
        <v>0.35461492799999994</v>
      </c>
      <c r="I93" s="207">
        <f t="shared" si="13"/>
        <v>0.3616321859999998</v>
      </c>
      <c r="J93" s="207">
        <f t="shared" si="13"/>
        <v>0.36770390100000006</v>
      </c>
      <c r="K93" s="207">
        <f t="shared" si="13"/>
        <v>0.37283243099999996</v>
      </c>
      <c r="L93" s="207">
        <f t="shared" si="13"/>
        <v>0.38436637900000026</v>
      </c>
      <c r="M93" s="207">
        <f t="shared" si="13"/>
        <v>0.39413621800000009</v>
      </c>
      <c r="N93" s="207">
        <f t="shared" si="13"/>
        <v>0.4021366540000002</v>
      </c>
      <c r="O93" s="207">
        <f t="shared" si="13"/>
        <v>0.40856538099999962</v>
      </c>
      <c r="P93" s="207">
        <f t="shared" si="13"/>
        <v>0.41349211199999991</v>
      </c>
      <c r="Q93" s="207">
        <f t="shared" si="13"/>
        <v>0.41699310300000025</v>
      </c>
      <c r="R93" s="207">
        <f t="shared" si="13"/>
        <v>0.41919106100000025</v>
      </c>
      <c r="S93" s="207">
        <f t="shared" si="13"/>
        <v>0.415030024</v>
      </c>
      <c r="T93" s="207">
        <f t="shared" si="13"/>
        <v>0.41011252900000006</v>
      </c>
      <c r="U93" s="207">
        <f t="shared" si="13"/>
        <v>0.40438438800000043</v>
      </c>
      <c r="V93" s="207">
        <f t="shared" si="13"/>
        <v>0.397747984</v>
      </c>
      <c r="W93" s="207">
        <f t="shared" si="13"/>
        <v>0.39008051899999963</v>
      </c>
      <c r="X93" s="207">
        <f t="shared" si="13"/>
        <v>0.38127838100000044</v>
      </c>
      <c r="Y93" s="207">
        <f t="shared" si="13"/>
        <v>0.37129997400000025</v>
      </c>
      <c r="Z93" s="207">
        <f t="shared" si="13"/>
        <v>0.36016209000000021</v>
      </c>
      <c r="AA93" s="207">
        <f t="shared" si="13"/>
        <v>0.34787383199999988</v>
      </c>
      <c r="AB93" s="207">
        <f t="shared" si="13"/>
        <v>0.33434383199999962</v>
      </c>
      <c r="AC93" s="207">
        <f t="shared" si="13"/>
        <v>0.32020291300000014</v>
      </c>
      <c r="AD93" s="207">
        <f t="shared" si="13"/>
        <v>0.30463788599999964</v>
      </c>
      <c r="AE93" s="207">
        <f t="shared" si="13"/>
        <v>0.28754064399999946</v>
      </c>
      <c r="AF93" s="207">
        <f t="shared" si="13"/>
        <v>0.26918591800000025</v>
      </c>
      <c r="AG93" s="207">
        <f t="shared" si="13"/>
        <v>0.25012845700000019</v>
      </c>
      <c r="AH93" s="207">
        <f t="shared" si="13"/>
        <v>0.23089982799999964</v>
      </c>
      <c r="AI93" s="207">
        <f t="shared" si="13"/>
        <v>0.21189216600000016</v>
      </c>
      <c r="AJ93" s="207">
        <f t="shared" si="13"/>
        <v>0.19339752699999968</v>
      </c>
      <c r="AK93" s="207">
        <f t="shared" si="13"/>
        <v>0.17564240699999978</v>
      </c>
      <c r="AL93" s="207">
        <f t="shared" si="13"/>
        <v>0.15881304799999985</v>
      </c>
    </row>
    <row r="94" spans="1:38" s="208" customFormat="1" x14ac:dyDescent="0.2">
      <c r="A94" s="208" t="s">
        <v>136</v>
      </c>
      <c r="C94" s="209">
        <f>C89</f>
        <v>0.30633085399999999</v>
      </c>
      <c r="D94" s="209">
        <f t="shared" ref="D94:AL94" si="14">D89</f>
        <v>0.302982158</v>
      </c>
      <c r="E94" s="209">
        <f t="shared" si="14"/>
        <v>0.30196992699999997</v>
      </c>
      <c r="F94" s="209">
        <f t="shared" si="14"/>
        <v>0.30357557100000004</v>
      </c>
      <c r="G94" s="209">
        <f t="shared" si="14"/>
        <v>0.30781545800000004</v>
      </c>
      <c r="H94" s="209">
        <f t="shared" si="14"/>
        <v>0.31456516200000001</v>
      </c>
      <c r="I94" s="209">
        <f t="shared" si="14"/>
        <v>0.32459748599999999</v>
      </c>
      <c r="J94" s="209">
        <f t="shared" si="14"/>
        <v>0.337952839</v>
      </c>
      <c r="K94" s="209">
        <f t="shared" si="14"/>
        <v>0.35472240999999999</v>
      </c>
      <c r="L94" s="209">
        <f t="shared" si="14"/>
        <v>0.37529664899999998</v>
      </c>
      <c r="M94" s="209">
        <f t="shared" si="14"/>
        <v>0.399813851</v>
      </c>
      <c r="N94" s="209">
        <f t="shared" si="14"/>
        <v>0.42801180599999999</v>
      </c>
      <c r="O94" s="209">
        <f t="shared" si="14"/>
        <v>0.45981043199999999</v>
      </c>
      <c r="P94" s="209">
        <f t="shared" si="14"/>
        <v>0.49495945400000002</v>
      </c>
      <c r="Q94" s="209">
        <f t="shared" si="14"/>
        <v>0.53300931299999998</v>
      </c>
      <c r="R94" s="209">
        <f t="shared" si="14"/>
        <v>0.57334963700000008</v>
      </c>
      <c r="S94" s="209">
        <f t="shared" si="14"/>
        <v>0.61609805200000001</v>
      </c>
      <c r="T94" s="209">
        <f t="shared" si="14"/>
        <v>0.66108256499999996</v>
      </c>
      <c r="U94" s="209">
        <f t="shared" si="14"/>
        <v>0.70832734600000002</v>
      </c>
      <c r="V94" s="209">
        <f t="shared" si="14"/>
        <v>0.75805724299999999</v>
      </c>
      <c r="W94" s="209">
        <f t="shared" si="14"/>
        <v>0.81060276999999992</v>
      </c>
      <c r="X94" s="209">
        <f t="shared" si="14"/>
        <v>0.86623772500000007</v>
      </c>
      <c r="Y94" s="209">
        <f t="shared" si="14"/>
        <v>0.92504050400000004</v>
      </c>
      <c r="Z94" s="209">
        <f t="shared" si="14"/>
        <v>0.98688214899999993</v>
      </c>
      <c r="AA94" s="209">
        <f t="shared" si="14"/>
        <v>1.0515735980000001</v>
      </c>
      <c r="AB94" s="209">
        <f t="shared" si="14"/>
        <v>1.1191039300000001</v>
      </c>
      <c r="AC94" s="209">
        <f t="shared" si="14"/>
        <v>1.1887215959999999</v>
      </c>
      <c r="AD94" s="209">
        <f t="shared" si="14"/>
        <v>1.26055977</v>
      </c>
      <c r="AE94" s="209">
        <f t="shared" si="14"/>
        <v>1.3346195350000001</v>
      </c>
      <c r="AF94" s="209">
        <f t="shared" si="14"/>
        <v>1.4104461840000002</v>
      </c>
      <c r="AG94" s="209">
        <f t="shared" si="14"/>
        <v>1.4872930980000001</v>
      </c>
      <c r="AH94" s="209">
        <f t="shared" si="14"/>
        <v>1.564487545</v>
      </c>
      <c r="AI94" s="209">
        <f t="shared" si="14"/>
        <v>1.6414672100000001</v>
      </c>
      <c r="AJ94" s="209">
        <f t="shared" si="14"/>
        <v>1.7176419920000001</v>
      </c>
      <c r="AK94" s="209">
        <f t="shared" si="14"/>
        <v>1.7923058570000001</v>
      </c>
      <c r="AL94" s="209">
        <f t="shared" si="14"/>
        <v>1.8645765200000002</v>
      </c>
    </row>
    <row r="95" spans="1:38" x14ac:dyDescent="0.2">
      <c r="A95" s="205" t="s">
        <v>10</v>
      </c>
      <c r="C95" s="207">
        <f>SUM(C90:C93)</f>
        <v>1.8878173329999999</v>
      </c>
      <c r="D95" s="207">
        <f t="shared" ref="D95:AL95" si="15">SUM(D90:D93)</f>
        <v>1.9072279999999997</v>
      </c>
      <c r="E95" s="207">
        <f t="shared" si="15"/>
        <v>1.9244612320000003</v>
      </c>
      <c r="F95" s="207">
        <f t="shared" si="15"/>
        <v>1.9392356110000002</v>
      </c>
      <c r="G95" s="207">
        <f t="shared" si="15"/>
        <v>1.9515347860000001</v>
      </c>
      <c r="H95" s="207">
        <f t="shared" si="15"/>
        <v>1.961483168</v>
      </c>
      <c r="I95" s="207">
        <f t="shared" si="15"/>
        <v>1.9678944819999999</v>
      </c>
      <c r="J95" s="207">
        <f t="shared" si="15"/>
        <v>1.9707283179999999</v>
      </c>
      <c r="K95" s="207">
        <f t="shared" si="15"/>
        <v>1.9698934889999999</v>
      </c>
      <c r="L95" s="207">
        <f t="shared" si="15"/>
        <v>1.9649995530000002</v>
      </c>
      <c r="M95" s="207">
        <f t="shared" si="15"/>
        <v>1.955908201</v>
      </c>
      <c r="N95" s="207">
        <f t="shared" si="15"/>
        <v>1.9419274770000001</v>
      </c>
      <c r="O95" s="207">
        <f t="shared" si="15"/>
        <v>1.9231374589999997</v>
      </c>
      <c r="P95" s="207">
        <f t="shared" si="15"/>
        <v>1.899788418</v>
      </c>
      <c r="Q95" s="207">
        <f t="shared" si="15"/>
        <v>1.8723299170000001</v>
      </c>
      <c r="R95" s="207">
        <f t="shared" si="15"/>
        <v>1.841372325</v>
      </c>
      <c r="S95" s="207">
        <f t="shared" si="15"/>
        <v>1.8078953240000002</v>
      </c>
      <c r="T95" s="207">
        <f t="shared" si="15"/>
        <v>1.7720709000000001</v>
      </c>
      <c r="U95" s="207">
        <f t="shared" si="15"/>
        <v>1.7338748930000003</v>
      </c>
      <c r="V95" s="207">
        <f t="shared" si="15"/>
        <v>1.6930824460000002</v>
      </c>
      <c r="W95" s="207">
        <f t="shared" si="15"/>
        <v>1.6493630469999996</v>
      </c>
      <c r="X95" s="207">
        <f t="shared" si="15"/>
        <v>1.6024429020000004</v>
      </c>
      <c r="Y95" s="207">
        <f t="shared" si="15"/>
        <v>1.5522436150000003</v>
      </c>
      <c r="Z95" s="207">
        <f t="shared" si="15"/>
        <v>1.4988941360000003</v>
      </c>
      <c r="AA95" s="207">
        <f t="shared" si="15"/>
        <v>1.4425835309999999</v>
      </c>
      <c r="AB95" s="207">
        <f t="shared" si="15"/>
        <v>1.3833227309999996</v>
      </c>
      <c r="AC95" s="207">
        <f t="shared" si="15"/>
        <v>1.3219745900000002</v>
      </c>
      <c r="AD95" s="207">
        <f t="shared" si="15"/>
        <v>1.2584059409999997</v>
      </c>
      <c r="AE95" s="207">
        <f t="shared" si="15"/>
        <v>1.1926157019999994</v>
      </c>
      <c r="AF95" s="207">
        <f t="shared" si="15"/>
        <v>1.1250585810000002</v>
      </c>
      <c r="AG95" s="207">
        <f t="shared" si="15"/>
        <v>1.0564811920000001</v>
      </c>
      <c r="AH95" s="207">
        <f t="shared" si="15"/>
        <v>0.98755627099999965</v>
      </c>
      <c r="AI95" s="207">
        <f t="shared" si="15"/>
        <v>0.91884613100000012</v>
      </c>
      <c r="AJ95" s="207">
        <f t="shared" si="15"/>
        <v>0.85094085899999972</v>
      </c>
      <c r="AK95" s="207">
        <f t="shared" si="15"/>
        <v>0.78454648999999987</v>
      </c>
      <c r="AL95" s="207">
        <f t="shared" si="15"/>
        <v>0.72054529399999989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C1C4-39F1-4228-B645-E9E7ABE2D9F0}">
  <sheetPr>
    <tabColor theme="5" tint="0.59999389629810485"/>
  </sheetPr>
  <dimension ref="A9:AL95"/>
  <sheetViews>
    <sheetView topLeftCell="A6" zoomScale="80" zoomScaleNormal="80" workbookViewId="0">
      <pane ySplit="24" topLeftCell="A51" activePane="bottomLeft" state="frozen"/>
      <selection activeCell="R60" sqref="R60"/>
      <selection pane="bottomLeft" activeCell="D109" sqref="D109"/>
    </sheetView>
  </sheetViews>
  <sheetFormatPr defaultColWidth="9.109375" defaultRowHeight="10.199999999999999" x14ac:dyDescent="0.2"/>
  <cols>
    <col min="1" max="1" width="30.44140625" style="205" bestFit="1" customWidth="1"/>
    <col min="2" max="8" width="8.44140625" style="205" bestFit="1" customWidth="1"/>
    <col min="9" max="9" width="15.44140625" style="205" bestFit="1" customWidth="1"/>
    <col min="10" max="13" width="14.44140625" style="205" bestFit="1" customWidth="1"/>
    <col min="14" max="14" width="15.33203125" style="205" bestFit="1" customWidth="1"/>
    <col min="15" max="38" width="14.44140625" style="205" bestFit="1" customWidth="1"/>
    <col min="39" max="16384" width="9.109375" style="205"/>
  </cols>
  <sheetData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spans="1:38" ht="14.25" customHeight="1" x14ac:dyDescent="0.2"/>
    <row r="18" spans="1:38" ht="14.25" customHeight="1" x14ac:dyDescent="0.2"/>
    <row r="19" spans="1:38" ht="14.25" customHeight="1" x14ac:dyDescent="0.2"/>
    <row r="20" spans="1:38" ht="14.25" customHeight="1" x14ac:dyDescent="0.2"/>
    <row r="21" spans="1:38" ht="14.25" customHeight="1" x14ac:dyDescent="0.2"/>
    <row r="22" spans="1:38" ht="14.25" customHeight="1" x14ac:dyDescent="0.2"/>
    <row r="23" spans="1:38" ht="14.25" customHeight="1" x14ac:dyDescent="0.2"/>
    <row r="24" spans="1:38" ht="14.25" customHeight="1" x14ac:dyDescent="0.2"/>
    <row r="25" spans="1:38" ht="14.25" customHeight="1" x14ac:dyDescent="0.2"/>
    <row r="26" spans="1:38" ht="14.25" customHeight="1" x14ac:dyDescent="0.2"/>
    <row r="27" spans="1:38" ht="14.25" customHeight="1" x14ac:dyDescent="0.2"/>
    <row r="28" spans="1:38" ht="14.25" customHeight="1" x14ac:dyDescent="0.2"/>
    <row r="29" spans="1:38" ht="14.25" customHeight="1" x14ac:dyDescent="0.2"/>
    <row r="31" spans="1:38" ht="14.4" x14ac:dyDescent="0.3">
      <c r="A31" s="57" t="s">
        <v>394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spans="1:38" s="43" customFormat="1" ht="14.4" x14ac:dyDescent="0.3">
      <c r="A32" s="57" t="s">
        <v>449</v>
      </c>
    </row>
    <row r="33" spans="1:38" s="43" customFormat="1" ht="14.4" x14ac:dyDescent="0.3">
      <c r="A33" s="57" t="s">
        <v>402</v>
      </c>
    </row>
    <row r="34" spans="1:38" s="43" customFormat="1" ht="14.4" x14ac:dyDescent="0.3">
      <c r="A34" s="57" t="s">
        <v>303</v>
      </c>
    </row>
    <row r="35" spans="1:38" s="43" customFormat="1" ht="14.4" x14ac:dyDescent="0.3">
      <c r="A35" s="57"/>
    </row>
    <row r="36" spans="1:38" s="43" customFormat="1" ht="14.4" x14ac:dyDescent="0.3">
      <c r="A36" s="57" t="s">
        <v>246</v>
      </c>
      <c r="B36" s="57">
        <v>2014</v>
      </c>
      <c r="C36" s="57">
        <v>2015</v>
      </c>
      <c r="D36" s="57">
        <v>2016</v>
      </c>
      <c r="E36" s="57">
        <v>2017</v>
      </c>
      <c r="F36" s="57">
        <v>2018</v>
      </c>
      <c r="G36" s="57">
        <v>2019</v>
      </c>
      <c r="H36" s="57">
        <v>2020</v>
      </c>
      <c r="I36" s="57">
        <v>2021</v>
      </c>
      <c r="J36" s="57">
        <v>2022</v>
      </c>
      <c r="K36" s="57">
        <v>2023</v>
      </c>
      <c r="L36" s="57">
        <v>2024</v>
      </c>
      <c r="M36" s="57">
        <v>2025</v>
      </c>
      <c r="N36" s="57">
        <v>2026</v>
      </c>
      <c r="O36" s="57">
        <v>2027</v>
      </c>
      <c r="P36" s="57">
        <v>2028</v>
      </c>
      <c r="Q36" s="57">
        <v>2029</v>
      </c>
      <c r="R36" s="57">
        <v>2030</v>
      </c>
      <c r="S36" s="57">
        <v>2031</v>
      </c>
      <c r="T36" s="57">
        <v>2032</v>
      </c>
      <c r="U36" s="57">
        <v>2033</v>
      </c>
      <c r="V36" s="57">
        <v>2034</v>
      </c>
      <c r="W36" s="57">
        <v>2035</v>
      </c>
      <c r="X36" s="57">
        <v>2036</v>
      </c>
      <c r="Y36" s="57">
        <v>2037</v>
      </c>
      <c r="Z36" s="57">
        <v>2038</v>
      </c>
      <c r="AA36" s="57">
        <v>2039</v>
      </c>
      <c r="AB36" s="57">
        <v>2040</v>
      </c>
      <c r="AC36" s="57">
        <v>2041</v>
      </c>
      <c r="AD36" s="57">
        <v>2042</v>
      </c>
      <c r="AE36" s="57">
        <v>2043</v>
      </c>
      <c r="AF36" s="57">
        <v>2044</v>
      </c>
      <c r="AG36" s="57">
        <v>2045</v>
      </c>
      <c r="AH36" s="57">
        <v>2046</v>
      </c>
      <c r="AI36" s="57">
        <v>2047</v>
      </c>
      <c r="AJ36" s="57">
        <v>2048</v>
      </c>
      <c r="AK36" s="57">
        <v>2049</v>
      </c>
      <c r="AL36" s="57">
        <v>2050</v>
      </c>
    </row>
    <row r="37" spans="1:38" s="43" customFormat="1" ht="14.4" x14ac:dyDescent="0.3">
      <c r="A37" s="43" t="s">
        <v>118</v>
      </c>
      <c r="B37" s="176" t="s">
        <v>337</v>
      </c>
      <c r="C37" s="176">
        <v>0.14549999999999999</v>
      </c>
      <c r="D37" s="176">
        <v>0.15379999999999999</v>
      </c>
      <c r="E37" s="176">
        <v>0.1638</v>
      </c>
      <c r="F37" s="176">
        <v>0.1757</v>
      </c>
      <c r="G37" s="176">
        <v>0.18920000000000001</v>
      </c>
      <c r="H37" s="176">
        <v>0.2044</v>
      </c>
      <c r="I37" s="176">
        <v>0.2303</v>
      </c>
      <c r="J37" s="176">
        <v>0.25900000000000001</v>
      </c>
      <c r="K37" s="176">
        <v>0.28970000000000001</v>
      </c>
      <c r="L37" s="176">
        <v>0.31869999999999998</v>
      </c>
      <c r="M37" s="176">
        <v>0.3488</v>
      </c>
      <c r="N37" s="176">
        <v>0.37940000000000002</v>
      </c>
      <c r="O37" s="176">
        <v>0.40970000000000001</v>
      </c>
      <c r="P37" s="176">
        <v>0.43909999999999999</v>
      </c>
      <c r="Q37" s="176">
        <v>0.46689999999999998</v>
      </c>
      <c r="R37" s="176">
        <v>0.49249999999999999</v>
      </c>
      <c r="S37" s="176">
        <v>0.5383</v>
      </c>
      <c r="T37" s="176">
        <v>0.58530000000000004</v>
      </c>
      <c r="U37" s="176">
        <v>0.63109999999999999</v>
      </c>
      <c r="V37" s="176">
        <v>0.67300000000000004</v>
      </c>
      <c r="W37" s="176">
        <v>0.70889999999999997</v>
      </c>
      <c r="X37" s="176">
        <v>0.7379</v>
      </c>
      <c r="Y37" s="176">
        <v>0.76060000000000005</v>
      </c>
      <c r="Z37" s="176">
        <v>0.77780000000000005</v>
      </c>
      <c r="AA37" s="176">
        <v>0.79039999999999999</v>
      </c>
      <c r="AB37" s="176">
        <v>0.79800000000000004</v>
      </c>
      <c r="AC37" s="176">
        <v>0.80279999999999996</v>
      </c>
      <c r="AD37" s="176">
        <v>0.80640000000000001</v>
      </c>
      <c r="AE37" s="176">
        <v>0.80920000000000003</v>
      </c>
      <c r="AF37" s="176">
        <v>0.81140000000000001</v>
      </c>
      <c r="AG37" s="176">
        <v>0.81330000000000002</v>
      </c>
      <c r="AH37" s="176">
        <v>0.8165</v>
      </c>
      <c r="AI37" s="176">
        <v>0.81779999999999997</v>
      </c>
      <c r="AJ37" s="176">
        <v>0.81859999999999999</v>
      </c>
      <c r="AK37" s="176">
        <v>0.81940000000000002</v>
      </c>
      <c r="AL37" s="176">
        <v>0.82040000000000002</v>
      </c>
    </row>
    <row r="38" spans="1:38" s="43" customFormat="1" ht="14.4" x14ac:dyDescent="0.3">
      <c r="A38" s="43" t="s">
        <v>124</v>
      </c>
      <c r="B38" s="176" t="s">
        <v>337</v>
      </c>
      <c r="C38" s="176">
        <v>4.0000000000000001E-3</v>
      </c>
      <c r="D38" s="176">
        <v>4.0000000000000001E-3</v>
      </c>
      <c r="E38" s="176">
        <v>4.0000000000000001E-3</v>
      </c>
      <c r="F38" s="176">
        <v>3.8999999999999998E-3</v>
      </c>
      <c r="G38" s="176">
        <v>3.8999999999999998E-3</v>
      </c>
      <c r="H38" s="176">
        <v>3.8E-3</v>
      </c>
      <c r="I38" s="176">
        <v>3.7000000000000002E-3</v>
      </c>
      <c r="J38" s="176">
        <v>3.5999999999999999E-3</v>
      </c>
      <c r="K38" s="176">
        <v>3.5000000000000001E-3</v>
      </c>
      <c r="L38" s="176">
        <v>3.3999999999999998E-3</v>
      </c>
      <c r="M38" s="176">
        <v>3.2000000000000002E-3</v>
      </c>
      <c r="N38" s="176">
        <v>3.0999999999999999E-3</v>
      </c>
      <c r="O38" s="176">
        <v>2.8999999999999998E-3</v>
      </c>
      <c r="P38" s="176">
        <v>2.8E-3</v>
      </c>
      <c r="Q38" s="176">
        <v>2.5999999999999999E-3</v>
      </c>
      <c r="R38" s="176">
        <v>2.5000000000000001E-3</v>
      </c>
      <c r="S38" s="176">
        <v>2.3E-3</v>
      </c>
      <c r="T38" s="176">
        <v>2E-3</v>
      </c>
      <c r="U38" s="176">
        <v>1.8E-3</v>
      </c>
      <c r="V38" s="176">
        <v>1.6000000000000001E-3</v>
      </c>
      <c r="W38" s="176">
        <v>1.4E-3</v>
      </c>
      <c r="X38" s="176">
        <v>1.2999999999999999E-3</v>
      </c>
      <c r="Y38" s="176">
        <v>1.1999999999999999E-3</v>
      </c>
      <c r="Z38" s="176">
        <v>1.1000000000000001E-3</v>
      </c>
      <c r="AA38" s="176">
        <v>1E-3</v>
      </c>
      <c r="AB38" s="176">
        <v>1E-3</v>
      </c>
      <c r="AC38" s="176">
        <v>1E-3</v>
      </c>
      <c r="AD38" s="176">
        <v>1E-3</v>
      </c>
      <c r="AE38" s="176">
        <v>8.9999999999999998E-4</v>
      </c>
      <c r="AF38" s="176">
        <v>8.9999999999999998E-4</v>
      </c>
      <c r="AG38" s="176">
        <v>8.9999999999999998E-4</v>
      </c>
      <c r="AH38" s="176">
        <v>8.9999999999999998E-4</v>
      </c>
      <c r="AI38" s="176">
        <v>8.9999999999999998E-4</v>
      </c>
      <c r="AJ38" s="176">
        <v>8.9999999999999998E-4</v>
      </c>
      <c r="AK38" s="176">
        <v>8.9999999999999998E-4</v>
      </c>
      <c r="AL38" s="176">
        <v>8.9999999999999998E-4</v>
      </c>
    </row>
    <row r="39" spans="1:38" s="43" customFormat="1" ht="14.4" x14ac:dyDescent="0.3">
      <c r="A39" s="43" t="s">
        <v>123</v>
      </c>
      <c r="B39" s="176" t="s">
        <v>337</v>
      </c>
      <c r="C39" s="176">
        <v>0.03</v>
      </c>
      <c r="D39" s="176">
        <v>2.9899999999999999E-2</v>
      </c>
      <c r="E39" s="176">
        <v>2.9700000000000001E-2</v>
      </c>
      <c r="F39" s="176">
        <v>2.9499999999999998E-2</v>
      </c>
      <c r="G39" s="176">
        <v>2.92E-2</v>
      </c>
      <c r="H39" s="176">
        <v>2.8799999999999999E-2</v>
      </c>
      <c r="I39" s="176">
        <v>2.81E-2</v>
      </c>
      <c r="J39" s="176">
        <v>2.7199999999999998E-2</v>
      </c>
      <c r="K39" s="176">
        <v>2.63E-2</v>
      </c>
      <c r="L39" s="176">
        <v>2.52E-2</v>
      </c>
      <c r="M39" s="176">
        <v>2.41E-2</v>
      </c>
      <c r="N39" s="176">
        <v>2.3E-2</v>
      </c>
      <c r="O39" s="176">
        <v>2.18E-2</v>
      </c>
      <c r="P39" s="176">
        <v>2.07E-2</v>
      </c>
      <c r="Q39" s="176">
        <v>1.9699999999999999E-2</v>
      </c>
      <c r="R39" s="176">
        <v>1.8800000000000001E-2</v>
      </c>
      <c r="S39" s="176">
        <v>1.7100000000000001E-2</v>
      </c>
      <c r="T39" s="176">
        <v>1.5299999999999999E-2</v>
      </c>
      <c r="U39" s="176">
        <v>1.3599999999999999E-2</v>
      </c>
      <c r="V39" s="176">
        <v>1.21E-2</v>
      </c>
      <c r="W39" s="176">
        <v>1.0800000000000001E-2</v>
      </c>
      <c r="X39" s="176">
        <v>9.7000000000000003E-3</v>
      </c>
      <c r="Y39" s="176">
        <v>8.8999999999999999E-3</v>
      </c>
      <c r="Z39" s="176">
        <v>8.2000000000000007E-3</v>
      </c>
      <c r="AA39" s="176">
        <v>7.7999999999999996E-3</v>
      </c>
      <c r="AB39" s="176">
        <v>7.4999999999999997E-3</v>
      </c>
      <c r="AC39" s="176">
        <v>7.3000000000000001E-3</v>
      </c>
      <c r="AD39" s="176">
        <v>7.1999999999999998E-3</v>
      </c>
      <c r="AE39" s="176">
        <v>7.1000000000000004E-3</v>
      </c>
      <c r="AF39" s="176">
        <v>7.0000000000000001E-3</v>
      </c>
      <c r="AG39" s="176">
        <v>6.8999999999999999E-3</v>
      </c>
      <c r="AH39" s="176">
        <v>6.7999999999999996E-3</v>
      </c>
      <c r="AI39" s="176">
        <v>6.7000000000000002E-3</v>
      </c>
      <c r="AJ39" s="176">
        <v>6.7000000000000002E-3</v>
      </c>
      <c r="AK39" s="176">
        <v>6.7000000000000002E-3</v>
      </c>
      <c r="AL39" s="176">
        <v>6.6E-3</v>
      </c>
    </row>
    <row r="40" spans="1:38" s="43" customFormat="1" ht="14.4" x14ac:dyDescent="0.3">
      <c r="A40" s="43" t="s">
        <v>125</v>
      </c>
      <c r="B40" s="176" t="s">
        <v>337</v>
      </c>
      <c r="C40" s="176">
        <v>0.02</v>
      </c>
      <c r="D40" s="176">
        <v>1.9900000000000001E-2</v>
      </c>
      <c r="E40" s="176">
        <v>1.9800000000000002E-2</v>
      </c>
      <c r="F40" s="176">
        <v>1.9699999999999999E-2</v>
      </c>
      <c r="G40" s="176">
        <v>1.95E-2</v>
      </c>
      <c r="H40" s="176">
        <v>1.9199999999999998E-2</v>
      </c>
      <c r="I40" s="176">
        <v>1.8700000000000001E-2</v>
      </c>
      <c r="J40" s="176">
        <v>1.8200000000000001E-2</v>
      </c>
      <c r="K40" s="176">
        <v>1.7500000000000002E-2</v>
      </c>
      <c r="L40" s="176">
        <v>1.6799999999999999E-2</v>
      </c>
      <c r="M40" s="176">
        <v>1.61E-2</v>
      </c>
      <c r="N40" s="176">
        <v>1.5299999999999999E-2</v>
      </c>
      <c r="O40" s="176">
        <v>1.46E-2</v>
      </c>
      <c r="P40" s="176">
        <v>1.38E-2</v>
      </c>
      <c r="Q40" s="176">
        <v>1.3100000000000001E-2</v>
      </c>
      <c r="R40" s="176">
        <v>1.2500000000000001E-2</v>
      </c>
      <c r="S40" s="176">
        <v>1.14E-2</v>
      </c>
      <c r="T40" s="176">
        <v>1.0200000000000001E-2</v>
      </c>
      <c r="U40" s="176">
        <v>9.1000000000000004E-3</v>
      </c>
      <c r="V40" s="176">
        <v>8.0999999999999996E-3</v>
      </c>
      <c r="W40" s="176">
        <v>7.1999999999999998E-3</v>
      </c>
      <c r="X40" s="176">
        <v>6.4999999999999997E-3</v>
      </c>
      <c r="Y40" s="176">
        <v>5.8999999999999999E-3</v>
      </c>
      <c r="Z40" s="176">
        <v>5.4999999999999997E-3</v>
      </c>
      <c r="AA40" s="176">
        <v>5.1999999999999998E-3</v>
      </c>
      <c r="AB40" s="176">
        <v>5.0000000000000001E-3</v>
      </c>
      <c r="AC40" s="176">
        <v>4.8999999999999998E-3</v>
      </c>
      <c r="AD40" s="176">
        <v>4.7999999999999996E-3</v>
      </c>
      <c r="AE40" s="176">
        <v>4.7000000000000002E-3</v>
      </c>
      <c r="AF40" s="176">
        <v>4.7000000000000002E-3</v>
      </c>
      <c r="AG40" s="176">
        <v>4.5999999999999999E-3</v>
      </c>
      <c r="AH40" s="176">
        <v>4.4999999999999997E-3</v>
      </c>
      <c r="AI40" s="176">
        <v>4.4999999999999997E-3</v>
      </c>
      <c r="AJ40" s="176">
        <v>4.4999999999999997E-3</v>
      </c>
      <c r="AK40" s="176">
        <v>4.4999999999999997E-3</v>
      </c>
      <c r="AL40" s="176">
        <v>4.4000000000000003E-3</v>
      </c>
    </row>
    <row r="41" spans="1:38" s="43" customFormat="1" ht="14.4" x14ac:dyDescent="0.3">
      <c r="A41" s="43" t="s">
        <v>121</v>
      </c>
      <c r="B41" s="176" t="s">
        <v>337</v>
      </c>
      <c r="C41" s="176">
        <v>0.23019999999999999</v>
      </c>
      <c r="D41" s="176">
        <v>0.22389999999999999</v>
      </c>
      <c r="E41" s="176">
        <v>0.2172</v>
      </c>
      <c r="F41" s="176">
        <v>0.21010000000000001</v>
      </c>
      <c r="G41" s="176">
        <v>0.2026</v>
      </c>
      <c r="H41" s="176">
        <v>0.1948</v>
      </c>
      <c r="I41" s="176">
        <v>0.1845</v>
      </c>
      <c r="J41" s="176">
        <v>0.17380000000000001</v>
      </c>
      <c r="K41" s="176">
        <v>0.16289999999999999</v>
      </c>
      <c r="L41" s="176">
        <v>0.15629999999999999</v>
      </c>
      <c r="M41" s="176">
        <v>0.14929999999999999</v>
      </c>
      <c r="N41" s="176">
        <v>0.14230000000000001</v>
      </c>
      <c r="O41" s="176">
        <v>0.13539999999999999</v>
      </c>
      <c r="P41" s="176">
        <v>0.12859999999999999</v>
      </c>
      <c r="Q41" s="176">
        <v>0.12230000000000001</v>
      </c>
      <c r="R41" s="176">
        <v>0.1164</v>
      </c>
      <c r="S41" s="176">
        <v>0.10589999999999999</v>
      </c>
      <c r="T41" s="176">
        <v>9.5100000000000004E-2</v>
      </c>
      <c r="U41" s="176">
        <v>8.4599999999999995E-2</v>
      </c>
      <c r="V41" s="176">
        <v>7.4999999999999997E-2</v>
      </c>
      <c r="W41" s="176">
        <v>6.6799999999999998E-2</v>
      </c>
      <c r="X41" s="176">
        <v>6.0100000000000001E-2</v>
      </c>
      <c r="Y41" s="176">
        <v>5.4899999999999997E-2</v>
      </c>
      <c r="Z41" s="176">
        <v>5.0999999999999997E-2</v>
      </c>
      <c r="AA41" s="176">
        <v>4.8099999999999997E-2</v>
      </c>
      <c r="AB41" s="176">
        <v>4.6300000000000001E-2</v>
      </c>
      <c r="AC41" s="176">
        <v>4.5199999999999997E-2</v>
      </c>
      <c r="AD41" s="176">
        <v>4.4400000000000002E-2</v>
      </c>
      <c r="AE41" s="176">
        <v>4.3799999999999999E-2</v>
      </c>
      <c r="AF41" s="176">
        <v>4.3299999999999998E-2</v>
      </c>
      <c r="AG41" s="176">
        <v>4.2799999999999998E-2</v>
      </c>
      <c r="AH41" s="176">
        <v>4.2099999999999999E-2</v>
      </c>
      <c r="AI41" s="176">
        <v>4.1799999999999997E-2</v>
      </c>
      <c r="AJ41" s="176">
        <v>4.1599999999999998E-2</v>
      </c>
      <c r="AK41" s="176">
        <v>4.1399999999999999E-2</v>
      </c>
      <c r="AL41" s="176">
        <v>4.1200000000000001E-2</v>
      </c>
    </row>
    <row r="42" spans="1:38" s="43" customFormat="1" ht="14.4" x14ac:dyDescent="0.3">
      <c r="A42" s="43" t="s">
        <v>127</v>
      </c>
      <c r="B42" s="176" t="s">
        <v>337</v>
      </c>
      <c r="C42" s="176">
        <v>7.0000000000000001E-3</v>
      </c>
      <c r="D42" s="176">
        <v>7.0000000000000001E-3</v>
      </c>
      <c r="E42" s="176">
        <v>6.8999999999999999E-3</v>
      </c>
      <c r="F42" s="176">
        <v>6.8999999999999999E-3</v>
      </c>
      <c r="G42" s="176">
        <v>6.7999999999999996E-3</v>
      </c>
      <c r="H42" s="176">
        <v>6.7000000000000002E-3</v>
      </c>
      <c r="I42" s="176">
        <v>6.6E-3</v>
      </c>
      <c r="J42" s="176">
        <v>6.4000000000000003E-3</v>
      </c>
      <c r="K42" s="176">
        <v>6.1000000000000004E-3</v>
      </c>
      <c r="L42" s="176">
        <v>5.8999999999999999E-3</v>
      </c>
      <c r="M42" s="176">
        <v>5.5999999999999999E-3</v>
      </c>
      <c r="N42" s="176">
        <v>5.4000000000000003E-3</v>
      </c>
      <c r="O42" s="176">
        <v>5.1000000000000004E-3</v>
      </c>
      <c r="P42" s="176">
        <v>4.7999999999999996E-3</v>
      </c>
      <c r="Q42" s="176">
        <v>4.5999999999999999E-3</v>
      </c>
      <c r="R42" s="176">
        <v>4.4000000000000003E-3</v>
      </c>
      <c r="S42" s="176">
        <v>4.0000000000000001E-3</v>
      </c>
      <c r="T42" s="176">
        <v>3.5999999999999999E-3</v>
      </c>
      <c r="U42" s="176">
        <v>3.2000000000000002E-3</v>
      </c>
      <c r="V42" s="176">
        <v>2.8E-3</v>
      </c>
      <c r="W42" s="176">
        <v>2.5000000000000001E-3</v>
      </c>
      <c r="X42" s="176">
        <v>2.3E-3</v>
      </c>
      <c r="Y42" s="176">
        <v>2.0999999999999999E-3</v>
      </c>
      <c r="Z42" s="176">
        <v>1.9E-3</v>
      </c>
      <c r="AA42" s="176">
        <v>1.8E-3</v>
      </c>
      <c r="AB42" s="176">
        <v>1.6999999999999999E-3</v>
      </c>
      <c r="AC42" s="176">
        <v>1.6999999999999999E-3</v>
      </c>
      <c r="AD42" s="176">
        <v>1.6999999999999999E-3</v>
      </c>
      <c r="AE42" s="176">
        <v>1.6000000000000001E-3</v>
      </c>
      <c r="AF42" s="176">
        <v>1.6000000000000001E-3</v>
      </c>
      <c r="AG42" s="176">
        <v>1.6000000000000001E-3</v>
      </c>
      <c r="AH42" s="176">
        <v>1.6000000000000001E-3</v>
      </c>
      <c r="AI42" s="176">
        <v>1.6000000000000001E-3</v>
      </c>
      <c r="AJ42" s="176">
        <v>1.6000000000000001E-3</v>
      </c>
      <c r="AK42" s="176">
        <v>1.6000000000000001E-3</v>
      </c>
      <c r="AL42" s="176">
        <v>1.6000000000000001E-3</v>
      </c>
    </row>
    <row r="43" spans="1:38" s="43" customFormat="1" ht="14.4" x14ac:dyDescent="0.3">
      <c r="A43" s="43" t="s">
        <v>240</v>
      </c>
      <c r="B43" s="176" t="s">
        <v>337</v>
      </c>
      <c r="C43" s="176">
        <v>4.0000000000000001E-3</v>
      </c>
      <c r="D43" s="176">
        <v>2E-3</v>
      </c>
      <c r="E43" s="176" t="s">
        <v>337</v>
      </c>
      <c r="F43" s="176" t="s">
        <v>337</v>
      </c>
      <c r="G43" s="176" t="s">
        <v>337</v>
      </c>
      <c r="H43" s="176" t="s">
        <v>337</v>
      </c>
      <c r="I43" s="176" t="s">
        <v>337</v>
      </c>
      <c r="J43" s="176" t="s">
        <v>337</v>
      </c>
      <c r="K43" s="176" t="s">
        <v>337</v>
      </c>
      <c r="L43" s="176" t="s">
        <v>337</v>
      </c>
      <c r="M43" s="176" t="s">
        <v>337</v>
      </c>
      <c r="N43" s="176" t="s">
        <v>337</v>
      </c>
      <c r="O43" s="176" t="s">
        <v>337</v>
      </c>
      <c r="P43" s="176" t="s">
        <v>337</v>
      </c>
      <c r="Q43" s="176" t="s">
        <v>337</v>
      </c>
      <c r="R43" s="176" t="s">
        <v>337</v>
      </c>
      <c r="S43" s="176" t="s">
        <v>337</v>
      </c>
      <c r="T43" s="176" t="s">
        <v>337</v>
      </c>
      <c r="U43" s="176" t="s">
        <v>337</v>
      </c>
      <c r="V43" s="176" t="s">
        <v>337</v>
      </c>
      <c r="W43" s="176" t="s">
        <v>337</v>
      </c>
      <c r="X43" s="176" t="s">
        <v>337</v>
      </c>
      <c r="Y43" s="176" t="s">
        <v>337</v>
      </c>
      <c r="Z43" s="176" t="s">
        <v>337</v>
      </c>
      <c r="AA43" s="176" t="s">
        <v>337</v>
      </c>
      <c r="AB43" s="176" t="s">
        <v>337</v>
      </c>
      <c r="AC43" s="176" t="s">
        <v>337</v>
      </c>
      <c r="AD43" s="176" t="s">
        <v>337</v>
      </c>
      <c r="AE43" s="176" t="s">
        <v>337</v>
      </c>
      <c r="AF43" s="176" t="s">
        <v>337</v>
      </c>
      <c r="AG43" s="176" t="s">
        <v>337</v>
      </c>
      <c r="AH43" s="176" t="s">
        <v>337</v>
      </c>
      <c r="AI43" s="176" t="s">
        <v>337</v>
      </c>
      <c r="AJ43" s="176" t="s">
        <v>337</v>
      </c>
      <c r="AK43" s="176" t="s">
        <v>337</v>
      </c>
      <c r="AL43" s="176" t="s">
        <v>337</v>
      </c>
    </row>
    <row r="44" spans="1:38" s="43" customFormat="1" ht="14.4" x14ac:dyDescent="0.3">
      <c r="A44" s="43" t="s">
        <v>119</v>
      </c>
      <c r="B44" s="176" t="s">
        <v>337</v>
      </c>
      <c r="C44" s="176">
        <v>0.03</v>
      </c>
      <c r="D44" s="176">
        <v>2.9899999999999999E-2</v>
      </c>
      <c r="E44" s="176">
        <v>2.9700000000000001E-2</v>
      </c>
      <c r="F44" s="176">
        <v>2.9499999999999998E-2</v>
      </c>
      <c r="G44" s="176">
        <v>2.92E-2</v>
      </c>
      <c r="H44" s="176">
        <v>2.8799999999999999E-2</v>
      </c>
      <c r="I44" s="176">
        <v>2.81E-2</v>
      </c>
      <c r="J44" s="176">
        <v>2.7199999999999998E-2</v>
      </c>
      <c r="K44" s="176">
        <v>2.63E-2</v>
      </c>
      <c r="L44" s="176">
        <v>2.52E-2</v>
      </c>
      <c r="M44" s="176">
        <v>2.41E-2</v>
      </c>
      <c r="N44" s="176">
        <v>2.3E-2</v>
      </c>
      <c r="O44" s="176">
        <v>2.18E-2</v>
      </c>
      <c r="P44" s="176">
        <v>2.07E-2</v>
      </c>
      <c r="Q44" s="176">
        <v>1.9699999999999999E-2</v>
      </c>
      <c r="R44" s="176">
        <v>1.8800000000000001E-2</v>
      </c>
      <c r="S44" s="176">
        <v>1.7100000000000001E-2</v>
      </c>
      <c r="T44" s="176">
        <v>1.5299999999999999E-2</v>
      </c>
      <c r="U44" s="176">
        <v>1.3599999999999999E-2</v>
      </c>
      <c r="V44" s="176">
        <v>1.21E-2</v>
      </c>
      <c r="W44" s="176">
        <v>1.0800000000000001E-2</v>
      </c>
      <c r="X44" s="176">
        <v>9.7000000000000003E-3</v>
      </c>
      <c r="Y44" s="176">
        <v>8.8999999999999999E-3</v>
      </c>
      <c r="Z44" s="176">
        <v>8.2000000000000007E-3</v>
      </c>
      <c r="AA44" s="176">
        <v>7.7999999999999996E-3</v>
      </c>
      <c r="AB44" s="176">
        <v>7.4999999999999997E-3</v>
      </c>
      <c r="AC44" s="176">
        <v>7.3000000000000001E-3</v>
      </c>
      <c r="AD44" s="176">
        <v>7.1999999999999998E-3</v>
      </c>
      <c r="AE44" s="176">
        <v>7.1000000000000004E-3</v>
      </c>
      <c r="AF44" s="176">
        <v>7.0000000000000001E-3</v>
      </c>
      <c r="AG44" s="176">
        <v>6.8999999999999999E-3</v>
      </c>
      <c r="AH44" s="176">
        <v>6.7999999999999996E-3</v>
      </c>
      <c r="AI44" s="176">
        <v>6.7000000000000002E-3</v>
      </c>
      <c r="AJ44" s="176">
        <v>6.7000000000000002E-3</v>
      </c>
      <c r="AK44" s="176">
        <v>6.7000000000000002E-3</v>
      </c>
      <c r="AL44" s="176">
        <v>6.6E-3</v>
      </c>
    </row>
    <row r="45" spans="1:38" s="43" customFormat="1" ht="14.4" x14ac:dyDescent="0.3">
      <c r="A45" s="43" t="s">
        <v>130</v>
      </c>
      <c r="B45" s="59" t="s">
        <v>337</v>
      </c>
      <c r="C45" s="59" t="s">
        <v>337</v>
      </c>
      <c r="D45" s="59" t="s">
        <v>337</v>
      </c>
      <c r="E45" s="59" t="s">
        <v>337</v>
      </c>
      <c r="F45" s="59" t="s">
        <v>337</v>
      </c>
      <c r="G45" s="59" t="s">
        <v>337</v>
      </c>
      <c r="H45" s="59" t="s">
        <v>337</v>
      </c>
      <c r="I45" s="59" t="s">
        <v>337</v>
      </c>
      <c r="J45" s="59" t="s">
        <v>337</v>
      </c>
      <c r="K45" s="59" t="s">
        <v>337</v>
      </c>
      <c r="L45" s="59" t="s">
        <v>337</v>
      </c>
      <c r="M45" s="59" t="s">
        <v>337</v>
      </c>
      <c r="N45" s="59" t="s">
        <v>337</v>
      </c>
      <c r="O45" s="59" t="s">
        <v>337</v>
      </c>
      <c r="P45" s="59" t="s">
        <v>337</v>
      </c>
      <c r="Q45" s="59" t="s">
        <v>337</v>
      </c>
      <c r="R45" s="59" t="s">
        <v>337</v>
      </c>
      <c r="S45" s="59" t="s">
        <v>337</v>
      </c>
      <c r="T45" s="59" t="s">
        <v>337</v>
      </c>
      <c r="U45" s="59" t="s">
        <v>337</v>
      </c>
      <c r="V45" s="59" t="s">
        <v>337</v>
      </c>
      <c r="W45" s="59" t="s">
        <v>337</v>
      </c>
      <c r="X45" s="59" t="s">
        <v>337</v>
      </c>
      <c r="Y45" s="59" t="s">
        <v>337</v>
      </c>
      <c r="Z45" s="59" t="s">
        <v>337</v>
      </c>
      <c r="AA45" s="59" t="s">
        <v>337</v>
      </c>
      <c r="AB45" s="59" t="s">
        <v>337</v>
      </c>
      <c r="AC45" s="59" t="s">
        <v>337</v>
      </c>
      <c r="AD45" s="59" t="s">
        <v>337</v>
      </c>
      <c r="AE45" s="59" t="s">
        <v>337</v>
      </c>
      <c r="AF45" s="59" t="s">
        <v>337</v>
      </c>
      <c r="AG45" s="59" t="s">
        <v>337</v>
      </c>
      <c r="AH45" s="59" t="s">
        <v>337</v>
      </c>
      <c r="AI45" s="59" t="s">
        <v>337</v>
      </c>
      <c r="AJ45" s="59" t="s">
        <v>337</v>
      </c>
      <c r="AK45" s="59" t="s">
        <v>337</v>
      </c>
      <c r="AL45" s="59" t="s">
        <v>337</v>
      </c>
    </row>
    <row r="46" spans="1:38" s="43" customFormat="1" ht="14.4" x14ac:dyDescent="0.3">
      <c r="A46" s="43" t="s">
        <v>120</v>
      </c>
      <c r="B46" s="176" t="s">
        <v>337</v>
      </c>
      <c r="C46" s="176">
        <v>5.9900000000000002E-2</v>
      </c>
      <c r="D46" s="176">
        <v>5.9700000000000003E-2</v>
      </c>
      <c r="E46" s="176">
        <v>5.9400000000000001E-2</v>
      </c>
      <c r="F46" s="176">
        <v>5.8999999999999997E-2</v>
      </c>
      <c r="G46" s="176">
        <v>5.8400000000000001E-2</v>
      </c>
      <c r="H46" s="176">
        <v>5.7700000000000001E-2</v>
      </c>
      <c r="I46" s="176">
        <v>5.62E-2</v>
      </c>
      <c r="J46" s="176">
        <v>5.45E-2</v>
      </c>
      <c r="K46" s="176">
        <v>5.2600000000000001E-2</v>
      </c>
      <c r="L46" s="176">
        <v>5.04E-2</v>
      </c>
      <c r="M46" s="176">
        <v>4.82E-2</v>
      </c>
      <c r="N46" s="176">
        <v>4.5900000000000003E-2</v>
      </c>
      <c r="O46" s="176">
        <v>4.3700000000000003E-2</v>
      </c>
      <c r="P46" s="176">
        <v>4.1500000000000002E-2</v>
      </c>
      <c r="Q46" s="176">
        <v>3.9399999999999998E-2</v>
      </c>
      <c r="R46" s="176">
        <v>3.7499999999999999E-2</v>
      </c>
      <c r="S46" s="176">
        <v>3.4200000000000001E-2</v>
      </c>
      <c r="T46" s="176">
        <v>3.0700000000000002E-2</v>
      </c>
      <c r="U46" s="176">
        <v>2.7300000000000001E-2</v>
      </c>
      <c r="V46" s="176">
        <v>2.4199999999999999E-2</v>
      </c>
      <c r="W46" s="176">
        <v>2.1499999999999998E-2</v>
      </c>
      <c r="X46" s="176">
        <v>1.9400000000000001E-2</v>
      </c>
      <c r="Y46" s="176">
        <v>1.77E-2</v>
      </c>
      <c r="Z46" s="176">
        <v>1.6400000000000001E-2</v>
      </c>
      <c r="AA46" s="176">
        <v>1.55E-2</v>
      </c>
      <c r="AB46" s="176">
        <v>1.49E-2</v>
      </c>
      <c r="AC46" s="176">
        <v>1.46E-2</v>
      </c>
      <c r="AD46" s="176">
        <v>1.43E-2</v>
      </c>
      <c r="AE46" s="176">
        <v>1.41E-2</v>
      </c>
      <c r="AF46" s="176">
        <v>1.4E-2</v>
      </c>
      <c r="AG46" s="176">
        <v>1.38E-2</v>
      </c>
      <c r="AH46" s="176">
        <v>1.3599999999999999E-2</v>
      </c>
      <c r="AI46" s="176">
        <v>1.35E-2</v>
      </c>
      <c r="AJ46" s="176">
        <v>1.34E-2</v>
      </c>
      <c r="AK46" s="176">
        <v>1.34E-2</v>
      </c>
      <c r="AL46" s="176">
        <v>1.3299999999999999E-2</v>
      </c>
    </row>
    <row r="47" spans="1:38" s="43" customFormat="1" ht="14.4" x14ac:dyDescent="0.3">
      <c r="A47" s="43" t="s">
        <v>131</v>
      </c>
      <c r="B47" s="59" t="s">
        <v>337</v>
      </c>
      <c r="C47" s="59" t="s">
        <v>337</v>
      </c>
      <c r="D47" s="59" t="s">
        <v>337</v>
      </c>
      <c r="E47" s="59" t="s">
        <v>337</v>
      </c>
      <c r="F47" s="59" t="s">
        <v>337</v>
      </c>
      <c r="G47" s="59" t="s">
        <v>337</v>
      </c>
      <c r="H47" s="59" t="s">
        <v>337</v>
      </c>
      <c r="I47" s="59" t="s">
        <v>337</v>
      </c>
      <c r="J47" s="59" t="s">
        <v>337</v>
      </c>
      <c r="K47" s="59" t="s">
        <v>337</v>
      </c>
      <c r="L47" s="59" t="s">
        <v>337</v>
      </c>
      <c r="M47" s="59" t="s">
        <v>337</v>
      </c>
      <c r="N47" s="59" t="s">
        <v>337</v>
      </c>
      <c r="O47" s="59" t="s">
        <v>337</v>
      </c>
      <c r="P47" s="59" t="s">
        <v>337</v>
      </c>
      <c r="Q47" s="59" t="s">
        <v>337</v>
      </c>
      <c r="R47" s="59" t="s">
        <v>337</v>
      </c>
      <c r="S47" s="59" t="s">
        <v>337</v>
      </c>
      <c r="T47" s="59" t="s">
        <v>337</v>
      </c>
      <c r="U47" s="59" t="s">
        <v>337</v>
      </c>
      <c r="V47" s="59" t="s">
        <v>337</v>
      </c>
      <c r="W47" s="59" t="s">
        <v>337</v>
      </c>
      <c r="X47" s="59" t="s">
        <v>337</v>
      </c>
      <c r="Y47" s="59" t="s">
        <v>337</v>
      </c>
      <c r="Z47" s="59" t="s">
        <v>337</v>
      </c>
      <c r="AA47" s="59" t="s">
        <v>337</v>
      </c>
      <c r="AB47" s="59" t="s">
        <v>337</v>
      </c>
      <c r="AC47" s="59" t="s">
        <v>337</v>
      </c>
      <c r="AD47" s="59" t="s">
        <v>337</v>
      </c>
      <c r="AE47" s="59" t="s">
        <v>337</v>
      </c>
      <c r="AF47" s="59" t="s">
        <v>337</v>
      </c>
      <c r="AG47" s="59" t="s">
        <v>337</v>
      </c>
      <c r="AH47" s="59" t="s">
        <v>337</v>
      </c>
      <c r="AI47" s="59" t="s">
        <v>337</v>
      </c>
      <c r="AJ47" s="59" t="s">
        <v>337</v>
      </c>
      <c r="AK47" s="59" t="s">
        <v>337</v>
      </c>
      <c r="AL47" s="59" t="s">
        <v>337</v>
      </c>
    </row>
    <row r="48" spans="1:38" s="43" customFormat="1" ht="14.4" x14ac:dyDescent="0.3">
      <c r="A48" s="43" t="s">
        <v>126</v>
      </c>
      <c r="B48" s="176" t="s">
        <v>337</v>
      </c>
      <c r="C48" s="176">
        <v>0.40960000000000002</v>
      </c>
      <c r="D48" s="176">
        <v>0.41020000000000001</v>
      </c>
      <c r="E48" s="176">
        <v>0.41</v>
      </c>
      <c r="F48" s="176">
        <v>0.40689999999999998</v>
      </c>
      <c r="G48" s="176">
        <v>0.40289999999999998</v>
      </c>
      <c r="H48" s="176">
        <v>0.39800000000000002</v>
      </c>
      <c r="I48" s="176">
        <v>0.3876</v>
      </c>
      <c r="J48" s="176">
        <v>0.37569999999999998</v>
      </c>
      <c r="K48" s="176">
        <v>0.36259999999999998</v>
      </c>
      <c r="L48" s="176">
        <v>0.33539999999999998</v>
      </c>
      <c r="M48" s="176">
        <v>0.30869999999999997</v>
      </c>
      <c r="N48" s="176">
        <v>0.28289999999999998</v>
      </c>
      <c r="O48" s="176">
        <v>0.25829999999999997</v>
      </c>
      <c r="P48" s="176">
        <v>0.23519999999999999</v>
      </c>
      <c r="Q48" s="176">
        <v>0.21379999999999999</v>
      </c>
      <c r="R48" s="176">
        <v>0.1943</v>
      </c>
      <c r="S48" s="176">
        <v>0.17680000000000001</v>
      </c>
      <c r="T48" s="176">
        <v>0.1588</v>
      </c>
      <c r="U48" s="176">
        <v>0.14119999999999999</v>
      </c>
      <c r="V48" s="176">
        <v>0.12520000000000001</v>
      </c>
      <c r="W48" s="176">
        <v>0.1115</v>
      </c>
      <c r="X48" s="176">
        <v>0.1003</v>
      </c>
      <c r="Y48" s="176">
        <v>9.1700000000000004E-2</v>
      </c>
      <c r="Z48" s="176">
        <v>8.5099999999999995E-2</v>
      </c>
      <c r="AA48" s="176">
        <v>8.0199999999999994E-2</v>
      </c>
      <c r="AB48" s="176">
        <v>7.7299999999999994E-2</v>
      </c>
      <c r="AC48" s="176">
        <v>7.5499999999999998E-2</v>
      </c>
      <c r="AD48" s="176">
        <v>7.4099999999999999E-2</v>
      </c>
      <c r="AE48" s="176">
        <v>7.3099999999999998E-2</v>
      </c>
      <c r="AF48" s="176">
        <v>7.22E-2</v>
      </c>
      <c r="AG48" s="176">
        <v>7.1499999999999994E-2</v>
      </c>
      <c r="AH48" s="176">
        <v>7.0300000000000001E-2</v>
      </c>
      <c r="AI48" s="176">
        <v>6.9800000000000001E-2</v>
      </c>
      <c r="AJ48" s="176">
        <v>6.9400000000000003E-2</v>
      </c>
      <c r="AK48" s="176">
        <v>6.9099999999999995E-2</v>
      </c>
      <c r="AL48" s="176">
        <v>6.88E-2</v>
      </c>
    </row>
    <row r="49" spans="1:38" s="43" customFormat="1" ht="14.4" x14ac:dyDescent="0.3">
      <c r="A49" s="43" t="s">
        <v>128</v>
      </c>
      <c r="B49" s="28" t="s">
        <v>337</v>
      </c>
      <c r="C49" s="28" t="s">
        <v>337</v>
      </c>
      <c r="D49" s="28" t="s">
        <v>337</v>
      </c>
      <c r="E49" s="28" t="s">
        <v>337</v>
      </c>
      <c r="F49" s="28" t="s">
        <v>337</v>
      </c>
      <c r="G49" s="28" t="s">
        <v>337</v>
      </c>
      <c r="H49" s="28" t="s">
        <v>337</v>
      </c>
      <c r="I49" s="28" t="s">
        <v>337</v>
      </c>
      <c r="J49" s="28" t="s">
        <v>337</v>
      </c>
      <c r="K49" s="28" t="s">
        <v>337</v>
      </c>
      <c r="L49" s="28">
        <v>1.24E-2</v>
      </c>
      <c r="M49" s="28">
        <v>2.3699999999999999E-2</v>
      </c>
      <c r="N49" s="28">
        <v>3.39E-2</v>
      </c>
      <c r="O49" s="28">
        <v>4.2999999999999997E-2</v>
      </c>
      <c r="P49" s="28">
        <v>5.11E-2</v>
      </c>
      <c r="Q49" s="28">
        <v>5.8299999999999998E-2</v>
      </c>
      <c r="R49" s="28">
        <v>6.4799999999999996E-2</v>
      </c>
      <c r="S49" s="28">
        <v>5.8900000000000001E-2</v>
      </c>
      <c r="T49" s="28">
        <v>5.2900000000000003E-2</v>
      </c>
      <c r="U49" s="28">
        <v>4.7100000000000003E-2</v>
      </c>
      <c r="V49" s="28">
        <v>4.1700000000000001E-2</v>
      </c>
      <c r="W49" s="28">
        <v>3.7199999999999997E-2</v>
      </c>
      <c r="X49" s="28">
        <v>3.3399999999999999E-2</v>
      </c>
      <c r="Y49" s="28">
        <v>3.0599999999999999E-2</v>
      </c>
      <c r="Z49" s="28">
        <v>2.8400000000000002E-2</v>
      </c>
      <c r="AA49" s="28">
        <v>2.6700000000000002E-2</v>
      </c>
      <c r="AB49" s="28">
        <v>2.58E-2</v>
      </c>
      <c r="AC49" s="28">
        <v>2.52E-2</v>
      </c>
      <c r="AD49" s="28">
        <v>2.47E-2</v>
      </c>
      <c r="AE49" s="28">
        <v>2.4400000000000002E-2</v>
      </c>
      <c r="AF49" s="28">
        <v>2.41E-2</v>
      </c>
      <c r="AG49" s="28">
        <v>2.3800000000000002E-2</v>
      </c>
      <c r="AH49" s="28">
        <v>2.3400000000000001E-2</v>
      </c>
      <c r="AI49" s="28">
        <v>2.3300000000000001E-2</v>
      </c>
      <c r="AJ49" s="28">
        <v>2.3099999999999999E-2</v>
      </c>
      <c r="AK49" s="28">
        <v>2.3E-2</v>
      </c>
      <c r="AL49" s="28">
        <v>2.29E-2</v>
      </c>
    </row>
    <row r="50" spans="1:38" s="43" customFormat="1" ht="14.4" x14ac:dyDescent="0.3">
      <c r="A50" s="43" t="s">
        <v>122</v>
      </c>
      <c r="B50" s="176" t="s">
        <v>337</v>
      </c>
      <c r="C50" s="176">
        <v>5.9900000000000002E-2</v>
      </c>
      <c r="D50" s="176">
        <v>5.9700000000000003E-2</v>
      </c>
      <c r="E50" s="176">
        <v>5.9400000000000001E-2</v>
      </c>
      <c r="F50" s="176">
        <v>5.8999999999999997E-2</v>
      </c>
      <c r="G50" s="176">
        <v>5.8400000000000001E-2</v>
      </c>
      <c r="H50" s="176">
        <v>5.7700000000000001E-2</v>
      </c>
      <c r="I50" s="176">
        <v>5.62E-2</v>
      </c>
      <c r="J50" s="176">
        <v>5.45E-2</v>
      </c>
      <c r="K50" s="176">
        <v>5.2600000000000001E-2</v>
      </c>
      <c r="L50" s="176">
        <v>4.8599999999999997E-2</v>
      </c>
      <c r="M50" s="176">
        <v>4.4699999999999997E-2</v>
      </c>
      <c r="N50" s="176">
        <v>4.1000000000000002E-2</v>
      </c>
      <c r="O50" s="176">
        <v>3.7400000000000003E-2</v>
      </c>
      <c r="P50" s="176">
        <v>3.4099999999999998E-2</v>
      </c>
      <c r="Q50" s="176">
        <v>3.1E-2</v>
      </c>
      <c r="R50" s="176">
        <v>2.8199999999999999E-2</v>
      </c>
      <c r="S50" s="176">
        <v>2.5600000000000001E-2</v>
      </c>
      <c r="T50" s="176">
        <v>2.3E-2</v>
      </c>
      <c r="U50" s="176">
        <v>2.0500000000000001E-2</v>
      </c>
      <c r="V50" s="176">
        <v>1.8100000000000002E-2</v>
      </c>
      <c r="W50" s="176">
        <v>1.6199999999999999E-2</v>
      </c>
      <c r="X50" s="176">
        <v>1.4500000000000001E-2</v>
      </c>
      <c r="Y50" s="176">
        <v>1.3299999999999999E-2</v>
      </c>
      <c r="Z50" s="176">
        <v>1.23E-2</v>
      </c>
      <c r="AA50" s="176">
        <v>1.1599999999999999E-2</v>
      </c>
      <c r="AB50" s="176">
        <v>1.12E-2</v>
      </c>
      <c r="AC50" s="176">
        <v>1.09E-2</v>
      </c>
      <c r="AD50" s="176">
        <v>1.0699999999999999E-2</v>
      </c>
      <c r="AE50" s="176">
        <v>1.06E-2</v>
      </c>
      <c r="AF50" s="176">
        <v>1.0500000000000001E-2</v>
      </c>
      <c r="AG50" s="176">
        <v>1.04E-2</v>
      </c>
      <c r="AH50" s="176">
        <v>1.0200000000000001E-2</v>
      </c>
      <c r="AI50" s="176">
        <v>1.01E-2</v>
      </c>
      <c r="AJ50" s="176">
        <v>1.01E-2</v>
      </c>
      <c r="AK50" s="176">
        <v>0.01</v>
      </c>
      <c r="AL50" s="176">
        <v>0.01</v>
      </c>
    </row>
    <row r="51" spans="1:38" s="43" customFormat="1" ht="14.4" x14ac:dyDescent="0.3">
      <c r="A51" s="43" t="s">
        <v>129</v>
      </c>
      <c r="B51" s="59" t="s">
        <v>337</v>
      </c>
      <c r="C51" s="59" t="s">
        <v>337</v>
      </c>
      <c r="D51" s="59" t="s">
        <v>337</v>
      </c>
      <c r="E51" s="59" t="s">
        <v>337</v>
      </c>
      <c r="F51" s="59" t="s">
        <v>337</v>
      </c>
      <c r="G51" s="59" t="s">
        <v>337</v>
      </c>
      <c r="H51" s="59" t="s">
        <v>337</v>
      </c>
      <c r="I51" s="59" t="s">
        <v>337</v>
      </c>
      <c r="J51" s="59" t="s">
        <v>337</v>
      </c>
      <c r="K51" s="59" t="s">
        <v>337</v>
      </c>
      <c r="L51" s="59">
        <v>1.8E-3</v>
      </c>
      <c r="M51" s="59">
        <v>3.3999999999999998E-3</v>
      </c>
      <c r="N51" s="59">
        <v>4.8999999999999998E-3</v>
      </c>
      <c r="O51" s="59">
        <v>6.1999999999999998E-3</v>
      </c>
      <c r="P51" s="59">
        <v>7.4000000000000003E-3</v>
      </c>
      <c r="Q51" s="59">
        <v>8.5000000000000006E-3</v>
      </c>
      <c r="R51" s="59">
        <v>9.4000000000000004E-3</v>
      </c>
      <c r="S51" s="59">
        <v>8.5000000000000006E-3</v>
      </c>
      <c r="T51" s="59">
        <v>7.7000000000000002E-3</v>
      </c>
      <c r="U51" s="59">
        <v>6.7999999999999996E-3</v>
      </c>
      <c r="V51" s="59">
        <v>6.0000000000000001E-3</v>
      </c>
      <c r="W51" s="59">
        <v>5.4000000000000003E-3</v>
      </c>
      <c r="X51" s="59">
        <v>4.7999999999999996E-3</v>
      </c>
      <c r="Y51" s="59">
        <v>4.4000000000000003E-3</v>
      </c>
      <c r="Z51" s="59">
        <v>4.1000000000000003E-3</v>
      </c>
      <c r="AA51" s="59">
        <v>3.8999999999999998E-3</v>
      </c>
      <c r="AB51" s="59">
        <v>3.7000000000000002E-3</v>
      </c>
      <c r="AC51" s="59">
        <v>3.5999999999999999E-3</v>
      </c>
      <c r="AD51" s="59">
        <v>3.5999999999999999E-3</v>
      </c>
      <c r="AE51" s="59">
        <v>3.5000000000000001E-3</v>
      </c>
      <c r="AF51" s="59">
        <v>3.5000000000000001E-3</v>
      </c>
      <c r="AG51" s="59">
        <v>3.5000000000000001E-3</v>
      </c>
      <c r="AH51" s="59">
        <v>3.3999999999999998E-3</v>
      </c>
      <c r="AI51" s="59">
        <v>3.3999999999999998E-3</v>
      </c>
      <c r="AJ51" s="59">
        <v>3.3999999999999998E-3</v>
      </c>
      <c r="AK51" s="59">
        <v>3.3E-3</v>
      </c>
      <c r="AL51" s="59">
        <v>3.3E-3</v>
      </c>
    </row>
    <row r="52" spans="1:38" ht="14.4" x14ac:dyDescent="0.3">
      <c r="A52" s="57" t="s">
        <v>52</v>
      </c>
      <c r="B52" s="177" t="s">
        <v>337</v>
      </c>
      <c r="C52" s="177">
        <v>1</v>
      </c>
      <c r="D52" s="177">
        <v>1</v>
      </c>
      <c r="E52" s="177">
        <v>1</v>
      </c>
      <c r="F52" s="177">
        <v>1</v>
      </c>
      <c r="G52" s="177">
        <v>1</v>
      </c>
      <c r="H52" s="177">
        <v>1</v>
      </c>
      <c r="I52" s="177">
        <v>1</v>
      </c>
      <c r="J52" s="177">
        <v>1</v>
      </c>
      <c r="K52" s="177">
        <v>1</v>
      </c>
      <c r="L52" s="177">
        <v>1</v>
      </c>
      <c r="M52" s="177">
        <v>1</v>
      </c>
      <c r="N52" s="177">
        <v>1</v>
      </c>
      <c r="O52" s="177">
        <v>1</v>
      </c>
      <c r="P52" s="177">
        <v>1</v>
      </c>
      <c r="Q52" s="177">
        <v>1</v>
      </c>
      <c r="R52" s="177">
        <v>1</v>
      </c>
      <c r="S52" s="177">
        <v>1</v>
      </c>
      <c r="T52" s="177">
        <v>1</v>
      </c>
      <c r="U52" s="177">
        <v>1</v>
      </c>
      <c r="V52" s="177">
        <v>1</v>
      </c>
      <c r="W52" s="177">
        <v>1</v>
      </c>
      <c r="X52" s="177">
        <v>1</v>
      </c>
      <c r="Y52" s="177">
        <v>1</v>
      </c>
      <c r="Z52" s="177">
        <v>1</v>
      </c>
      <c r="AA52" s="177">
        <v>1</v>
      </c>
      <c r="AB52" s="177">
        <v>1</v>
      </c>
      <c r="AC52" s="177">
        <v>1</v>
      </c>
      <c r="AD52" s="177">
        <v>1</v>
      </c>
      <c r="AE52" s="177">
        <v>1</v>
      </c>
      <c r="AF52" s="177">
        <v>1</v>
      </c>
      <c r="AG52" s="177">
        <v>1</v>
      </c>
      <c r="AH52" s="177">
        <v>1</v>
      </c>
      <c r="AI52" s="177">
        <v>1</v>
      </c>
      <c r="AJ52" s="177">
        <v>1</v>
      </c>
      <c r="AK52" s="177">
        <v>1</v>
      </c>
      <c r="AL52" s="177">
        <v>1</v>
      </c>
    </row>
    <row r="54" spans="1:38" x14ac:dyDescent="0.2">
      <c r="A54" s="206" t="s">
        <v>547</v>
      </c>
      <c r="C54" s="205">
        <f>C36</f>
        <v>2015</v>
      </c>
      <c r="D54" s="205">
        <f t="shared" ref="D54:AL54" si="0">D36</f>
        <v>2016</v>
      </c>
      <c r="E54" s="205">
        <f t="shared" si="0"/>
        <v>2017</v>
      </c>
      <c r="F54" s="205">
        <f t="shared" si="0"/>
        <v>2018</v>
      </c>
      <c r="G54" s="205">
        <f t="shared" si="0"/>
        <v>2019</v>
      </c>
      <c r="H54" s="205">
        <f t="shared" si="0"/>
        <v>2020</v>
      </c>
      <c r="I54" s="205">
        <f t="shared" si="0"/>
        <v>2021</v>
      </c>
      <c r="J54" s="205">
        <f t="shared" si="0"/>
        <v>2022</v>
      </c>
      <c r="K54" s="205">
        <f t="shared" si="0"/>
        <v>2023</v>
      </c>
      <c r="L54" s="205">
        <f t="shared" si="0"/>
        <v>2024</v>
      </c>
      <c r="M54" s="205">
        <f t="shared" si="0"/>
        <v>2025</v>
      </c>
      <c r="N54" s="205">
        <f t="shared" si="0"/>
        <v>2026</v>
      </c>
      <c r="O54" s="205">
        <f t="shared" si="0"/>
        <v>2027</v>
      </c>
      <c r="P54" s="205">
        <f t="shared" si="0"/>
        <v>2028</v>
      </c>
      <c r="Q54" s="205">
        <f t="shared" si="0"/>
        <v>2029</v>
      </c>
      <c r="R54" s="205">
        <f t="shared" si="0"/>
        <v>2030</v>
      </c>
      <c r="S54" s="205">
        <f t="shared" si="0"/>
        <v>2031</v>
      </c>
      <c r="T54" s="205">
        <f t="shared" si="0"/>
        <v>2032</v>
      </c>
      <c r="U54" s="205">
        <f t="shared" si="0"/>
        <v>2033</v>
      </c>
      <c r="V54" s="205">
        <f t="shared" si="0"/>
        <v>2034</v>
      </c>
      <c r="W54" s="205">
        <f t="shared" si="0"/>
        <v>2035</v>
      </c>
      <c r="X54" s="205">
        <f t="shared" si="0"/>
        <v>2036</v>
      </c>
      <c r="Y54" s="205">
        <f t="shared" si="0"/>
        <v>2037</v>
      </c>
      <c r="Z54" s="205">
        <f t="shared" si="0"/>
        <v>2038</v>
      </c>
      <c r="AA54" s="205">
        <f t="shared" si="0"/>
        <v>2039</v>
      </c>
      <c r="AB54" s="205">
        <f t="shared" si="0"/>
        <v>2040</v>
      </c>
      <c r="AC54" s="205">
        <f t="shared" si="0"/>
        <v>2041</v>
      </c>
      <c r="AD54" s="205">
        <f t="shared" si="0"/>
        <v>2042</v>
      </c>
      <c r="AE54" s="205">
        <f t="shared" si="0"/>
        <v>2043</v>
      </c>
      <c r="AF54" s="205">
        <f t="shared" si="0"/>
        <v>2044</v>
      </c>
      <c r="AG54" s="205">
        <f t="shared" si="0"/>
        <v>2045</v>
      </c>
      <c r="AH54" s="205">
        <f t="shared" si="0"/>
        <v>2046</v>
      </c>
      <c r="AI54" s="205">
        <f t="shared" si="0"/>
        <v>2047</v>
      </c>
      <c r="AJ54" s="205">
        <f t="shared" si="0"/>
        <v>2048</v>
      </c>
      <c r="AK54" s="205">
        <f t="shared" si="0"/>
        <v>2049</v>
      </c>
      <c r="AL54" s="205">
        <f t="shared" si="0"/>
        <v>2050</v>
      </c>
    </row>
    <row r="55" spans="1:38" x14ac:dyDescent="0.2">
      <c r="A55" s="205" t="s">
        <v>136</v>
      </c>
      <c r="C55" s="207">
        <f>SUM(C37:C38)</f>
        <v>0.14949999999999999</v>
      </c>
      <c r="D55" s="207">
        <f t="shared" ref="D55:AL55" si="1">SUM(D37:D38)</f>
        <v>0.1578</v>
      </c>
      <c r="E55" s="207">
        <f t="shared" si="1"/>
        <v>0.1678</v>
      </c>
      <c r="F55" s="207">
        <f t="shared" si="1"/>
        <v>0.17959999999999998</v>
      </c>
      <c r="G55" s="207">
        <f t="shared" si="1"/>
        <v>0.19309999999999999</v>
      </c>
      <c r="H55" s="207">
        <f t="shared" si="1"/>
        <v>0.2082</v>
      </c>
      <c r="I55" s="207">
        <f t="shared" si="1"/>
        <v>0.23400000000000001</v>
      </c>
      <c r="J55" s="207">
        <f t="shared" si="1"/>
        <v>0.2626</v>
      </c>
      <c r="K55" s="207">
        <f t="shared" si="1"/>
        <v>0.29320000000000002</v>
      </c>
      <c r="L55" s="207">
        <f t="shared" si="1"/>
        <v>0.3221</v>
      </c>
      <c r="M55" s="207">
        <f t="shared" si="1"/>
        <v>0.35199999999999998</v>
      </c>
      <c r="N55" s="207">
        <f t="shared" si="1"/>
        <v>0.38250000000000001</v>
      </c>
      <c r="O55" s="207">
        <f t="shared" si="1"/>
        <v>0.41260000000000002</v>
      </c>
      <c r="P55" s="207">
        <f t="shared" si="1"/>
        <v>0.44190000000000002</v>
      </c>
      <c r="Q55" s="207">
        <f t="shared" si="1"/>
        <v>0.46949999999999997</v>
      </c>
      <c r="R55" s="207">
        <f t="shared" si="1"/>
        <v>0.495</v>
      </c>
      <c r="S55" s="207">
        <f t="shared" si="1"/>
        <v>0.54059999999999997</v>
      </c>
      <c r="T55" s="207">
        <f t="shared" si="1"/>
        <v>0.58730000000000004</v>
      </c>
      <c r="U55" s="207">
        <f t="shared" si="1"/>
        <v>0.63290000000000002</v>
      </c>
      <c r="V55" s="207">
        <f t="shared" si="1"/>
        <v>0.67460000000000009</v>
      </c>
      <c r="W55" s="207">
        <f t="shared" si="1"/>
        <v>0.71029999999999993</v>
      </c>
      <c r="X55" s="207">
        <f t="shared" si="1"/>
        <v>0.73919999999999997</v>
      </c>
      <c r="Y55" s="207">
        <f t="shared" si="1"/>
        <v>0.76180000000000003</v>
      </c>
      <c r="Z55" s="207">
        <f t="shared" si="1"/>
        <v>0.77890000000000004</v>
      </c>
      <c r="AA55" s="207">
        <f t="shared" si="1"/>
        <v>0.79139999999999999</v>
      </c>
      <c r="AB55" s="207">
        <f t="shared" si="1"/>
        <v>0.79900000000000004</v>
      </c>
      <c r="AC55" s="207">
        <f t="shared" si="1"/>
        <v>0.80379999999999996</v>
      </c>
      <c r="AD55" s="207">
        <f t="shared" si="1"/>
        <v>0.80740000000000001</v>
      </c>
      <c r="AE55" s="207">
        <f t="shared" si="1"/>
        <v>0.81010000000000004</v>
      </c>
      <c r="AF55" s="207">
        <f t="shared" si="1"/>
        <v>0.81230000000000002</v>
      </c>
      <c r="AG55" s="207">
        <f t="shared" si="1"/>
        <v>0.81420000000000003</v>
      </c>
      <c r="AH55" s="207">
        <f t="shared" si="1"/>
        <v>0.81740000000000002</v>
      </c>
      <c r="AI55" s="207">
        <f t="shared" si="1"/>
        <v>0.81869999999999998</v>
      </c>
      <c r="AJ55" s="207">
        <f t="shared" si="1"/>
        <v>0.81950000000000001</v>
      </c>
      <c r="AK55" s="207">
        <f t="shared" si="1"/>
        <v>0.82030000000000003</v>
      </c>
      <c r="AL55" s="207">
        <f t="shared" si="1"/>
        <v>0.82130000000000003</v>
      </c>
    </row>
    <row r="56" spans="1:38" x14ac:dyDescent="0.2">
      <c r="A56" s="205" t="s">
        <v>450</v>
      </c>
      <c r="C56" s="207">
        <f>C41</f>
        <v>0.23019999999999999</v>
      </c>
      <c r="D56" s="207">
        <f t="shared" ref="D56:AL56" si="2">D41</f>
        <v>0.22389999999999999</v>
      </c>
      <c r="E56" s="207">
        <f t="shared" si="2"/>
        <v>0.2172</v>
      </c>
      <c r="F56" s="207">
        <f t="shared" si="2"/>
        <v>0.21010000000000001</v>
      </c>
      <c r="G56" s="207">
        <f t="shared" si="2"/>
        <v>0.2026</v>
      </c>
      <c r="H56" s="207">
        <f t="shared" si="2"/>
        <v>0.1948</v>
      </c>
      <c r="I56" s="207">
        <f t="shared" si="2"/>
        <v>0.1845</v>
      </c>
      <c r="J56" s="207">
        <f t="shared" si="2"/>
        <v>0.17380000000000001</v>
      </c>
      <c r="K56" s="207">
        <f t="shared" si="2"/>
        <v>0.16289999999999999</v>
      </c>
      <c r="L56" s="207">
        <f t="shared" si="2"/>
        <v>0.15629999999999999</v>
      </c>
      <c r="M56" s="207">
        <f t="shared" si="2"/>
        <v>0.14929999999999999</v>
      </c>
      <c r="N56" s="207">
        <f t="shared" si="2"/>
        <v>0.14230000000000001</v>
      </c>
      <c r="O56" s="207">
        <f t="shared" si="2"/>
        <v>0.13539999999999999</v>
      </c>
      <c r="P56" s="207">
        <f t="shared" si="2"/>
        <v>0.12859999999999999</v>
      </c>
      <c r="Q56" s="207">
        <f t="shared" si="2"/>
        <v>0.12230000000000001</v>
      </c>
      <c r="R56" s="207">
        <f t="shared" si="2"/>
        <v>0.1164</v>
      </c>
      <c r="S56" s="207">
        <f t="shared" si="2"/>
        <v>0.10589999999999999</v>
      </c>
      <c r="T56" s="207">
        <f t="shared" si="2"/>
        <v>9.5100000000000004E-2</v>
      </c>
      <c r="U56" s="207">
        <f t="shared" si="2"/>
        <v>8.4599999999999995E-2</v>
      </c>
      <c r="V56" s="207">
        <f t="shared" si="2"/>
        <v>7.4999999999999997E-2</v>
      </c>
      <c r="W56" s="207">
        <f t="shared" si="2"/>
        <v>6.6799999999999998E-2</v>
      </c>
      <c r="X56" s="207">
        <f t="shared" si="2"/>
        <v>6.0100000000000001E-2</v>
      </c>
      <c r="Y56" s="207">
        <f t="shared" si="2"/>
        <v>5.4899999999999997E-2</v>
      </c>
      <c r="Z56" s="207">
        <f t="shared" si="2"/>
        <v>5.0999999999999997E-2</v>
      </c>
      <c r="AA56" s="207">
        <f t="shared" si="2"/>
        <v>4.8099999999999997E-2</v>
      </c>
      <c r="AB56" s="207">
        <f t="shared" si="2"/>
        <v>4.6300000000000001E-2</v>
      </c>
      <c r="AC56" s="207">
        <f t="shared" si="2"/>
        <v>4.5199999999999997E-2</v>
      </c>
      <c r="AD56" s="207">
        <f t="shared" si="2"/>
        <v>4.4400000000000002E-2</v>
      </c>
      <c r="AE56" s="207">
        <f t="shared" si="2"/>
        <v>4.3799999999999999E-2</v>
      </c>
      <c r="AF56" s="207">
        <f t="shared" si="2"/>
        <v>4.3299999999999998E-2</v>
      </c>
      <c r="AG56" s="207">
        <f t="shared" si="2"/>
        <v>4.2799999999999998E-2</v>
      </c>
      <c r="AH56" s="207">
        <f t="shared" si="2"/>
        <v>4.2099999999999999E-2</v>
      </c>
      <c r="AI56" s="207">
        <f t="shared" si="2"/>
        <v>4.1799999999999997E-2</v>
      </c>
      <c r="AJ56" s="207">
        <f t="shared" si="2"/>
        <v>4.1599999999999998E-2</v>
      </c>
      <c r="AK56" s="207">
        <f t="shared" si="2"/>
        <v>4.1399999999999999E-2</v>
      </c>
      <c r="AL56" s="207">
        <f t="shared" si="2"/>
        <v>4.1200000000000001E-2</v>
      </c>
    </row>
    <row r="57" spans="1:38" x14ac:dyDescent="0.2">
      <c r="A57" s="205" t="s">
        <v>451</v>
      </c>
      <c r="C57" s="207">
        <f>SUM(C42,C48,C50,)</f>
        <v>0.47650000000000003</v>
      </c>
      <c r="D57" s="207">
        <f t="shared" ref="D57:AL57" si="3">SUM(D42,D48,D50,)</f>
        <v>0.47689999999999999</v>
      </c>
      <c r="E57" s="207">
        <f t="shared" si="3"/>
        <v>0.4763</v>
      </c>
      <c r="F57" s="207">
        <f t="shared" si="3"/>
        <v>0.4728</v>
      </c>
      <c r="G57" s="207">
        <f t="shared" si="3"/>
        <v>0.46809999999999996</v>
      </c>
      <c r="H57" s="207">
        <f t="shared" si="3"/>
        <v>0.46240000000000003</v>
      </c>
      <c r="I57" s="207">
        <f t="shared" si="3"/>
        <v>0.45040000000000002</v>
      </c>
      <c r="J57" s="207">
        <f t="shared" si="3"/>
        <v>0.43659999999999999</v>
      </c>
      <c r="K57" s="207">
        <f t="shared" si="3"/>
        <v>0.42129999999999995</v>
      </c>
      <c r="L57" s="207">
        <f t="shared" si="3"/>
        <v>0.38989999999999997</v>
      </c>
      <c r="M57" s="207">
        <f t="shared" si="3"/>
        <v>0.35899999999999999</v>
      </c>
      <c r="N57" s="207">
        <f t="shared" si="3"/>
        <v>0.32929999999999998</v>
      </c>
      <c r="O57" s="207">
        <f t="shared" si="3"/>
        <v>0.30079999999999996</v>
      </c>
      <c r="P57" s="207">
        <f t="shared" si="3"/>
        <v>0.27410000000000001</v>
      </c>
      <c r="Q57" s="207">
        <f t="shared" si="3"/>
        <v>0.24939999999999998</v>
      </c>
      <c r="R57" s="207">
        <f t="shared" si="3"/>
        <v>0.22689999999999999</v>
      </c>
      <c r="S57" s="207">
        <f t="shared" si="3"/>
        <v>0.20640000000000003</v>
      </c>
      <c r="T57" s="207">
        <f t="shared" si="3"/>
        <v>0.18539999999999998</v>
      </c>
      <c r="U57" s="207">
        <f t="shared" si="3"/>
        <v>0.16489999999999999</v>
      </c>
      <c r="V57" s="207">
        <f t="shared" si="3"/>
        <v>0.14610000000000001</v>
      </c>
      <c r="W57" s="207">
        <f t="shared" si="3"/>
        <v>0.13020000000000001</v>
      </c>
      <c r="X57" s="207">
        <f t="shared" si="3"/>
        <v>0.1171</v>
      </c>
      <c r="Y57" s="207">
        <f t="shared" si="3"/>
        <v>0.1071</v>
      </c>
      <c r="Z57" s="207">
        <f t="shared" si="3"/>
        <v>9.9299999999999999E-2</v>
      </c>
      <c r="AA57" s="207">
        <f t="shared" si="3"/>
        <v>9.3599999999999989E-2</v>
      </c>
      <c r="AB57" s="207">
        <f t="shared" si="3"/>
        <v>9.0199999999999989E-2</v>
      </c>
      <c r="AC57" s="207">
        <f t="shared" si="3"/>
        <v>8.8099999999999984E-2</v>
      </c>
      <c r="AD57" s="207">
        <f t="shared" si="3"/>
        <v>8.6499999999999994E-2</v>
      </c>
      <c r="AE57" s="207">
        <f t="shared" si="3"/>
        <v>8.5300000000000001E-2</v>
      </c>
      <c r="AF57" s="207">
        <f t="shared" si="3"/>
        <v>8.43E-2</v>
      </c>
      <c r="AG57" s="207">
        <f t="shared" si="3"/>
        <v>8.3499999999999991E-2</v>
      </c>
      <c r="AH57" s="207">
        <f t="shared" si="3"/>
        <v>8.2100000000000006E-2</v>
      </c>
      <c r="AI57" s="207">
        <f t="shared" si="3"/>
        <v>8.1500000000000003E-2</v>
      </c>
      <c r="AJ57" s="207">
        <f t="shared" si="3"/>
        <v>8.1100000000000005E-2</v>
      </c>
      <c r="AK57" s="207">
        <f t="shared" si="3"/>
        <v>8.0699999999999994E-2</v>
      </c>
      <c r="AL57" s="207">
        <f t="shared" si="3"/>
        <v>8.0399999999999999E-2</v>
      </c>
    </row>
    <row r="58" spans="1:38" x14ac:dyDescent="0.2">
      <c r="A58" s="205" t="s">
        <v>138</v>
      </c>
      <c r="C58" s="207">
        <f>SUM(C49,C51)</f>
        <v>0</v>
      </c>
      <c r="D58" s="207">
        <f t="shared" ref="D58:AL58" si="4">SUM(D49,D51)</f>
        <v>0</v>
      </c>
      <c r="E58" s="207">
        <f t="shared" si="4"/>
        <v>0</v>
      </c>
      <c r="F58" s="207">
        <f t="shared" si="4"/>
        <v>0</v>
      </c>
      <c r="G58" s="207">
        <f t="shared" si="4"/>
        <v>0</v>
      </c>
      <c r="H58" s="207">
        <f t="shared" si="4"/>
        <v>0</v>
      </c>
      <c r="I58" s="207">
        <f t="shared" si="4"/>
        <v>0</v>
      </c>
      <c r="J58" s="207">
        <f t="shared" si="4"/>
        <v>0</v>
      </c>
      <c r="K58" s="207">
        <f t="shared" si="4"/>
        <v>0</v>
      </c>
      <c r="L58" s="207">
        <f t="shared" si="4"/>
        <v>1.4199999999999999E-2</v>
      </c>
      <c r="M58" s="207">
        <f t="shared" si="4"/>
        <v>2.7099999999999999E-2</v>
      </c>
      <c r="N58" s="207">
        <f t="shared" si="4"/>
        <v>3.8800000000000001E-2</v>
      </c>
      <c r="O58" s="207">
        <f t="shared" si="4"/>
        <v>4.9199999999999994E-2</v>
      </c>
      <c r="P58" s="207">
        <f t="shared" si="4"/>
        <v>5.8499999999999996E-2</v>
      </c>
      <c r="Q58" s="207">
        <f t="shared" si="4"/>
        <v>6.6799999999999998E-2</v>
      </c>
      <c r="R58" s="207">
        <f t="shared" si="4"/>
        <v>7.4200000000000002E-2</v>
      </c>
      <c r="S58" s="207">
        <f t="shared" si="4"/>
        <v>6.7400000000000002E-2</v>
      </c>
      <c r="T58" s="207">
        <f t="shared" si="4"/>
        <v>6.0600000000000001E-2</v>
      </c>
      <c r="U58" s="207">
        <f t="shared" si="4"/>
        <v>5.3900000000000003E-2</v>
      </c>
      <c r="V58" s="207">
        <f t="shared" si="4"/>
        <v>4.7699999999999999E-2</v>
      </c>
      <c r="W58" s="207">
        <f t="shared" si="4"/>
        <v>4.2599999999999999E-2</v>
      </c>
      <c r="X58" s="207">
        <f t="shared" si="4"/>
        <v>3.8199999999999998E-2</v>
      </c>
      <c r="Y58" s="207">
        <f t="shared" si="4"/>
        <v>3.4999999999999996E-2</v>
      </c>
      <c r="Z58" s="207">
        <f t="shared" si="4"/>
        <v>3.2500000000000001E-2</v>
      </c>
      <c r="AA58" s="207">
        <f t="shared" si="4"/>
        <v>3.0600000000000002E-2</v>
      </c>
      <c r="AB58" s="207">
        <f t="shared" si="4"/>
        <v>2.9499999999999998E-2</v>
      </c>
      <c r="AC58" s="207">
        <f t="shared" si="4"/>
        <v>2.8799999999999999E-2</v>
      </c>
      <c r="AD58" s="207">
        <f t="shared" si="4"/>
        <v>2.8299999999999999E-2</v>
      </c>
      <c r="AE58" s="207">
        <f t="shared" si="4"/>
        <v>2.7900000000000001E-2</v>
      </c>
      <c r="AF58" s="207">
        <f t="shared" si="4"/>
        <v>2.76E-2</v>
      </c>
      <c r="AG58" s="207">
        <f t="shared" si="4"/>
        <v>2.7300000000000001E-2</v>
      </c>
      <c r="AH58" s="207">
        <f t="shared" si="4"/>
        <v>2.6800000000000001E-2</v>
      </c>
      <c r="AI58" s="207">
        <f t="shared" si="4"/>
        <v>2.6700000000000002E-2</v>
      </c>
      <c r="AJ58" s="207">
        <f t="shared" si="4"/>
        <v>2.6499999999999999E-2</v>
      </c>
      <c r="AK58" s="207">
        <f t="shared" si="4"/>
        <v>2.63E-2</v>
      </c>
      <c r="AL58" s="207">
        <f t="shared" si="4"/>
        <v>2.6200000000000001E-2</v>
      </c>
    </row>
    <row r="59" spans="1:38" x14ac:dyDescent="0.2">
      <c r="A59" s="205" t="s">
        <v>10</v>
      </c>
      <c r="C59" s="207">
        <f>C52-SUM(C55:C58)</f>
        <v>0.14379999999999993</v>
      </c>
      <c r="D59" s="207">
        <f t="shared" ref="D59:AL59" si="5">D52-SUM(D55:D58)</f>
        <v>0.14139999999999997</v>
      </c>
      <c r="E59" s="207">
        <f t="shared" si="5"/>
        <v>0.13870000000000005</v>
      </c>
      <c r="F59" s="207">
        <f t="shared" si="5"/>
        <v>0.13749999999999996</v>
      </c>
      <c r="G59" s="207">
        <f t="shared" si="5"/>
        <v>0.1362000000000001</v>
      </c>
      <c r="H59" s="207">
        <f t="shared" si="5"/>
        <v>0.13459999999999994</v>
      </c>
      <c r="I59" s="207">
        <f t="shared" si="5"/>
        <v>0.13109999999999999</v>
      </c>
      <c r="J59" s="207">
        <f t="shared" si="5"/>
        <v>0.127</v>
      </c>
      <c r="K59" s="207">
        <f t="shared" si="5"/>
        <v>0.12260000000000004</v>
      </c>
      <c r="L59" s="207">
        <f t="shared" si="5"/>
        <v>0.11750000000000005</v>
      </c>
      <c r="M59" s="207">
        <f t="shared" si="5"/>
        <v>0.11260000000000003</v>
      </c>
      <c r="N59" s="207">
        <f t="shared" si="5"/>
        <v>0.10709999999999997</v>
      </c>
      <c r="O59" s="207">
        <f t="shared" si="5"/>
        <v>0.10199999999999998</v>
      </c>
      <c r="P59" s="207">
        <f t="shared" si="5"/>
        <v>9.6899999999999986E-2</v>
      </c>
      <c r="Q59" s="207">
        <f t="shared" si="5"/>
        <v>9.2000000000000082E-2</v>
      </c>
      <c r="R59" s="207">
        <f t="shared" si="5"/>
        <v>8.7500000000000022E-2</v>
      </c>
      <c r="S59" s="207">
        <f t="shared" si="5"/>
        <v>7.9699999999999993E-2</v>
      </c>
      <c r="T59" s="207">
        <f t="shared" si="5"/>
        <v>7.1599999999999997E-2</v>
      </c>
      <c r="U59" s="207">
        <f t="shared" si="5"/>
        <v>6.3699999999999868E-2</v>
      </c>
      <c r="V59" s="207">
        <f t="shared" si="5"/>
        <v>5.6599999999999984E-2</v>
      </c>
      <c r="W59" s="207">
        <f t="shared" si="5"/>
        <v>5.0100000000000144E-2</v>
      </c>
      <c r="X59" s="207">
        <f t="shared" si="5"/>
        <v>4.5399999999999996E-2</v>
      </c>
      <c r="Y59" s="207">
        <f t="shared" si="5"/>
        <v>4.1200000000000014E-2</v>
      </c>
      <c r="Z59" s="207">
        <f t="shared" si="5"/>
        <v>3.8300000000000001E-2</v>
      </c>
      <c r="AA59" s="207">
        <f t="shared" si="5"/>
        <v>3.6299999999999999E-2</v>
      </c>
      <c r="AB59" s="207">
        <f t="shared" si="5"/>
        <v>3.5000000000000031E-2</v>
      </c>
      <c r="AC59" s="207">
        <f t="shared" si="5"/>
        <v>3.4100000000000019E-2</v>
      </c>
      <c r="AD59" s="207">
        <f t="shared" si="5"/>
        <v>3.3399999999999985E-2</v>
      </c>
      <c r="AE59" s="207">
        <f t="shared" si="5"/>
        <v>3.2899999999999929E-2</v>
      </c>
      <c r="AF59" s="207">
        <f t="shared" si="5"/>
        <v>3.2499999999999973E-2</v>
      </c>
      <c r="AG59" s="207">
        <f t="shared" si="5"/>
        <v>3.2200000000000006E-2</v>
      </c>
      <c r="AH59" s="207">
        <f t="shared" si="5"/>
        <v>3.1599999999999961E-2</v>
      </c>
      <c r="AI59" s="207">
        <f t="shared" si="5"/>
        <v>3.1300000000000106E-2</v>
      </c>
      <c r="AJ59" s="207">
        <f t="shared" si="5"/>
        <v>3.1300000000000106E-2</v>
      </c>
      <c r="AK59" s="207">
        <f t="shared" si="5"/>
        <v>3.1299999999999994E-2</v>
      </c>
      <c r="AL59" s="207">
        <f t="shared" si="5"/>
        <v>3.0899999999999928E-2</v>
      </c>
    </row>
    <row r="60" spans="1:38" s="208" customFormat="1" x14ac:dyDescent="0.2">
      <c r="A60" s="208" t="s">
        <v>136</v>
      </c>
      <c r="C60" s="209">
        <f>C55</f>
        <v>0.14949999999999999</v>
      </c>
      <c r="D60" s="209">
        <f t="shared" ref="D60:AL60" si="6">D55</f>
        <v>0.1578</v>
      </c>
      <c r="E60" s="209">
        <f t="shared" si="6"/>
        <v>0.1678</v>
      </c>
      <c r="F60" s="209">
        <f t="shared" si="6"/>
        <v>0.17959999999999998</v>
      </c>
      <c r="G60" s="209">
        <f t="shared" si="6"/>
        <v>0.19309999999999999</v>
      </c>
      <c r="H60" s="209">
        <f t="shared" si="6"/>
        <v>0.2082</v>
      </c>
      <c r="I60" s="209">
        <f t="shared" si="6"/>
        <v>0.23400000000000001</v>
      </c>
      <c r="J60" s="209">
        <f t="shared" si="6"/>
        <v>0.2626</v>
      </c>
      <c r="K60" s="209">
        <f t="shared" si="6"/>
        <v>0.29320000000000002</v>
      </c>
      <c r="L60" s="209">
        <f t="shared" si="6"/>
        <v>0.3221</v>
      </c>
      <c r="M60" s="209">
        <f t="shared" si="6"/>
        <v>0.35199999999999998</v>
      </c>
      <c r="N60" s="209">
        <f t="shared" si="6"/>
        <v>0.38250000000000001</v>
      </c>
      <c r="O60" s="209">
        <f t="shared" si="6"/>
        <v>0.41260000000000002</v>
      </c>
      <c r="P60" s="209">
        <f t="shared" si="6"/>
        <v>0.44190000000000002</v>
      </c>
      <c r="Q60" s="209">
        <f t="shared" si="6"/>
        <v>0.46949999999999997</v>
      </c>
      <c r="R60" s="209">
        <f t="shared" si="6"/>
        <v>0.495</v>
      </c>
      <c r="S60" s="209">
        <f t="shared" si="6"/>
        <v>0.54059999999999997</v>
      </c>
      <c r="T60" s="209">
        <f t="shared" si="6"/>
        <v>0.58730000000000004</v>
      </c>
      <c r="U60" s="209">
        <f t="shared" si="6"/>
        <v>0.63290000000000002</v>
      </c>
      <c r="V60" s="209">
        <f t="shared" si="6"/>
        <v>0.67460000000000009</v>
      </c>
      <c r="W60" s="209">
        <f t="shared" si="6"/>
        <v>0.71029999999999993</v>
      </c>
      <c r="X60" s="209">
        <f t="shared" si="6"/>
        <v>0.73919999999999997</v>
      </c>
      <c r="Y60" s="209">
        <f t="shared" si="6"/>
        <v>0.76180000000000003</v>
      </c>
      <c r="Z60" s="209">
        <f t="shared" si="6"/>
        <v>0.77890000000000004</v>
      </c>
      <c r="AA60" s="209">
        <f t="shared" si="6"/>
        <v>0.79139999999999999</v>
      </c>
      <c r="AB60" s="209">
        <f t="shared" si="6"/>
        <v>0.79900000000000004</v>
      </c>
      <c r="AC60" s="209">
        <f t="shared" si="6"/>
        <v>0.80379999999999996</v>
      </c>
      <c r="AD60" s="209">
        <f t="shared" si="6"/>
        <v>0.80740000000000001</v>
      </c>
      <c r="AE60" s="209">
        <f t="shared" si="6"/>
        <v>0.81010000000000004</v>
      </c>
      <c r="AF60" s="209">
        <f t="shared" si="6"/>
        <v>0.81230000000000002</v>
      </c>
      <c r="AG60" s="209">
        <f t="shared" si="6"/>
        <v>0.81420000000000003</v>
      </c>
      <c r="AH60" s="209">
        <f t="shared" si="6"/>
        <v>0.81740000000000002</v>
      </c>
      <c r="AI60" s="209">
        <f t="shared" si="6"/>
        <v>0.81869999999999998</v>
      </c>
      <c r="AJ60" s="209">
        <f t="shared" si="6"/>
        <v>0.81950000000000001</v>
      </c>
      <c r="AK60" s="209">
        <f t="shared" si="6"/>
        <v>0.82030000000000003</v>
      </c>
      <c r="AL60" s="209">
        <f t="shared" si="6"/>
        <v>0.82130000000000003</v>
      </c>
    </row>
    <row r="61" spans="1:38" x14ac:dyDescent="0.2">
      <c r="A61" s="205" t="s">
        <v>10</v>
      </c>
      <c r="C61" s="207">
        <f>SUM(C56:C59)</f>
        <v>0.85049999999999992</v>
      </c>
      <c r="D61" s="207">
        <f t="shared" ref="D61:AL61" si="7">SUM(D56:D59)</f>
        <v>0.84219999999999995</v>
      </c>
      <c r="E61" s="207">
        <f t="shared" si="7"/>
        <v>0.83220000000000005</v>
      </c>
      <c r="F61" s="207">
        <f t="shared" si="7"/>
        <v>0.82040000000000002</v>
      </c>
      <c r="G61" s="207">
        <f t="shared" si="7"/>
        <v>0.80690000000000006</v>
      </c>
      <c r="H61" s="207">
        <f t="shared" si="7"/>
        <v>0.79179999999999995</v>
      </c>
      <c r="I61" s="207">
        <f t="shared" si="7"/>
        <v>0.76600000000000001</v>
      </c>
      <c r="J61" s="207">
        <f t="shared" si="7"/>
        <v>0.73740000000000006</v>
      </c>
      <c r="K61" s="207">
        <f t="shared" si="7"/>
        <v>0.70679999999999998</v>
      </c>
      <c r="L61" s="207">
        <f t="shared" si="7"/>
        <v>0.67790000000000006</v>
      </c>
      <c r="M61" s="207">
        <f t="shared" si="7"/>
        <v>0.64800000000000002</v>
      </c>
      <c r="N61" s="207">
        <f t="shared" si="7"/>
        <v>0.61749999999999994</v>
      </c>
      <c r="O61" s="207">
        <f t="shared" si="7"/>
        <v>0.58739999999999992</v>
      </c>
      <c r="P61" s="207">
        <f t="shared" si="7"/>
        <v>0.55810000000000004</v>
      </c>
      <c r="Q61" s="207">
        <f t="shared" si="7"/>
        <v>0.53050000000000008</v>
      </c>
      <c r="R61" s="207">
        <f t="shared" si="7"/>
        <v>0.505</v>
      </c>
      <c r="S61" s="207">
        <f t="shared" si="7"/>
        <v>0.45940000000000003</v>
      </c>
      <c r="T61" s="207">
        <f t="shared" si="7"/>
        <v>0.41269999999999996</v>
      </c>
      <c r="U61" s="207">
        <f t="shared" si="7"/>
        <v>0.36709999999999987</v>
      </c>
      <c r="V61" s="207">
        <f t="shared" si="7"/>
        <v>0.32540000000000002</v>
      </c>
      <c r="W61" s="207">
        <f t="shared" si="7"/>
        <v>0.28970000000000018</v>
      </c>
      <c r="X61" s="207">
        <f t="shared" si="7"/>
        <v>0.26079999999999998</v>
      </c>
      <c r="Y61" s="207">
        <f t="shared" si="7"/>
        <v>0.23820000000000002</v>
      </c>
      <c r="Z61" s="207">
        <f t="shared" si="7"/>
        <v>0.22109999999999999</v>
      </c>
      <c r="AA61" s="207">
        <f t="shared" si="7"/>
        <v>0.20860000000000001</v>
      </c>
      <c r="AB61" s="207">
        <f t="shared" si="7"/>
        <v>0.20100000000000001</v>
      </c>
      <c r="AC61" s="207">
        <f t="shared" si="7"/>
        <v>0.19619999999999999</v>
      </c>
      <c r="AD61" s="207">
        <f t="shared" si="7"/>
        <v>0.19259999999999997</v>
      </c>
      <c r="AE61" s="207">
        <f t="shared" si="7"/>
        <v>0.18989999999999993</v>
      </c>
      <c r="AF61" s="207">
        <f t="shared" si="7"/>
        <v>0.18769999999999998</v>
      </c>
      <c r="AG61" s="207">
        <f t="shared" si="7"/>
        <v>0.18579999999999999</v>
      </c>
      <c r="AH61" s="207">
        <f t="shared" si="7"/>
        <v>0.18259999999999996</v>
      </c>
      <c r="AI61" s="207">
        <f t="shared" si="7"/>
        <v>0.1813000000000001</v>
      </c>
      <c r="AJ61" s="207">
        <f t="shared" si="7"/>
        <v>0.1805000000000001</v>
      </c>
      <c r="AK61" s="207">
        <f t="shared" si="7"/>
        <v>0.17969999999999997</v>
      </c>
      <c r="AL61" s="207">
        <f t="shared" si="7"/>
        <v>0.17869999999999991</v>
      </c>
    </row>
    <row r="64" spans="1:38" s="43" customFormat="1" ht="14.4" x14ac:dyDescent="0.3">
      <c r="A64" s="57" t="s">
        <v>399</v>
      </c>
    </row>
    <row r="65" spans="1:38" s="43" customFormat="1" ht="14.4" x14ac:dyDescent="0.3">
      <c r="A65" s="57" t="s">
        <v>449</v>
      </c>
    </row>
    <row r="66" spans="1:38" s="43" customFormat="1" ht="14.4" x14ac:dyDescent="0.3">
      <c r="A66" s="57" t="s">
        <v>402</v>
      </c>
    </row>
    <row r="67" spans="1:38" s="43" customFormat="1" ht="14.4" x14ac:dyDescent="0.3">
      <c r="A67" s="57" t="s">
        <v>400</v>
      </c>
    </row>
    <row r="68" spans="1:38" s="43" customFormat="1" ht="14.4" x14ac:dyDescent="0.3">
      <c r="A68" s="57"/>
    </row>
    <row r="69" spans="1:38" s="43" customFormat="1" ht="14.4" x14ac:dyDescent="0.3">
      <c r="A69" s="57" t="s">
        <v>246</v>
      </c>
      <c r="B69" s="57">
        <v>2014</v>
      </c>
      <c r="C69" s="57">
        <v>2015</v>
      </c>
      <c r="D69" s="57">
        <v>2016</v>
      </c>
      <c r="E69" s="57">
        <v>2017</v>
      </c>
      <c r="F69" s="57">
        <v>2018</v>
      </c>
      <c r="G69" s="57">
        <v>2019</v>
      </c>
      <c r="H69" s="57">
        <v>2020</v>
      </c>
      <c r="I69" s="57">
        <v>2021</v>
      </c>
      <c r="J69" s="57">
        <v>2022</v>
      </c>
      <c r="K69" s="57">
        <v>2023</v>
      </c>
      <c r="L69" s="57">
        <v>2024</v>
      </c>
      <c r="M69" s="57">
        <v>2025</v>
      </c>
      <c r="N69" s="57">
        <v>2026</v>
      </c>
      <c r="O69" s="57">
        <v>2027</v>
      </c>
      <c r="P69" s="57">
        <v>2028</v>
      </c>
      <c r="Q69" s="57">
        <v>2029</v>
      </c>
      <c r="R69" s="57">
        <v>2030</v>
      </c>
      <c r="S69" s="57">
        <v>2031</v>
      </c>
      <c r="T69" s="57">
        <v>2032</v>
      </c>
      <c r="U69" s="57">
        <v>2033</v>
      </c>
      <c r="V69" s="57">
        <v>2034</v>
      </c>
      <c r="W69" s="57">
        <v>2035</v>
      </c>
      <c r="X69" s="57">
        <v>2036</v>
      </c>
      <c r="Y69" s="57">
        <v>2037</v>
      </c>
      <c r="Z69" s="57">
        <v>2038</v>
      </c>
      <c r="AA69" s="57">
        <v>2039</v>
      </c>
      <c r="AB69" s="57">
        <v>2040</v>
      </c>
      <c r="AC69" s="57">
        <v>2041</v>
      </c>
      <c r="AD69" s="57">
        <v>2042</v>
      </c>
      <c r="AE69" s="57">
        <v>2043</v>
      </c>
      <c r="AF69" s="57">
        <v>2044</v>
      </c>
      <c r="AG69" s="57">
        <v>2045</v>
      </c>
      <c r="AH69" s="57">
        <v>2046</v>
      </c>
      <c r="AI69" s="57">
        <v>2047</v>
      </c>
      <c r="AJ69" s="57">
        <v>2048</v>
      </c>
      <c r="AK69" s="57">
        <v>2049</v>
      </c>
      <c r="AL69" s="57">
        <v>2050</v>
      </c>
    </row>
    <row r="70" spans="1:38" s="43" customFormat="1" ht="14.4" x14ac:dyDescent="0.3">
      <c r="A70" s="43" t="s">
        <v>118</v>
      </c>
      <c r="B70" s="59">
        <v>302.72000000000003</v>
      </c>
      <c r="C70" s="59">
        <v>297.41000000000003</v>
      </c>
      <c r="D70" s="59">
        <v>293.94</v>
      </c>
      <c r="E70" s="59">
        <v>292.93</v>
      </c>
      <c r="F70" s="59">
        <v>294.73</v>
      </c>
      <c r="G70" s="59">
        <v>299.39999999999998</v>
      </c>
      <c r="H70" s="59">
        <v>306.85000000000002</v>
      </c>
      <c r="I70" s="59">
        <v>318.18</v>
      </c>
      <c r="J70" s="59">
        <v>333.5</v>
      </c>
      <c r="K70" s="59">
        <v>352.97</v>
      </c>
      <c r="L70" s="59">
        <v>376.33</v>
      </c>
      <c r="M70" s="59">
        <v>403.75</v>
      </c>
      <c r="N70" s="59">
        <v>434.97</v>
      </c>
      <c r="O70" s="59">
        <v>469.92</v>
      </c>
      <c r="P70" s="59">
        <v>508.32</v>
      </c>
      <c r="Q70" s="59">
        <v>549.67999999999995</v>
      </c>
      <c r="R70" s="59">
        <v>593.35</v>
      </c>
      <c r="S70" s="59">
        <v>642.23</v>
      </c>
      <c r="T70" s="59">
        <v>696.31</v>
      </c>
      <c r="U70" s="59">
        <v>755.52</v>
      </c>
      <c r="V70" s="59">
        <v>819.62</v>
      </c>
      <c r="W70" s="59">
        <v>888.12</v>
      </c>
      <c r="X70" s="59">
        <v>960.26</v>
      </c>
      <c r="Y70" s="59">
        <v>1034.95</v>
      </c>
      <c r="Z70" s="59">
        <v>1110.8800000000001</v>
      </c>
      <c r="AA70" s="59">
        <v>1186.71</v>
      </c>
      <c r="AB70" s="59">
        <v>1261.1300000000001</v>
      </c>
      <c r="AC70" s="59">
        <v>1333.6</v>
      </c>
      <c r="AD70" s="59">
        <v>1403.99</v>
      </c>
      <c r="AE70" s="59">
        <v>1472.1</v>
      </c>
      <c r="AF70" s="59">
        <v>1537.4</v>
      </c>
      <c r="AG70" s="59">
        <v>1599.2</v>
      </c>
      <c r="AH70" s="59">
        <v>1657.25</v>
      </c>
      <c r="AI70" s="59">
        <v>1711.02</v>
      </c>
      <c r="AJ70" s="59">
        <v>1760.32</v>
      </c>
      <c r="AK70" s="59">
        <v>1805.12</v>
      </c>
      <c r="AL70" s="59">
        <v>1845.52</v>
      </c>
    </row>
    <row r="71" spans="1:38" s="43" customFormat="1" ht="14.4" x14ac:dyDescent="0.3">
      <c r="A71" s="43" t="s">
        <v>124</v>
      </c>
      <c r="B71" s="59">
        <v>8.7200000000000006</v>
      </c>
      <c r="C71" s="59">
        <v>8.94</v>
      </c>
      <c r="D71" s="59">
        <v>9.15</v>
      </c>
      <c r="E71" s="59">
        <v>9.35</v>
      </c>
      <c r="F71" s="59">
        <v>9.51</v>
      </c>
      <c r="G71" s="59">
        <v>9.64</v>
      </c>
      <c r="H71" s="59">
        <v>9.74</v>
      </c>
      <c r="I71" s="59">
        <v>9.8000000000000007</v>
      </c>
      <c r="J71" s="59">
        <v>9.83</v>
      </c>
      <c r="K71" s="59">
        <v>9.83</v>
      </c>
      <c r="L71" s="59">
        <v>9.81</v>
      </c>
      <c r="M71" s="59">
        <v>9.77</v>
      </c>
      <c r="N71" s="59">
        <v>9.7200000000000006</v>
      </c>
      <c r="O71" s="59">
        <v>9.64</v>
      </c>
      <c r="P71" s="59">
        <v>9.5399999999999991</v>
      </c>
      <c r="Q71" s="59">
        <v>9.42</v>
      </c>
      <c r="R71" s="59">
        <v>9.2899999999999991</v>
      </c>
      <c r="S71" s="59">
        <v>9.1300000000000008</v>
      </c>
      <c r="T71" s="59">
        <v>8.94</v>
      </c>
      <c r="U71" s="59">
        <v>8.73</v>
      </c>
      <c r="V71" s="59">
        <v>8.49</v>
      </c>
      <c r="W71" s="59">
        <v>8.2200000000000006</v>
      </c>
      <c r="X71" s="59">
        <v>7.94</v>
      </c>
      <c r="Y71" s="59">
        <v>7.65</v>
      </c>
      <c r="Z71" s="59">
        <v>7.34</v>
      </c>
      <c r="AA71" s="59">
        <v>7.03</v>
      </c>
      <c r="AB71" s="59">
        <v>6.71</v>
      </c>
      <c r="AC71" s="59">
        <v>6.4</v>
      </c>
      <c r="AD71" s="59">
        <v>6.08</v>
      </c>
      <c r="AE71" s="59">
        <v>5.78</v>
      </c>
      <c r="AF71" s="59">
        <v>5.48</v>
      </c>
      <c r="AG71" s="59">
        <v>5.2</v>
      </c>
      <c r="AH71" s="59">
        <v>4.9400000000000004</v>
      </c>
      <c r="AI71" s="59">
        <v>4.6900000000000004</v>
      </c>
      <c r="AJ71" s="59">
        <v>4.46</v>
      </c>
      <c r="AK71" s="59">
        <v>4.26</v>
      </c>
      <c r="AL71" s="59">
        <v>4.07</v>
      </c>
    </row>
    <row r="72" spans="1:38" s="43" customFormat="1" ht="14.4" x14ac:dyDescent="0.3">
      <c r="A72" s="43" t="s">
        <v>123</v>
      </c>
      <c r="B72" s="59">
        <v>65.38</v>
      </c>
      <c r="C72" s="59">
        <v>65.180000000000007</v>
      </c>
      <c r="D72" s="59">
        <v>64.959999999999994</v>
      </c>
      <c r="E72" s="59">
        <v>64.77</v>
      </c>
      <c r="F72" s="59">
        <v>64.64</v>
      </c>
      <c r="G72" s="59">
        <v>64.58</v>
      </c>
      <c r="H72" s="59">
        <v>64.61</v>
      </c>
      <c r="I72" s="59">
        <v>64.650000000000006</v>
      </c>
      <c r="J72" s="59">
        <v>64.680000000000007</v>
      </c>
      <c r="K72" s="59">
        <v>64.67</v>
      </c>
      <c r="L72" s="59">
        <v>64.569999999999993</v>
      </c>
      <c r="M72" s="59">
        <v>64.36</v>
      </c>
      <c r="N72" s="59">
        <v>63.99</v>
      </c>
      <c r="O72" s="59">
        <v>63.47</v>
      </c>
      <c r="P72" s="59">
        <v>62.79</v>
      </c>
      <c r="Q72" s="59">
        <v>61.97</v>
      </c>
      <c r="R72" s="59">
        <v>61.03</v>
      </c>
      <c r="S72" s="59">
        <v>59.88</v>
      </c>
      <c r="T72" s="59">
        <v>58.5</v>
      </c>
      <c r="U72" s="59">
        <v>56.91</v>
      </c>
      <c r="V72" s="59">
        <v>55.09</v>
      </c>
      <c r="W72" s="59">
        <v>53.06</v>
      </c>
      <c r="X72" s="59">
        <v>50.86</v>
      </c>
      <c r="Y72" s="59">
        <v>48.5</v>
      </c>
      <c r="Z72" s="59">
        <v>46.05</v>
      </c>
      <c r="AA72" s="59">
        <v>43.57</v>
      </c>
      <c r="AB72" s="59">
        <v>41.11</v>
      </c>
      <c r="AC72" s="59">
        <v>38.729999999999997</v>
      </c>
      <c r="AD72" s="59">
        <v>36.47</v>
      </c>
      <c r="AE72" s="59">
        <v>34.35</v>
      </c>
      <c r="AF72" s="59">
        <v>32.39</v>
      </c>
      <c r="AG72" s="59">
        <v>30.59</v>
      </c>
      <c r="AH72" s="59">
        <v>28.94</v>
      </c>
      <c r="AI72" s="59">
        <v>27.46</v>
      </c>
      <c r="AJ72" s="59">
        <v>26.15</v>
      </c>
      <c r="AK72" s="59">
        <v>25.02</v>
      </c>
      <c r="AL72" s="59">
        <v>24.04</v>
      </c>
    </row>
    <row r="73" spans="1:38" s="43" customFormat="1" ht="14.4" x14ac:dyDescent="0.3">
      <c r="A73" s="43" t="s">
        <v>125</v>
      </c>
      <c r="B73" s="59">
        <v>43.58</v>
      </c>
      <c r="C73" s="59">
        <v>45.3</v>
      </c>
      <c r="D73" s="59">
        <v>46.87</v>
      </c>
      <c r="E73" s="59">
        <v>48.2</v>
      </c>
      <c r="F73" s="59">
        <v>49.26</v>
      </c>
      <c r="G73" s="59">
        <v>50.13</v>
      </c>
      <c r="H73" s="59">
        <v>50.88</v>
      </c>
      <c r="I73" s="59">
        <v>51.55</v>
      </c>
      <c r="J73" s="59">
        <v>52.15</v>
      </c>
      <c r="K73" s="59">
        <v>52.66</v>
      </c>
      <c r="L73" s="59">
        <v>53.08</v>
      </c>
      <c r="M73" s="59">
        <v>53.41</v>
      </c>
      <c r="N73" s="59">
        <v>53.61</v>
      </c>
      <c r="O73" s="59">
        <v>53.71</v>
      </c>
      <c r="P73" s="59">
        <v>53.69</v>
      </c>
      <c r="Q73" s="59">
        <v>53.58</v>
      </c>
      <c r="R73" s="59">
        <v>53.37</v>
      </c>
      <c r="S73" s="59">
        <v>53.02</v>
      </c>
      <c r="T73" s="59">
        <v>52.54</v>
      </c>
      <c r="U73" s="59">
        <v>51.93</v>
      </c>
      <c r="V73" s="59">
        <v>51.2</v>
      </c>
      <c r="W73" s="59">
        <v>50.38</v>
      </c>
      <c r="X73" s="59">
        <v>49.5</v>
      </c>
      <c r="Y73" s="59">
        <v>48.57</v>
      </c>
      <c r="Z73" s="59">
        <v>47.6</v>
      </c>
      <c r="AA73" s="59">
        <v>46.57</v>
      </c>
      <c r="AB73" s="59">
        <v>45.44</v>
      </c>
      <c r="AC73" s="59">
        <v>44.17</v>
      </c>
      <c r="AD73" s="59">
        <v>42.68</v>
      </c>
      <c r="AE73" s="59">
        <v>40.97</v>
      </c>
      <c r="AF73" s="59">
        <v>39.130000000000003</v>
      </c>
      <c r="AG73" s="59">
        <v>37.25</v>
      </c>
      <c r="AH73" s="59">
        <v>35.4</v>
      </c>
      <c r="AI73" s="59">
        <v>33.630000000000003</v>
      </c>
      <c r="AJ73" s="59">
        <v>31.94</v>
      </c>
      <c r="AK73" s="59">
        <v>30.36</v>
      </c>
      <c r="AL73" s="59">
        <v>28.88</v>
      </c>
    </row>
    <row r="74" spans="1:38" s="43" customFormat="1" ht="14.4" x14ac:dyDescent="0.3">
      <c r="A74" s="43" t="s">
        <v>121</v>
      </c>
      <c r="B74" s="59">
        <v>514.33000000000004</v>
      </c>
      <c r="C74" s="59">
        <v>512.02</v>
      </c>
      <c r="D74" s="59">
        <v>508.85</v>
      </c>
      <c r="E74" s="59">
        <v>505.06</v>
      </c>
      <c r="F74" s="59">
        <v>500.92</v>
      </c>
      <c r="G74" s="59">
        <v>496.64</v>
      </c>
      <c r="H74" s="59">
        <v>492.34</v>
      </c>
      <c r="I74" s="59">
        <v>487.61</v>
      </c>
      <c r="J74" s="59">
        <v>482.3</v>
      </c>
      <c r="K74" s="59">
        <v>476.18</v>
      </c>
      <c r="L74" s="59">
        <v>469.66</v>
      </c>
      <c r="M74" s="59">
        <v>462.53</v>
      </c>
      <c r="N74" s="59">
        <v>454.54</v>
      </c>
      <c r="O74" s="59">
        <v>445.66</v>
      </c>
      <c r="P74" s="59">
        <v>435.95</v>
      </c>
      <c r="Q74" s="59">
        <v>425.5</v>
      </c>
      <c r="R74" s="59">
        <v>414.46</v>
      </c>
      <c r="S74" s="59">
        <v>402.38</v>
      </c>
      <c r="T74" s="59">
        <v>389.24</v>
      </c>
      <c r="U74" s="59">
        <v>375.04</v>
      </c>
      <c r="V74" s="59">
        <v>359.82</v>
      </c>
      <c r="W74" s="59">
        <v>343.68</v>
      </c>
      <c r="X74" s="59">
        <v>326.8</v>
      </c>
      <c r="Y74" s="59">
        <v>309.43</v>
      </c>
      <c r="Z74" s="59">
        <v>291.89</v>
      </c>
      <c r="AA74" s="59">
        <v>274.54000000000002</v>
      </c>
      <c r="AB74" s="59">
        <v>257.8</v>
      </c>
      <c r="AC74" s="59">
        <v>241.96</v>
      </c>
      <c r="AD74" s="59">
        <v>227.18</v>
      </c>
      <c r="AE74" s="59">
        <v>213.57</v>
      </c>
      <c r="AF74" s="59">
        <v>201.11</v>
      </c>
      <c r="AG74" s="59">
        <v>189.78</v>
      </c>
      <c r="AH74" s="59">
        <v>179.49</v>
      </c>
      <c r="AI74" s="59">
        <v>170.28</v>
      </c>
      <c r="AJ74" s="59">
        <v>162.16</v>
      </c>
      <c r="AK74" s="59">
        <v>155.1</v>
      </c>
      <c r="AL74" s="59">
        <v>149.05000000000001</v>
      </c>
    </row>
    <row r="75" spans="1:38" s="43" customFormat="1" ht="14.4" x14ac:dyDescent="0.3">
      <c r="A75" s="43" t="s">
        <v>127</v>
      </c>
      <c r="B75" s="59">
        <v>15.24</v>
      </c>
      <c r="C75" s="59">
        <v>14.73</v>
      </c>
      <c r="D75" s="59">
        <v>14.33</v>
      </c>
      <c r="E75" s="59">
        <v>14.05</v>
      </c>
      <c r="F75" s="59">
        <v>13.89</v>
      </c>
      <c r="G75" s="59">
        <v>13.81</v>
      </c>
      <c r="H75" s="59">
        <v>13.78</v>
      </c>
      <c r="I75" s="59">
        <v>13.77</v>
      </c>
      <c r="J75" s="59">
        <v>13.75</v>
      </c>
      <c r="K75" s="59">
        <v>13.7</v>
      </c>
      <c r="L75" s="59">
        <v>13.61</v>
      </c>
      <c r="M75" s="59">
        <v>13.49</v>
      </c>
      <c r="N75" s="59">
        <v>13.33</v>
      </c>
      <c r="O75" s="59">
        <v>13.13</v>
      </c>
      <c r="P75" s="59">
        <v>12.9</v>
      </c>
      <c r="Q75" s="59">
        <v>12.65</v>
      </c>
      <c r="R75" s="59">
        <v>12.37</v>
      </c>
      <c r="S75" s="59">
        <v>12.04</v>
      </c>
      <c r="T75" s="59">
        <v>11.67</v>
      </c>
      <c r="U75" s="59">
        <v>11.24</v>
      </c>
      <c r="V75" s="59">
        <v>10.76</v>
      </c>
      <c r="W75" s="59">
        <v>10.24</v>
      </c>
      <c r="X75" s="59">
        <v>9.6999999999999993</v>
      </c>
      <c r="Y75" s="59">
        <v>9.15</v>
      </c>
      <c r="Z75" s="59">
        <v>8.6</v>
      </c>
      <c r="AA75" s="59">
        <v>8.06</v>
      </c>
      <c r="AB75" s="59">
        <v>7.56</v>
      </c>
      <c r="AC75" s="59">
        <v>7.08</v>
      </c>
      <c r="AD75" s="59">
        <v>6.64</v>
      </c>
      <c r="AE75" s="59">
        <v>6.24</v>
      </c>
      <c r="AF75" s="59">
        <v>5.88</v>
      </c>
      <c r="AG75" s="59">
        <v>5.55</v>
      </c>
      <c r="AH75" s="59">
        <v>5.27</v>
      </c>
      <c r="AI75" s="59">
        <v>5.0199999999999996</v>
      </c>
      <c r="AJ75" s="59">
        <v>4.8099999999999996</v>
      </c>
      <c r="AK75" s="59">
        <v>4.6399999999999997</v>
      </c>
      <c r="AL75" s="59">
        <v>4.5</v>
      </c>
    </row>
    <row r="76" spans="1:38" s="43" customFormat="1" ht="14.4" x14ac:dyDescent="0.3">
      <c r="A76" s="43" t="s">
        <v>240</v>
      </c>
      <c r="B76" s="59" t="s">
        <v>337</v>
      </c>
      <c r="C76" s="59">
        <v>0.5</v>
      </c>
      <c r="D76" s="59">
        <v>0.76</v>
      </c>
      <c r="E76" s="59">
        <v>0.76</v>
      </c>
      <c r="F76" s="59">
        <v>0.76</v>
      </c>
      <c r="G76" s="59">
        <v>0.76</v>
      </c>
      <c r="H76" s="59">
        <v>0.76</v>
      </c>
      <c r="I76" s="59">
        <v>0.76</v>
      </c>
      <c r="J76" s="59">
        <v>0.76</v>
      </c>
      <c r="K76" s="59">
        <v>0.76</v>
      </c>
      <c r="L76" s="59">
        <v>0.75</v>
      </c>
      <c r="M76" s="59">
        <v>0.74</v>
      </c>
      <c r="N76" s="59">
        <v>0.73</v>
      </c>
      <c r="O76" s="59">
        <v>0.71</v>
      </c>
      <c r="P76" s="59">
        <v>0.68</v>
      </c>
      <c r="Q76" s="59">
        <v>0.64</v>
      </c>
      <c r="R76" s="59">
        <v>0.59</v>
      </c>
      <c r="S76" s="59">
        <v>0.54</v>
      </c>
      <c r="T76" s="59">
        <v>0.47</v>
      </c>
      <c r="U76" s="59">
        <v>0.39</v>
      </c>
      <c r="V76" s="59">
        <v>0.31</v>
      </c>
      <c r="W76" s="59">
        <v>0.23</v>
      </c>
      <c r="X76" s="59">
        <v>0.16</v>
      </c>
      <c r="Y76" s="59">
        <v>0.1</v>
      </c>
      <c r="Z76" s="59">
        <v>0.06</v>
      </c>
      <c r="AA76" s="59">
        <v>0.03</v>
      </c>
      <c r="AB76" s="59">
        <v>0.01</v>
      </c>
      <c r="AC76" s="59">
        <v>0.01</v>
      </c>
      <c r="AD76" s="59">
        <v>0</v>
      </c>
      <c r="AE76" s="59">
        <v>0</v>
      </c>
      <c r="AF76" s="59">
        <v>0</v>
      </c>
      <c r="AG76" s="59">
        <v>0</v>
      </c>
      <c r="AH76" s="59">
        <v>0</v>
      </c>
      <c r="AI76" s="59" t="s">
        <v>337</v>
      </c>
      <c r="AJ76" s="59" t="s">
        <v>337</v>
      </c>
      <c r="AK76" s="59" t="s">
        <v>337</v>
      </c>
      <c r="AL76" s="59" t="s">
        <v>337</v>
      </c>
    </row>
    <row r="77" spans="1:38" s="43" customFormat="1" ht="14.4" x14ac:dyDescent="0.3">
      <c r="A77" s="43" t="s">
        <v>119</v>
      </c>
      <c r="B77" s="59">
        <v>65.33</v>
      </c>
      <c r="C77" s="59">
        <v>64.08</v>
      </c>
      <c r="D77" s="59">
        <v>63.12</v>
      </c>
      <c r="E77" s="59">
        <v>62.48</v>
      </c>
      <c r="F77" s="59">
        <v>62.15</v>
      </c>
      <c r="G77" s="59">
        <v>62.1</v>
      </c>
      <c r="H77" s="59">
        <v>62.26</v>
      </c>
      <c r="I77" s="59">
        <v>62.48</v>
      </c>
      <c r="J77" s="59">
        <v>62.72</v>
      </c>
      <c r="K77" s="59">
        <v>62.92</v>
      </c>
      <c r="L77" s="59">
        <v>63.03</v>
      </c>
      <c r="M77" s="59">
        <v>63.03</v>
      </c>
      <c r="N77" s="59">
        <v>62.86</v>
      </c>
      <c r="O77" s="59">
        <v>62.53</v>
      </c>
      <c r="P77" s="59">
        <v>62.04</v>
      </c>
      <c r="Q77" s="59">
        <v>61.38</v>
      </c>
      <c r="R77" s="59">
        <v>60.58</v>
      </c>
      <c r="S77" s="59">
        <v>59.56</v>
      </c>
      <c r="T77" s="59">
        <v>58.29</v>
      </c>
      <c r="U77" s="59">
        <v>56.77</v>
      </c>
      <c r="V77" s="59">
        <v>55.01</v>
      </c>
      <c r="W77" s="59">
        <v>53.02</v>
      </c>
      <c r="X77" s="59">
        <v>50.83</v>
      </c>
      <c r="Y77" s="59">
        <v>48.49</v>
      </c>
      <c r="Z77" s="59">
        <v>46.05</v>
      </c>
      <c r="AA77" s="59">
        <v>43.56</v>
      </c>
      <c r="AB77" s="59">
        <v>41.11</v>
      </c>
      <c r="AC77" s="59">
        <v>38.729999999999997</v>
      </c>
      <c r="AD77" s="59">
        <v>36.47</v>
      </c>
      <c r="AE77" s="59">
        <v>34.35</v>
      </c>
      <c r="AF77" s="59">
        <v>32.39</v>
      </c>
      <c r="AG77" s="59">
        <v>30.59</v>
      </c>
      <c r="AH77" s="59">
        <v>28.94</v>
      </c>
      <c r="AI77" s="59">
        <v>27.46</v>
      </c>
      <c r="AJ77" s="59">
        <v>26.15</v>
      </c>
      <c r="AK77" s="59">
        <v>25.02</v>
      </c>
      <c r="AL77" s="59">
        <v>24.04</v>
      </c>
    </row>
    <row r="78" spans="1:38" s="43" customFormat="1" ht="14.4" x14ac:dyDescent="0.3">
      <c r="A78" s="43" t="s">
        <v>130</v>
      </c>
      <c r="B78" s="59" t="s">
        <v>337</v>
      </c>
      <c r="C78" s="59" t="s">
        <v>337</v>
      </c>
      <c r="D78" s="59" t="s">
        <v>337</v>
      </c>
      <c r="E78" s="59" t="s">
        <v>337</v>
      </c>
      <c r="F78" s="59" t="s">
        <v>337</v>
      </c>
      <c r="G78" s="59" t="s">
        <v>337</v>
      </c>
      <c r="H78" s="59" t="s">
        <v>337</v>
      </c>
      <c r="I78" s="59" t="s">
        <v>337</v>
      </c>
      <c r="J78" s="59" t="s">
        <v>337</v>
      </c>
      <c r="K78" s="59" t="s">
        <v>337</v>
      </c>
      <c r="L78" s="59" t="s">
        <v>337</v>
      </c>
      <c r="M78" s="59" t="s">
        <v>337</v>
      </c>
      <c r="N78" s="59" t="s">
        <v>337</v>
      </c>
      <c r="O78" s="59" t="s">
        <v>337</v>
      </c>
      <c r="P78" s="59" t="s">
        <v>337</v>
      </c>
      <c r="Q78" s="59" t="s">
        <v>337</v>
      </c>
      <c r="R78" s="59" t="s">
        <v>337</v>
      </c>
      <c r="S78" s="59" t="s">
        <v>337</v>
      </c>
      <c r="T78" s="59" t="s">
        <v>337</v>
      </c>
      <c r="U78" s="59" t="s">
        <v>337</v>
      </c>
      <c r="V78" s="59" t="s">
        <v>337</v>
      </c>
      <c r="W78" s="59" t="s">
        <v>337</v>
      </c>
      <c r="X78" s="59" t="s">
        <v>337</v>
      </c>
      <c r="Y78" s="59" t="s">
        <v>337</v>
      </c>
      <c r="Z78" s="59" t="s">
        <v>337</v>
      </c>
      <c r="AA78" s="59" t="s">
        <v>337</v>
      </c>
      <c r="AB78" s="59" t="s">
        <v>337</v>
      </c>
      <c r="AC78" s="59" t="s">
        <v>337</v>
      </c>
      <c r="AD78" s="59" t="s">
        <v>337</v>
      </c>
      <c r="AE78" s="59" t="s">
        <v>337</v>
      </c>
      <c r="AF78" s="59" t="s">
        <v>337</v>
      </c>
      <c r="AG78" s="59" t="s">
        <v>337</v>
      </c>
      <c r="AH78" s="59" t="s">
        <v>337</v>
      </c>
      <c r="AI78" s="59" t="s">
        <v>337</v>
      </c>
      <c r="AJ78" s="59" t="s">
        <v>337</v>
      </c>
      <c r="AK78" s="59" t="s">
        <v>337</v>
      </c>
      <c r="AL78" s="59" t="s">
        <v>337</v>
      </c>
    </row>
    <row r="79" spans="1:38" s="43" customFormat="1" ht="14.4" x14ac:dyDescent="0.3">
      <c r="A79" s="43" t="s">
        <v>120</v>
      </c>
      <c r="B79" s="59">
        <v>130.66999999999999</v>
      </c>
      <c r="C79" s="59">
        <v>138.01</v>
      </c>
      <c r="D79" s="59">
        <v>145.74</v>
      </c>
      <c r="E79" s="59">
        <v>153.54</v>
      </c>
      <c r="F79" s="59">
        <v>161.1</v>
      </c>
      <c r="G79" s="59">
        <v>168.08</v>
      </c>
      <c r="H79" s="59">
        <v>174.18</v>
      </c>
      <c r="I79" s="59">
        <v>179.01</v>
      </c>
      <c r="J79" s="59">
        <v>182.43</v>
      </c>
      <c r="K79" s="59">
        <v>184.47</v>
      </c>
      <c r="L79" s="59">
        <v>185.39</v>
      </c>
      <c r="M79" s="59">
        <v>185.56</v>
      </c>
      <c r="N79" s="59">
        <v>185.22</v>
      </c>
      <c r="O79" s="59">
        <v>184.51</v>
      </c>
      <c r="P79" s="59">
        <v>183.43</v>
      </c>
      <c r="Q79" s="59">
        <v>182.01</v>
      </c>
      <c r="R79" s="59">
        <v>180.22</v>
      </c>
      <c r="S79" s="59">
        <v>177.9</v>
      </c>
      <c r="T79" s="59">
        <v>174.98</v>
      </c>
      <c r="U79" s="59">
        <v>171.43</v>
      </c>
      <c r="V79" s="59">
        <v>167.25</v>
      </c>
      <c r="W79" s="59">
        <v>162.52000000000001</v>
      </c>
      <c r="X79" s="59">
        <v>157.4</v>
      </c>
      <c r="Y79" s="59">
        <v>152.13999999999999</v>
      </c>
      <c r="Z79" s="59">
        <v>146.97999999999999</v>
      </c>
      <c r="AA79" s="59">
        <v>142.08000000000001</v>
      </c>
      <c r="AB79" s="59">
        <v>137.46</v>
      </c>
      <c r="AC79" s="59">
        <v>132.91</v>
      </c>
      <c r="AD79" s="59">
        <v>128.13</v>
      </c>
      <c r="AE79" s="59">
        <v>122.92</v>
      </c>
      <c r="AF79" s="59">
        <v>117.38</v>
      </c>
      <c r="AG79" s="59">
        <v>111.75</v>
      </c>
      <c r="AH79" s="59">
        <v>106.21</v>
      </c>
      <c r="AI79" s="59">
        <v>100.88</v>
      </c>
      <c r="AJ79" s="59">
        <v>95.82</v>
      </c>
      <c r="AK79" s="59">
        <v>91.07</v>
      </c>
      <c r="AL79" s="59">
        <v>86.63</v>
      </c>
    </row>
    <row r="80" spans="1:38" s="43" customFormat="1" ht="14.4" x14ac:dyDescent="0.3">
      <c r="A80" s="43" t="s">
        <v>131</v>
      </c>
      <c r="B80" s="59" t="s">
        <v>337</v>
      </c>
      <c r="C80" s="59" t="s">
        <v>337</v>
      </c>
      <c r="D80" s="59" t="s">
        <v>337</v>
      </c>
      <c r="E80" s="59" t="s">
        <v>337</v>
      </c>
      <c r="F80" s="59" t="s">
        <v>337</v>
      </c>
      <c r="G80" s="59" t="s">
        <v>337</v>
      </c>
      <c r="H80" s="59" t="s">
        <v>337</v>
      </c>
      <c r="I80" s="59" t="s">
        <v>337</v>
      </c>
      <c r="J80" s="59" t="s">
        <v>337</v>
      </c>
      <c r="K80" s="59" t="s">
        <v>337</v>
      </c>
      <c r="L80" s="59" t="s">
        <v>337</v>
      </c>
      <c r="M80" s="59" t="s">
        <v>337</v>
      </c>
      <c r="N80" s="59" t="s">
        <v>337</v>
      </c>
      <c r="O80" s="59" t="s">
        <v>337</v>
      </c>
      <c r="P80" s="59" t="s">
        <v>337</v>
      </c>
      <c r="Q80" s="59" t="s">
        <v>337</v>
      </c>
      <c r="R80" s="59" t="s">
        <v>337</v>
      </c>
      <c r="S80" s="59" t="s">
        <v>337</v>
      </c>
      <c r="T80" s="59" t="s">
        <v>337</v>
      </c>
      <c r="U80" s="59" t="s">
        <v>337</v>
      </c>
      <c r="V80" s="59" t="s">
        <v>337</v>
      </c>
      <c r="W80" s="59" t="s">
        <v>337</v>
      </c>
      <c r="X80" s="59" t="s">
        <v>337</v>
      </c>
      <c r="Y80" s="59" t="s">
        <v>337</v>
      </c>
      <c r="Z80" s="59" t="s">
        <v>337</v>
      </c>
      <c r="AA80" s="59" t="s">
        <v>337</v>
      </c>
      <c r="AB80" s="59" t="s">
        <v>337</v>
      </c>
      <c r="AC80" s="59" t="s">
        <v>337</v>
      </c>
      <c r="AD80" s="59" t="s">
        <v>337</v>
      </c>
      <c r="AE80" s="59" t="s">
        <v>337</v>
      </c>
      <c r="AF80" s="59" t="s">
        <v>337</v>
      </c>
      <c r="AG80" s="59" t="s">
        <v>337</v>
      </c>
      <c r="AH80" s="59" t="s">
        <v>337</v>
      </c>
      <c r="AI80" s="59" t="s">
        <v>337</v>
      </c>
      <c r="AJ80" s="59" t="s">
        <v>337</v>
      </c>
      <c r="AK80" s="59" t="s">
        <v>337</v>
      </c>
      <c r="AL80" s="59" t="s">
        <v>337</v>
      </c>
    </row>
    <row r="81" spans="1:38" s="43" customFormat="1" ht="14.4" x14ac:dyDescent="0.3">
      <c r="A81" s="43" t="s">
        <v>126</v>
      </c>
      <c r="B81" s="59">
        <v>901.62</v>
      </c>
      <c r="C81" s="59">
        <v>910.34</v>
      </c>
      <c r="D81" s="59">
        <v>917.71</v>
      </c>
      <c r="E81" s="59">
        <v>923.6</v>
      </c>
      <c r="F81" s="59">
        <v>927.91</v>
      </c>
      <c r="G81" s="59">
        <v>931.04</v>
      </c>
      <c r="H81" s="59">
        <v>933.49</v>
      </c>
      <c r="I81" s="59">
        <v>934.8</v>
      </c>
      <c r="J81" s="59">
        <v>935.01</v>
      </c>
      <c r="K81" s="59">
        <v>933.85</v>
      </c>
      <c r="L81" s="59">
        <v>929.12</v>
      </c>
      <c r="M81" s="59">
        <v>920.59</v>
      </c>
      <c r="N81" s="59">
        <v>907.89</v>
      </c>
      <c r="O81" s="59">
        <v>891.17</v>
      </c>
      <c r="P81" s="59">
        <v>870.76</v>
      </c>
      <c r="Q81" s="59">
        <v>847.12</v>
      </c>
      <c r="R81" s="59">
        <v>820.84</v>
      </c>
      <c r="S81" s="59">
        <v>792.68</v>
      </c>
      <c r="T81" s="59">
        <v>762.78</v>
      </c>
      <c r="U81" s="59">
        <v>731.23</v>
      </c>
      <c r="V81" s="59">
        <v>698.08</v>
      </c>
      <c r="W81" s="59">
        <v>663.41</v>
      </c>
      <c r="X81" s="59">
        <v>627.37</v>
      </c>
      <c r="Y81" s="59">
        <v>590.29</v>
      </c>
      <c r="Z81" s="59">
        <v>552.65</v>
      </c>
      <c r="AA81" s="59">
        <v>515.15</v>
      </c>
      <c r="AB81" s="59">
        <v>478.62</v>
      </c>
      <c r="AC81" s="59">
        <v>443.82</v>
      </c>
      <c r="AD81" s="59">
        <v>411.27</v>
      </c>
      <c r="AE81" s="59">
        <v>381.37</v>
      </c>
      <c r="AF81" s="59">
        <v>354.31</v>
      </c>
      <c r="AG81" s="59">
        <v>330.15</v>
      </c>
      <c r="AH81" s="59">
        <v>308.79000000000002</v>
      </c>
      <c r="AI81" s="59">
        <v>290.24</v>
      </c>
      <c r="AJ81" s="59">
        <v>274.39</v>
      </c>
      <c r="AK81" s="59">
        <v>261.04000000000002</v>
      </c>
      <c r="AL81" s="59">
        <v>249.96</v>
      </c>
    </row>
    <row r="82" spans="1:38" s="43" customFormat="1" ht="14.4" x14ac:dyDescent="0.3">
      <c r="A82" s="43" t="s">
        <v>128</v>
      </c>
      <c r="B82" s="59" t="s">
        <v>337</v>
      </c>
      <c r="C82" s="59" t="s">
        <v>337</v>
      </c>
      <c r="D82" s="59" t="s">
        <v>337</v>
      </c>
      <c r="E82" s="59" t="s">
        <v>337</v>
      </c>
      <c r="F82" s="59" t="s">
        <v>337</v>
      </c>
      <c r="G82" s="59" t="s">
        <v>337</v>
      </c>
      <c r="H82" s="59" t="s">
        <v>337</v>
      </c>
      <c r="I82" s="59" t="s">
        <v>337</v>
      </c>
      <c r="J82" s="59" t="s">
        <v>337</v>
      </c>
      <c r="K82" s="59" t="s">
        <v>337</v>
      </c>
      <c r="L82" s="59">
        <v>1.7</v>
      </c>
      <c r="M82" s="59">
        <v>4.96</v>
      </c>
      <c r="N82" s="59">
        <v>9.58</v>
      </c>
      <c r="O82" s="59">
        <v>15.4</v>
      </c>
      <c r="P82" s="59">
        <v>22.26</v>
      </c>
      <c r="Q82" s="59">
        <v>30.04</v>
      </c>
      <c r="R82" s="59">
        <v>38.630000000000003</v>
      </c>
      <c r="S82" s="59">
        <v>46.47</v>
      </c>
      <c r="T82" s="59">
        <v>53.57</v>
      </c>
      <c r="U82" s="59">
        <v>59.93</v>
      </c>
      <c r="V82" s="59">
        <v>65.63</v>
      </c>
      <c r="W82" s="59">
        <v>70.739999999999995</v>
      </c>
      <c r="X82" s="59">
        <v>75.319999999999993</v>
      </c>
      <c r="Y82" s="59">
        <v>79.41</v>
      </c>
      <c r="Z82" s="59">
        <v>83.01</v>
      </c>
      <c r="AA82" s="59">
        <v>86.09</v>
      </c>
      <c r="AB82" s="59">
        <v>88.64</v>
      </c>
      <c r="AC82" s="59">
        <v>90.63</v>
      </c>
      <c r="AD82" s="59">
        <v>91.99</v>
      </c>
      <c r="AE82" s="59">
        <v>92.68</v>
      </c>
      <c r="AF82" s="59">
        <v>92.66</v>
      </c>
      <c r="AG82" s="59">
        <v>91.96</v>
      </c>
      <c r="AH82" s="59">
        <v>90.6</v>
      </c>
      <c r="AI82" s="59">
        <v>88.74</v>
      </c>
      <c r="AJ82" s="59">
        <v>86.54</v>
      </c>
      <c r="AK82" s="59">
        <v>84.17</v>
      </c>
      <c r="AL82" s="59">
        <v>81.790000000000006</v>
      </c>
    </row>
    <row r="83" spans="1:38" s="43" customFormat="1" ht="14.4" x14ac:dyDescent="0.3">
      <c r="A83" s="43" t="s">
        <v>122</v>
      </c>
      <c r="B83" s="59">
        <v>130.66</v>
      </c>
      <c r="C83" s="59">
        <v>137.63999999999999</v>
      </c>
      <c r="D83" s="59">
        <v>144.79</v>
      </c>
      <c r="E83" s="59">
        <v>151.69</v>
      </c>
      <c r="F83" s="59">
        <v>157.94</v>
      </c>
      <c r="G83" s="59">
        <v>163.16</v>
      </c>
      <c r="H83" s="59">
        <v>167.16</v>
      </c>
      <c r="I83" s="59">
        <v>169.87</v>
      </c>
      <c r="J83" s="59">
        <v>171.56</v>
      </c>
      <c r="K83" s="59">
        <v>172.59</v>
      </c>
      <c r="L83" s="59">
        <v>172.97</v>
      </c>
      <c r="M83" s="59">
        <v>172.81</v>
      </c>
      <c r="N83" s="59">
        <v>172.1</v>
      </c>
      <c r="O83" s="59">
        <v>170.88</v>
      </c>
      <c r="P83" s="59">
        <v>169.16</v>
      </c>
      <c r="Q83" s="59">
        <v>166.98</v>
      </c>
      <c r="R83" s="59">
        <v>164.38</v>
      </c>
      <c r="S83" s="59">
        <v>161.43</v>
      </c>
      <c r="T83" s="59">
        <v>158.1</v>
      </c>
      <c r="U83" s="59">
        <v>154.4</v>
      </c>
      <c r="V83" s="59">
        <v>150.35</v>
      </c>
      <c r="W83" s="59">
        <v>146.02000000000001</v>
      </c>
      <c r="X83" s="59">
        <v>141.51</v>
      </c>
      <c r="Y83" s="59">
        <v>136.93</v>
      </c>
      <c r="Z83" s="59">
        <v>132.37</v>
      </c>
      <c r="AA83" s="59">
        <v>127.87</v>
      </c>
      <c r="AB83" s="59">
        <v>123.36</v>
      </c>
      <c r="AC83" s="59">
        <v>118.63</v>
      </c>
      <c r="AD83" s="59">
        <v>113.45</v>
      </c>
      <c r="AE83" s="59">
        <v>107.73</v>
      </c>
      <c r="AF83" s="59">
        <v>101.64</v>
      </c>
      <c r="AG83" s="59">
        <v>95.48</v>
      </c>
      <c r="AH83" s="59">
        <v>89.43</v>
      </c>
      <c r="AI83" s="59">
        <v>83.63</v>
      </c>
      <c r="AJ83" s="59">
        <v>78.17</v>
      </c>
      <c r="AK83" s="59">
        <v>73.099999999999994</v>
      </c>
      <c r="AL83" s="59">
        <v>68.47</v>
      </c>
    </row>
    <row r="84" spans="1:38" s="43" customFormat="1" ht="14.4" x14ac:dyDescent="0.3">
      <c r="A84" s="43" t="s">
        <v>129</v>
      </c>
      <c r="B84" s="59" t="s">
        <v>337</v>
      </c>
      <c r="C84" s="59" t="s">
        <v>337</v>
      </c>
      <c r="D84" s="59" t="s">
        <v>337</v>
      </c>
      <c r="E84" s="59" t="s">
        <v>337</v>
      </c>
      <c r="F84" s="59" t="s">
        <v>337</v>
      </c>
      <c r="G84" s="59" t="s">
        <v>337</v>
      </c>
      <c r="H84" s="59" t="s">
        <v>337</v>
      </c>
      <c r="I84" s="59" t="s">
        <v>337</v>
      </c>
      <c r="J84" s="59" t="s">
        <v>337</v>
      </c>
      <c r="K84" s="59" t="s">
        <v>337</v>
      </c>
      <c r="L84" s="59">
        <v>0.25</v>
      </c>
      <c r="M84" s="59">
        <v>0.72</v>
      </c>
      <c r="N84" s="59">
        <v>1.39</v>
      </c>
      <c r="O84" s="59">
        <v>2.23</v>
      </c>
      <c r="P84" s="59">
        <v>3.23</v>
      </c>
      <c r="Q84" s="59">
        <v>4.3499999999999996</v>
      </c>
      <c r="R84" s="59">
        <v>5.6</v>
      </c>
      <c r="S84" s="59">
        <v>6.74</v>
      </c>
      <c r="T84" s="59">
        <v>7.77</v>
      </c>
      <c r="U84" s="59">
        <v>8.6999999999999993</v>
      </c>
      <c r="V84" s="59">
        <v>9.5399999999999991</v>
      </c>
      <c r="W84" s="59">
        <v>10.31</v>
      </c>
      <c r="X84" s="59">
        <v>11.02</v>
      </c>
      <c r="Y84" s="59">
        <v>11.68</v>
      </c>
      <c r="Z84" s="59">
        <v>12.3</v>
      </c>
      <c r="AA84" s="59">
        <v>12.9</v>
      </c>
      <c r="AB84" s="59">
        <v>13.48</v>
      </c>
      <c r="AC84" s="59">
        <v>14.05</v>
      </c>
      <c r="AD84" s="59">
        <v>14.62</v>
      </c>
      <c r="AE84" s="59">
        <v>15.18</v>
      </c>
      <c r="AF84" s="59">
        <v>15.74</v>
      </c>
      <c r="AG84" s="59">
        <v>16.27</v>
      </c>
      <c r="AH84" s="59">
        <v>16.78</v>
      </c>
      <c r="AI84" s="59">
        <v>17.25</v>
      </c>
      <c r="AJ84" s="59">
        <v>17.649999999999999</v>
      </c>
      <c r="AK84" s="59">
        <v>17.97</v>
      </c>
      <c r="AL84" s="59">
        <v>18.16</v>
      </c>
    </row>
    <row r="85" spans="1:38" s="43" customFormat="1" ht="14.4" x14ac:dyDescent="0.3">
      <c r="A85" s="57" t="s">
        <v>52</v>
      </c>
      <c r="B85" s="72">
        <v>2178.25</v>
      </c>
      <c r="C85" s="72">
        <v>2194.15</v>
      </c>
      <c r="D85" s="72">
        <v>2210.21</v>
      </c>
      <c r="E85" s="72">
        <v>2226.4299999999998</v>
      </c>
      <c r="F85" s="72">
        <v>2242.81</v>
      </c>
      <c r="G85" s="72">
        <v>2259.35</v>
      </c>
      <c r="H85" s="72">
        <v>2276.0500000000002</v>
      </c>
      <c r="I85" s="72">
        <v>2292.4899999999998</v>
      </c>
      <c r="J85" s="72">
        <v>2308.6799999999998</v>
      </c>
      <c r="K85" s="72">
        <v>2324.62</v>
      </c>
      <c r="L85" s="72">
        <v>2340.3000000000002</v>
      </c>
      <c r="M85" s="72">
        <v>2355.7199999999998</v>
      </c>
      <c r="N85" s="72">
        <v>2369.94</v>
      </c>
      <c r="O85" s="72">
        <v>2382.9499999999998</v>
      </c>
      <c r="P85" s="72">
        <v>2394.75</v>
      </c>
      <c r="Q85" s="72">
        <v>2405.34</v>
      </c>
      <c r="R85" s="72">
        <v>2414.7199999999998</v>
      </c>
      <c r="S85" s="72">
        <v>2423.9899999999998</v>
      </c>
      <c r="T85" s="72">
        <v>2433.15</v>
      </c>
      <c r="U85" s="72">
        <v>2442.1999999999998</v>
      </c>
      <c r="V85" s="72">
        <v>2451.14</v>
      </c>
      <c r="W85" s="72">
        <v>2459.9699999999998</v>
      </c>
      <c r="X85" s="72">
        <v>2468.6799999999998</v>
      </c>
      <c r="Y85" s="72">
        <v>2477.2800000000002</v>
      </c>
      <c r="Z85" s="72">
        <v>2485.7800000000002</v>
      </c>
      <c r="AA85" s="72">
        <v>2494.16</v>
      </c>
      <c r="AB85" s="72">
        <v>2502.4299999999998</v>
      </c>
      <c r="AC85" s="72">
        <v>2510.6999999999998</v>
      </c>
      <c r="AD85" s="72">
        <v>2518.9699999999998</v>
      </c>
      <c r="AE85" s="72">
        <v>2527.2399999999998</v>
      </c>
      <c r="AF85" s="72">
        <v>2535.5</v>
      </c>
      <c r="AG85" s="72">
        <v>2543.77</v>
      </c>
      <c r="AH85" s="72">
        <v>2552.04</v>
      </c>
      <c r="AI85" s="72">
        <v>2560.31</v>
      </c>
      <c r="AJ85" s="72">
        <v>2568.58</v>
      </c>
      <c r="AK85" s="72">
        <v>2576.85</v>
      </c>
      <c r="AL85" s="72">
        <v>2585.12</v>
      </c>
    </row>
    <row r="88" spans="1:38" x14ac:dyDescent="0.2">
      <c r="A88" s="206" t="s">
        <v>548</v>
      </c>
      <c r="C88" s="205">
        <f>C69</f>
        <v>2015</v>
      </c>
      <c r="D88" s="205">
        <f t="shared" ref="D88:AL88" si="8">D69</f>
        <v>2016</v>
      </c>
      <c r="E88" s="205">
        <f t="shared" si="8"/>
        <v>2017</v>
      </c>
      <c r="F88" s="205">
        <f t="shared" si="8"/>
        <v>2018</v>
      </c>
      <c r="G88" s="205">
        <f t="shared" si="8"/>
        <v>2019</v>
      </c>
      <c r="H88" s="205">
        <f t="shared" si="8"/>
        <v>2020</v>
      </c>
      <c r="I88" s="205">
        <f t="shared" si="8"/>
        <v>2021</v>
      </c>
      <c r="J88" s="205">
        <f t="shared" si="8"/>
        <v>2022</v>
      </c>
      <c r="K88" s="205">
        <f t="shared" si="8"/>
        <v>2023</v>
      </c>
      <c r="L88" s="205">
        <f t="shared" si="8"/>
        <v>2024</v>
      </c>
      <c r="M88" s="205">
        <f t="shared" si="8"/>
        <v>2025</v>
      </c>
      <c r="N88" s="205">
        <f t="shared" si="8"/>
        <v>2026</v>
      </c>
      <c r="O88" s="205">
        <f t="shared" si="8"/>
        <v>2027</v>
      </c>
      <c r="P88" s="205">
        <f t="shared" si="8"/>
        <v>2028</v>
      </c>
      <c r="Q88" s="205">
        <f t="shared" si="8"/>
        <v>2029</v>
      </c>
      <c r="R88" s="210">
        <f t="shared" si="8"/>
        <v>2030</v>
      </c>
      <c r="S88" s="205">
        <f t="shared" si="8"/>
        <v>2031</v>
      </c>
      <c r="T88" s="205">
        <f t="shared" si="8"/>
        <v>2032</v>
      </c>
      <c r="U88" s="205">
        <f t="shared" si="8"/>
        <v>2033</v>
      </c>
      <c r="V88" s="205">
        <f t="shared" si="8"/>
        <v>2034</v>
      </c>
      <c r="W88" s="205">
        <f t="shared" si="8"/>
        <v>2035</v>
      </c>
      <c r="X88" s="205">
        <f t="shared" si="8"/>
        <v>2036</v>
      </c>
      <c r="Y88" s="205">
        <f t="shared" si="8"/>
        <v>2037</v>
      </c>
      <c r="Z88" s="205">
        <f t="shared" si="8"/>
        <v>2038</v>
      </c>
      <c r="AA88" s="205">
        <f t="shared" si="8"/>
        <v>2039</v>
      </c>
      <c r="AB88" s="210">
        <f t="shared" si="8"/>
        <v>2040</v>
      </c>
      <c r="AC88" s="205">
        <f t="shared" si="8"/>
        <v>2041</v>
      </c>
      <c r="AD88" s="205">
        <f t="shared" si="8"/>
        <v>2042</v>
      </c>
      <c r="AE88" s="205">
        <f t="shared" si="8"/>
        <v>2043</v>
      </c>
      <c r="AF88" s="205">
        <f t="shared" si="8"/>
        <v>2044</v>
      </c>
      <c r="AG88" s="205">
        <f t="shared" si="8"/>
        <v>2045</v>
      </c>
      <c r="AH88" s="205">
        <f t="shared" si="8"/>
        <v>2046</v>
      </c>
      <c r="AI88" s="205">
        <f t="shared" si="8"/>
        <v>2047</v>
      </c>
      <c r="AJ88" s="205">
        <f t="shared" si="8"/>
        <v>2048</v>
      </c>
      <c r="AK88" s="205">
        <f t="shared" si="8"/>
        <v>2049</v>
      </c>
      <c r="AL88" s="210">
        <f t="shared" si="8"/>
        <v>2050</v>
      </c>
    </row>
    <row r="89" spans="1:38" x14ac:dyDescent="0.2">
      <c r="A89" s="205" t="s">
        <v>136</v>
      </c>
      <c r="C89" s="207">
        <f>SUM(C70:C71)/1000</f>
        <v>0.30635000000000001</v>
      </c>
      <c r="D89" s="207">
        <f t="shared" ref="D89:AL89" si="9">SUM(D70:D71)/1000</f>
        <v>0.30308999999999997</v>
      </c>
      <c r="E89" s="207">
        <f t="shared" si="9"/>
        <v>0.30228000000000005</v>
      </c>
      <c r="F89" s="207">
        <f t="shared" si="9"/>
        <v>0.30424000000000001</v>
      </c>
      <c r="G89" s="207">
        <f t="shared" si="9"/>
        <v>0.30903999999999998</v>
      </c>
      <c r="H89" s="207">
        <f t="shared" si="9"/>
        <v>0.31659000000000004</v>
      </c>
      <c r="I89" s="207">
        <f t="shared" si="9"/>
        <v>0.32797999999999999</v>
      </c>
      <c r="J89" s="207">
        <f t="shared" si="9"/>
        <v>0.34332999999999997</v>
      </c>
      <c r="K89" s="207">
        <f t="shared" si="9"/>
        <v>0.36280000000000001</v>
      </c>
      <c r="L89" s="207">
        <f t="shared" si="9"/>
        <v>0.38613999999999998</v>
      </c>
      <c r="M89" s="207">
        <f t="shared" si="9"/>
        <v>0.41352</v>
      </c>
      <c r="N89" s="207">
        <f t="shared" si="9"/>
        <v>0.44469000000000003</v>
      </c>
      <c r="O89" s="207">
        <f t="shared" si="9"/>
        <v>0.47955999999999999</v>
      </c>
      <c r="P89" s="207">
        <f t="shared" si="9"/>
        <v>0.51785999999999999</v>
      </c>
      <c r="Q89" s="207">
        <f t="shared" si="9"/>
        <v>0.55909999999999993</v>
      </c>
      <c r="R89" s="211">
        <f t="shared" si="9"/>
        <v>0.60263999999999995</v>
      </c>
      <c r="S89" s="207">
        <f t="shared" si="9"/>
        <v>0.65136000000000005</v>
      </c>
      <c r="T89" s="207">
        <f t="shared" si="9"/>
        <v>0.70525000000000004</v>
      </c>
      <c r="U89" s="207">
        <f t="shared" si="9"/>
        <v>0.76424999999999998</v>
      </c>
      <c r="V89" s="207">
        <f t="shared" si="9"/>
        <v>0.82811000000000001</v>
      </c>
      <c r="W89" s="207">
        <f t="shared" si="9"/>
        <v>0.89634000000000003</v>
      </c>
      <c r="X89" s="207">
        <f t="shared" si="9"/>
        <v>0.96820000000000006</v>
      </c>
      <c r="Y89" s="207">
        <f t="shared" si="9"/>
        <v>1.0426000000000002</v>
      </c>
      <c r="Z89" s="207">
        <f t="shared" si="9"/>
        <v>1.11822</v>
      </c>
      <c r="AA89" s="207">
        <f t="shared" si="9"/>
        <v>1.19374</v>
      </c>
      <c r="AB89" s="211">
        <f t="shared" si="9"/>
        <v>1.2678400000000001</v>
      </c>
      <c r="AC89" s="207">
        <f t="shared" si="9"/>
        <v>1.34</v>
      </c>
      <c r="AD89" s="207">
        <f t="shared" si="9"/>
        <v>1.4100699999999999</v>
      </c>
      <c r="AE89" s="207">
        <f t="shared" si="9"/>
        <v>1.4778799999999999</v>
      </c>
      <c r="AF89" s="207">
        <f t="shared" si="9"/>
        <v>1.54288</v>
      </c>
      <c r="AG89" s="207">
        <f t="shared" si="9"/>
        <v>1.6044</v>
      </c>
      <c r="AH89" s="207">
        <f t="shared" si="9"/>
        <v>1.6621900000000001</v>
      </c>
      <c r="AI89" s="207">
        <f t="shared" si="9"/>
        <v>1.7157100000000001</v>
      </c>
      <c r="AJ89" s="207">
        <f t="shared" si="9"/>
        <v>1.76478</v>
      </c>
      <c r="AK89" s="207">
        <f t="shared" si="9"/>
        <v>1.80938</v>
      </c>
      <c r="AL89" s="211">
        <f t="shared" si="9"/>
        <v>1.8495899999999998</v>
      </c>
    </row>
    <row r="90" spans="1:38" x14ac:dyDescent="0.2">
      <c r="A90" s="205" t="s">
        <v>450</v>
      </c>
      <c r="C90" s="207">
        <f>C74/1000</f>
        <v>0.51202000000000003</v>
      </c>
      <c r="D90" s="207">
        <f t="shared" ref="D90:AK90" si="10">D74/1000</f>
        <v>0.50885000000000002</v>
      </c>
      <c r="E90" s="207">
        <f t="shared" si="10"/>
        <v>0.50505999999999995</v>
      </c>
      <c r="F90" s="207">
        <f t="shared" si="10"/>
        <v>0.50092000000000003</v>
      </c>
      <c r="G90" s="207">
        <f t="shared" si="10"/>
        <v>0.49663999999999997</v>
      </c>
      <c r="H90" s="207">
        <f t="shared" si="10"/>
        <v>0.49234</v>
      </c>
      <c r="I90" s="207">
        <f t="shared" si="10"/>
        <v>0.48760999999999999</v>
      </c>
      <c r="J90" s="207">
        <f t="shared" si="10"/>
        <v>0.48230000000000001</v>
      </c>
      <c r="K90" s="207">
        <f t="shared" si="10"/>
        <v>0.47617999999999999</v>
      </c>
      <c r="L90" s="207">
        <f t="shared" si="10"/>
        <v>0.46966000000000002</v>
      </c>
      <c r="M90" s="207">
        <f t="shared" si="10"/>
        <v>0.46253</v>
      </c>
      <c r="N90" s="207">
        <f t="shared" si="10"/>
        <v>0.45454</v>
      </c>
      <c r="O90" s="207">
        <f t="shared" si="10"/>
        <v>0.44566</v>
      </c>
      <c r="P90" s="207">
        <f t="shared" si="10"/>
        <v>0.43595</v>
      </c>
      <c r="Q90" s="207">
        <f t="shared" si="10"/>
        <v>0.42549999999999999</v>
      </c>
      <c r="R90" s="207">
        <f t="shared" si="10"/>
        <v>0.41446</v>
      </c>
      <c r="S90" s="207">
        <f t="shared" si="10"/>
        <v>0.40238000000000002</v>
      </c>
      <c r="T90" s="207">
        <f t="shared" si="10"/>
        <v>0.38924000000000003</v>
      </c>
      <c r="U90" s="207">
        <f t="shared" si="10"/>
        <v>0.37504000000000004</v>
      </c>
      <c r="V90" s="207">
        <f t="shared" si="10"/>
        <v>0.35981999999999997</v>
      </c>
      <c r="W90" s="207">
        <f t="shared" si="10"/>
        <v>0.34367999999999999</v>
      </c>
      <c r="X90" s="207">
        <f t="shared" si="10"/>
        <v>0.32680000000000003</v>
      </c>
      <c r="Y90" s="207">
        <f t="shared" si="10"/>
        <v>0.30942999999999998</v>
      </c>
      <c r="Z90" s="207">
        <f t="shared" si="10"/>
        <v>0.29188999999999998</v>
      </c>
      <c r="AA90" s="207">
        <f t="shared" si="10"/>
        <v>0.27454000000000001</v>
      </c>
      <c r="AB90" s="207">
        <f t="shared" si="10"/>
        <v>0.25780000000000003</v>
      </c>
      <c r="AC90" s="207">
        <f t="shared" si="10"/>
        <v>0.24196000000000001</v>
      </c>
      <c r="AD90" s="207">
        <f t="shared" si="10"/>
        <v>0.22717999999999999</v>
      </c>
      <c r="AE90" s="207">
        <f t="shared" si="10"/>
        <v>0.21356999999999998</v>
      </c>
      <c r="AF90" s="207">
        <f t="shared" si="10"/>
        <v>0.20111000000000001</v>
      </c>
      <c r="AG90" s="207">
        <f t="shared" si="10"/>
        <v>0.18978</v>
      </c>
      <c r="AH90" s="207">
        <f t="shared" si="10"/>
        <v>0.17949000000000001</v>
      </c>
      <c r="AI90" s="207">
        <f t="shared" si="10"/>
        <v>0.17028000000000001</v>
      </c>
      <c r="AJ90" s="207">
        <f t="shared" si="10"/>
        <v>0.16216</v>
      </c>
      <c r="AK90" s="207">
        <f t="shared" si="10"/>
        <v>0.15509999999999999</v>
      </c>
      <c r="AL90" s="207">
        <f>AL74/1000</f>
        <v>0.14905000000000002</v>
      </c>
    </row>
    <row r="91" spans="1:38" x14ac:dyDescent="0.2">
      <c r="A91" s="205" t="s">
        <v>451</v>
      </c>
      <c r="C91" s="207">
        <f>SUM(C75,C81,C83,)/1000</f>
        <v>1.06271</v>
      </c>
      <c r="D91" s="207">
        <f t="shared" ref="D91:AL91" si="11">SUM(D75,D81,D83,)/1000</f>
        <v>1.0768300000000002</v>
      </c>
      <c r="E91" s="207">
        <f t="shared" si="11"/>
        <v>1.08934</v>
      </c>
      <c r="F91" s="207">
        <f t="shared" si="11"/>
        <v>1.0997399999999999</v>
      </c>
      <c r="G91" s="207">
        <f t="shared" si="11"/>
        <v>1.1080099999999999</v>
      </c>
      <c r="H91" s="207">
        <f t="shared" si="11"/>
        <v>1.11443</v>
      </c>
      <c r="I91" s="207">
        <f t="shared" si="11"/>
        <v>1.1184400000000001</v>
      </c>
      <c r="J91" s="207">
        <f t="shared" si="11"/>
        <v>1.12032</v>
      </c>
      <c r="K91" s="207">
        <f t="shared" si="11"/>
        <v>1.1201400000000001</v>
      </c>
      <c r="L91" s="207">
        <f t="shared" si="11"/>
        <v>1.1157000000000001</v>
      </c>
      <c r="M91" s="207">
        <f t="shared" si="11"/>
        <v>1.1068900000000002</v>
      </c>
      <c r="N91" s="207">
        <f t="shared" si="11"/>
        <v>1.0933199999999998</v>
      </c>
      <c r="O91" s="207">
        <f t="shared" si="11"/>
        <v>1.0751799999999998</v>
      </c>
      <c r="P91" s="207">
        <f t="shared" si="11"/>
        <v>1.0528199999999999</v>
      </c>
      <c r="Q91" s="207">
        <f t="shared" si="11"/>
        <v>1.0267500000000001</v>
      </c>
      <c r="R91" s="207">
        <f t="shared" si="11"/>
        <v>0.99758999999999998</v>
      </c>
      <c r="S91" s="207">
        <f t="shared" si="11"/>
        <v>0.96614999999999984</v>
      </c>
      <c r="T91" s="207">
        <f t="shared" si="11"/>
        <v>0.93254999999999999</v>
      </c>
      <c r="U91" s="207">
        <f t="shared" si="11"/>
        <v>0.89687000000000006</v>
      </c>
      <c r="V91" s="207">
        <f t="shared" si="11"/>
        <v>0.85919000000000001</v>
      </c>
      <c r="W91" s="207">
        <f t="shared" si="11"/>
        <v>0.81967000000000001</v>
      </c>
      <c r="X91" s="207">
        <f t="shared" si="11"/>
        <v>0.77858000000000005</v>
      </c>
      <c r="Y91" s="207">
        <f t="shared" si="11"/>
        <v>0.73636999999999986</v>
      </c>
      <c r="Z91" s="207">
        <f t="shared" si="11"/>
        <v>0.69362000000000001</v>
      </c>
      <c r="AA91" s="207">
        <f t="shared" si="11"/>
        <v>0.65107999999999988</v>
      </c>
      <c r="AB91" s="207">
        <f t="shared" si="11"/>
        <v>0.60953999999999997</v>
      </c>
      <c r="AC91" s="207">
        <f t="shared" si="11"/>
        <v>0.56952999999999998</v>
      </c>
      <c r="AD91" s="207">
        <f t="shared" si="11"/>
        <v>0.53136000000000005</v>
      </c>
      <c r="AE91" s="207">
        <f t="shared" si="11"/>
        <v>0.49534000000000006</v>
      </c>
      <c r="AF91" s="207">
        <f t="shared" si="11"/>
        <v>0.46182999999999996</v>
      </c>
      <c r="AG91" s="207">
        <f t="shared" si="11"/>
        <v>0.43118000000000001</v>
      </c>
      <c r="AH91" s="207">
        <f t="shared" si="11"/>
        <v>0.40349000000000002</v>
      </c>
      <c r="AI91" s="207">
        <f t="shared" si="11"/>
        <v>0.37889</v>
      </c>
      <c r="AJ91" s="207">
        <f t="shared" si="11"/>
        <v>0.35737000000000002</v>
      </c>
      <c r="AK91" s="207">
        <f t="shared" si="11"/>
        <v>0.33877999999999997</v>
      </c>
      <c r="AL91" s="207">
        <f t="shared" si="11"/>
        <v>0.32292999999999999</v>
      </c>
    </row>
    <row r="92" spans="1:38" x14ac:dyDescent="0.2">
      <c r="A92" s="205" t="s">
        <v>138</v>
      </c>
      <c r="C92" s="207">
        <f>SUM(B82,B84)/1000</f>
        <v>0</v>
      </c>
      <c r="D92" s="207">
        <f t="shared" ref="D92:AL92" si="12">SUM(C82,C84)/1000</f>
        <v>0</v>
      </c>
      <c r="E92" s="207">
        <f t="shared" si="12"/>
        <v>0</v>
      </c>
      <c r="F92" s="207">
        <f t="shared" si="12"/>
        <v>0</v>
      </c>
      <c r="G92" s="207">
        <f t="shared" si="12"/>
        <v>0</v>
      </c>
      <c r="H92" s="207">
        <f t="shared" si="12"/>
        <v>0</v>
      </c>
      <c r="I92" s="207">
        <f t="shared" si="12"/>
        <v>0</v>
      </c>
      <c r="J92" s="207">
        <f t="shared" si="12"/>
        <v>0</v>
      </c>
      <c r="K92" s="207">
        <f t="shared" si="12"/>
        <v>0</v>
      </c>
      <c r="L92" s="207">
        <f t="shared" si="12"/>
        <v>0</v>
      </c>
      <c r="M92" s="207">
        <f t="shared" si="12"/>
        <v>1.9499999999999999E-3</v>
      </c>
      <c r="N92" s="207">
        <f t="shared" si="12"/>
        <v>5.6799999999999993E-3</v>
      </c>
      <c r="O92" s="207">
        <f t="shared" si="12"/>
        <v>1.0970000000000001E-2</v>
      </c>
      <c r="P92" s="207">
        <f t="shared" si="12"/>
        <v>1.763E-2</v>
      </c>
      <c r="Q92" s="207">
        <f t="shared" si="12"/>
        <v>2.5490000000000002E-2</v>
      </c>
      <c r="R92" s="207">
        <f t="shared" si="12"/>
        <v>3.4390000000000004E-2</v>
      </c>
      <c r="S92" s="207">
        <f t="shared" si="12"/>
        <v>4.4230000000000005E-2</v>
      </c>
      <c r="T92" s="207">
        <f t="shared" si="12"/>
        <v>5.321E-2</v>
      </c>
      <c r="U92" s="207">
        <f t="shared" si="12"/>
        <v>6.1340000000000006E-2</v>
      </c>
      <c r="V92" s="207">
        <f t="shared" si="12"/>
        <v>6.8629999999999997E-2</v>
      </c>
      <c r="W92" s="207">
        <f t="shared" si="12"/>
        <v>7.5169999999999987E-2</v>
      </c>
      <c r="X92" s="207">
        <f t="shared" si="12"/>
        <v>8.1049999999999997E-2</v>
      </c>
      <c r="Y92" s="207">
        <f t="shared" si="12"/>
        <v>8.6339999999999986E-2</v>
      </c>
      <c r="Z92" s="207">
        <f t="shared" si="12"/>
        <v>9.1090000000000004E-2</v>
      </c>
      <c r="AA92" s="207">
        <f t="shared" si="12"/>
        <v>9.5310000000000006E-2</v>
      </c>
      <c r="AB92" s="207">
        <f t="shared" si="12"/>
        <v>9.8990000000000009E-2</v>
      </c>
      <c r="AC92" s="207">
        <f t="shared" si="12"/>
        <v>0.10212</v>
      </c>
      <c r="AD92" s="207">
        <f t="shared" si="12"/>
        <v>0.10468</v>
      </c>
      <c r="AE92" s="207">
        <f t="shared" si="12"/>
        <v>0.10661</v>
      </c>
      <c r="AF92" s="207">
        <f t="shared" si="12"/>
        <v>0.10786000000000001</v>
      </c>
      <c r="AG92" s="207">
        <f t="shared" si="12"/>
        <v>0.1084</v>
      </c>
      <c r="AH92" s="207">
        <f t="shared" si="12"/>
        <v>0.10822999999999999</v>
      </c>
      <c r="AI92" s="207">
        <f t="shared" si="12"/>
        <v>0.10737999999999999</v>
      </c>
      <c r="AJ92" s="207">
        <f t="shared" si="12"/>
        <v>0.10599</v>
      </c>
      <c r="AK92" s="207">
        <f t="shared" si="12"/>
        <v>0.10418999999999999</v>
      </c>
      <c r="AL92" s="207">
        <f t="shared" si="12"/>
        <v>0.10213999999999999</v>
      </c>
    </row>
    <row r="93" spans="1:38" x14ac:dyDescent="0.2">
      <c r="A93" s="205" t="s">
        <v>10</v>
      </c>
      <c r="C93" s="207">
        <f>C85/1000-SUM(C89:C92)</f>
        <v>0.31306999999999996</v>
      </c>
      <c r="D93" s="207">
        <f t="shared" ref="D93:AL93" si="13">D85/1000-SUM(D89:D92)</f>
        <v>0.32143999999999995</v>
      </c>
      <c r="E93" s="207">
        <f t="shared" si="13"/>
        <v>0.32974999999999977</v>
      </c>
      <c r="F93" s="207">
        <f t="shared" si="13"/>
        <v>0.33790999999999993</v>
      </c>
      <c r="G93" s="207">
        <f t="shared" si="13"/>
        <v>0.34566000000000008</v>
      </c>
      <c r="H93" s="207">
        <f t="shared" si="13"/>
        <v>0.35268999999999995</v>
      </c>
      <c r="I93" s="207">
        <f t="shared" si="13"/>
        <v>0.35845999999999978</v>
      </c>
      <c r="J93" s="207">
        <f t="shared" si="13"/>
        <v>0.36273</v>
      </c>
      <c r="K93" s="207">
        <f t="shared" si="13"/>
        <v>0.36549999999999971</v>
      </c>
      <c r="L93" s="207">
        <f t="shared" si="13"/>
        <v>0.36879999999999979</v>
      </c>
      <c r="M93" s="207">
        <f t="shared" si="13"/>
        <v>0.37082999999999977</v>
      </c>
      <c r="N93" s="207">
        <f t="shared" si="13"/>
        <v>0.37171000000000043</v>
      </c>
      <c r="O93" s="207">
        <f t="shared" si="13"/>
        <v>0.3715799999999998</v>
      </c>
      <c r="P93" s="207">
        <f t="shared" si="13"/>
        <v>0.37049000000000021</v>
      </c>
      <c r="Q93" s="207">
        <f t="shared" si="13"/>
        <v>0.36850000000000005</v>
      </c>
      <c r="R93" s="207">
        <f t="shared" si="13"/>
        <v>0.36563999999999997</v>
      </c>
      <c r="S93" s="207">
        <f t="shared" si="13"/>
        <v>0.35986999999999947</v>
      </c>
      <c r="T93" s="207">
        <f t="shared" si="13"/>
        <v>0.35289999999999999</v>
      </c>
      <c r="U93" s="207">
        <f t="shared" si="13"/>
        <v>0.34470000000000001</v>
      </c>
      <c r="V93" s="207">
        <f t="shared" si="13"/>
        <v>0.33538999999999941</v>
      </c>
      <c r="W93" s="207">
        <f t="shared" si="13"/>
        <v>0.32511000000000001</v>
      </c>
      <c r="X93" s="207">
        <f t="shared" si="13"/>
        <v>0.31404999999999994</v>
      </c>
      <c r="Y93" s="207">
        <f t="shared" si="13"/>
        <v>0.30254000000000048</v>
      </c>
      <c r="Z93" s="207">
        <f t="shared" si="13"/>
        <v>0.29096000000000011</v>
      </c>
      <c r="AA93" s="207">
        <f t="shared" si="13"/>
        <v>0.27949000000000002</v>
      </c>
      <c r="AB93" s="207">
        <f t="shared" si="13"/>
        <v>0.26825999999999972</v>
      </c>
      <c r="AC93" s="207">
        <f t="shared" si="13"/>
        <v>0.25708999999999982</v>
      </c>
      <c r="AD93" s="207">
        <f t="shared" si="13"/>
        <v>0.24567999999999968</v>
      </c>
      <c r="AE93" s="207">
        <f t="shared" si="13"/>
        <v>0.23384000000000027</v>
      </c>
      <c r="AF93" s="207">
        <f t="shared" si="13"/>
        <v>0.22181999999999968</v>
      </c>
      <c r="AG93" s="207">
        <f t="shared" si="13"/>
        <v>0.21000999999999959</v>
      </c>
      <c r="AH93" s="207">
        <f t="shared" si="13"/>
        <v>0.19864000000000015</v>
      </c>
      <c r="AI93" s="207">
        <f t="shared" si="13"/>
        <v>0.18804999999999961</v>
      </c>
      <c r="AJ93" s="207">
        <f t="shared" si="13"/>
        <v>0.17827999999999999</v>
      </c>
      <c r="AK93" s="207">
        <f t="shared" si="13"/>
        <v>0.1694</v>
      </c>
      <c r="AL93" s="207">
        <f t="shared" si="13"/>
        <v>0.16141000000000005</v>
      </c>
    </row>
    <row r="94" spans="1:38" s="208" customFormat="1" x14ac:dyDescent="0.2">
      <c r="A94" s="208" t="s">
        <v>136</v>
      </c>
      <c r="C94" s="209">
        <f>C89</f>
        <v>0.30635000000000001</v>
      </c>
      <c r="D94" s="209">
        <f t="shared" ref="D94:AL94" si="14">D89</f>
        <v>0.30308999999999997</v>
      </c>
      <c r="E94" s="209">
        <f t="shared" si="14"/>
        <v>0.30228000000000005</v>
      </c>
      <c r="F94" s="209">
        <f t="shared" si="14"/>
        <v>0.30424000000000001</v>
      </c>
      <c r="G94" s="209">
        <f t="shared" si="14"/>
        <v>0.30903999999999998</v>
      </c>
      <c r="H94" s="209">
        <f t="shared" si="14"/>
        <v>0.31659000000000004</v>
      </c>
      <c r="I94" s="209">
        <f t="shared" si="14"/>
        <v>0.32797999999999999</v>
      </c>
      <c r="J94" s="209">
        <f t="shared" si="14"/>
        <v>0.34332999999999997</v>
      </c>
      <c r="K94" s="209">
        <f t="shared" si="14"/>
        <v>0.36280000000000001</v>
      </c>
      <c r="L94" s="209">
        <f t="shared" si="14"/>
        <v>0.38613999999999998</v>
      </c>
      <c r="M94" s="209">
        <f t="shared" si="14"/>
        <v>0.41352</v>
      </c>
      <c r="N94" s="209">
        <f t="shared" si="14"/>
        <v>0.44469000000000003</v>
      </c>
      <c r="O94" s="209">
        <f t="shared" si="14"/>
        <v>0.47955999999999999</v>
      </c>
      <c r="P94" s="209">
        <f t="shared" si="14"/>
        <v>0.51785999999999999</v>
      </c>
      <c r="Q94" s="209">
        <f t="shared" si="14"/>
        <v>0.55909999999999993</v>
      </c>
      <c r="R94" s="209">
        <f t="shared" si="14"/>
        <v>0.60263999999999995</v>
      </c>
      <c r="S94" s="209">
        <f t="shared" si="14"/>
        <v>0.65136000000000005</v>
      </c>
      <c r="T94" s="209">
        <f t="shared" si="14"/>
        <v>0.70525000000000004</v>
      </c>
      <c r="U94" s="209">
        <f t="shared" si="14"/>
        <v>0.76424999999999998</v>
      </c>
      <c r="V94" s="209">
        <f t="shared" si="14"/>
        <v>0.82811000000000001</v>
      </c>
      <c r="W94" s="209">
        <f t="shared" si="14"/>
        <v>0.89634000000000003</v>
      </c>
      <c r="X94" s="209">
        <f t="shared" si="14"/>
        <v>0.96820000000000006</v>
      </c>
      <c r="Y94" s="209">
        <f t="shared" si="14"/>
        <v>1.0426000000000002</v>
      </c>
      <c r="Z94" s="209">
        <f t="shared" si="14"/>
        <v>1.11822</v>
      </c>
      <c r="AA94" s="209">
        <f t="shared" si="14"/>
        <v>1.19374</v>
      </c>
      <c r="AB94" s="209">
        <f t="shared" si="14"/>
        <v>1.2678400000000001</v>
      </c>
      <c r="AC94" s="209">
        <f t="shared" si="14"/>
        <v>1.34</v>
      </c>
      <c r="AD94" s="209">
        <f t="shared" si="14"/>
        <v>1.4100699999999999</v>
      </c>
      <c r="AE94" s="209">
        <f t="shared" si="14"/>
        <v>1.4778799999999999</v>
      </c>
      <c r="AF94" s="209">
        <f t="shared" si="14"/>
        <v>1.54288</v>
      </c>
      <c r="AG94" s="209">
        <f t="shared" si="14"/>
        <v>1.6044</v>
      </c>
      <c r="AH94" s="209">
        <f t="shared" si="14"/>
        <v>1.6621900000000001</v>
      </c>
      <c r="AI94" s="209">
        <f t="shared" si="14"/>
        <v>1.7157100000000001</v>
      </c>
      <c r="AJ94" s="209">
        <f t="shared" si="14"/>
        <v>1.76478</v>
      </c>
      <c r="AK94" s="209">
        <f t="shared" si="14"/>
        <v>1.80938</v>
      </c>
      <c r="AL94" s="209">
        <f t="shared" si="14"/>
        <v>1.8495899999999998</v>
      </c>
    </row>
    <row r="95" spans="1:38" x14ac:dyDescent="0.2">
      <c r="A95" s="205" t="s">
        <v>10</v>
      </c>
      <c r="C95" s="207">
        <f>SUM(C90:C93)</f>
        <v>1.8878000000000001</v>
      </c>
      <c r="D95" s="207">
        <f t="shared" ref="D95:AL95" si="15">SUM(D90:D93)</f>
        <v>1.9071200000000001</v>
      </c>
      <c r="E95" s="207">
        <f t="shared" si="15"/>
        <v>1.9241499999999996</v>
      </c>
      <c r="F95" s="207">
        <f t="shared" si="15"/>
        <v>1.9385699999999999</v>
      </c>
      <c r="G95" s="207">
        <f t="shared" si="15"/>
        <v>1.95031</v>
      </c>
      <c r="H95" s="207">
        <f t="shared" si="15"/>
        <v>1.95946</v>
      </c>
      <c r="I95" s="207">
        <f t="shared" si="15"/>
        <v>1.96451</v>
      </c>
      <c r="J95" s="207">
        <f t="shared" si="15"/>
        <v>1.9653499999999999</v>
      </c>
      <c r="K95" s="207">
        <f t="shared" si="15"/>
        <v>1.9618199999999999</v>
      </c>
      <c r="L95" s="207">
        <f t="shared" si="15"/>
        <v>1.9541599999999999</v>
      </c>
      <c r="M95" s="207">
        <f t="shared" si="15"/>
        <v>1.9421999999999997</v>
      </c>
      <c r="N95" s="207">
        <f t="shared" si="15"/>
        <v>1.9252500000000001</v>
      </c>
      <c r="O95" s="207">
        <f t="shared" si="15"/>
        <v>1.9033899999999995</v>
      </c>
      <c r="P95" s="207">
        <f t="shared" si="15"/>
        <v>1.8768900000000002</v>
      </c>
      <c r="Q95" s="207">
        <f t="shared" si="15"/>
        <v>1.8462400000000001</v>
      </c>
      <c r="R95" s="207">
        <f t="shared" si="15"/>
        <v>1.8120799999999999</v>
      </c>
      <c r="S95" s="207">
        <f t="shared" si="15"/>
        <v>1.7726299999999993</v>
      </c>
      <c r="T95" s="207">
        <f t="shared" si="15"/>
        <v>1.7279</v>
      </c>
      <c r="U95" s="207">
        <f t="shared" si="15"/>
        <v>1.6779500000000001</v>
      </c>
      <c r="V95" s="207">
        <f t="shared" si="15"/>
        <v>1.6230299999999993</v>
      </c>
      <c r="W95" s="207">
        <f t="shared" si="15"/>
        <v>1.5636299999999999</v>
      </c>
      <c r="X95" s="207">
        <f t="shared" si="15"/>
        <v>1.50048</v>
      </c>
      <c r="Y95" s="207">
        <f t="shared" si="15"/>
        <v>1.4346800000000004</v>
      </c>
      <c r="Z95" s="207">
        <f t="shared" si="15"/>
        <v>1.3675600000000001</v>
      </c>
      <c r="AA95" s="207">
        <f t="shared" si="15"/>
        <v>1.3004199999999999</v>
      </c>
      <c r="AB95" s="207">
        <f t="shared" si="15"/>
        <v>1.2345899999999999</v>
      </c>
      <c r="AC95" s="207">
        <f t="shared" si="15"/>
        <v>1.1706999999999999</v>
      </c>
      <c r="AD95" s="207">
        <f t="shared" si="15"/>
        <v>1.1088999999999998</v>
      </c>
      <c r="AE95" s="207">
        <f t="shared" si="15"/>
        <v>1.0493600000000003</v>
      </c>
      <c r="AF95" s="207">
        <f t="shared" si="15"/>
        <v>0.99261999999999961</v>
      </c>
      <c r="AG95" s="207">
        <f t="shared" si="15"/>
        <v>0.93936999999999959</v>
      </c>
      <c r="AH95" s="207">
        <f t="shared" si="15"/>
        <v>0.88985000000000025</v>
      </c>
      <c r="AI95" s="207">
        <f t="shared" si="15"/>
        <v>0.84459999999999968</v>
      </c>
      <c r="AJ95" s="207">
        <f t="shared" si="15"/>
        <v>0.80380000000000007</v>
      </c>
      <c r="AK95" s="207">
        <f t="shared" si="15"/>
        <v>0.76746999999999999</v>
      </c>
      <c r="AL95" s="207">
        <f t="shared" si="15"/>
        <v>0.73553000000000002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4E40-3E56-4ED1-ADE2-EEB7F1B903FC}">
  <sheetPr>
    <tabColor theme="0"/>
  </sheetPr>
  <dimension ref="A2:AL39"/>
  <sheetViews>
    <sheetView showGridLines="0" zoomScaleNormal="100" workbookViewId="0">
      <selection activeCell="L9" sqref="L9"/>
    </sheetView>
  </sheetViews>
  <sheetFormatPr defaultColWidth="9.109375" defaultRowHeight="14.4" x14ac:dyDescent="0.3"/>
  <cols>
    <col min="1" max="1" width="41" style="43" bestFit="1" customWidth="1"/>
    <col min="2" max="38" width="6.44140625" style="43" customWidth="1"/>
    <col min="39" max="16384" width="9.109375" style="43"/>
  </cols>
  <sheetData>
    <row r="2" spans="1:38" x14ac:dyDescent="0.3">
      <c r="B2" s="64">
        <v>2014</v>
      </c>
      <c r="C2" s="64">
        <v>2015</v>
      </c>
      <c r="D2" s="64">
        <f t="shared" ref="D2:AL2" si="0">C2+1</f>
        <v>2016</v>
      </c>
      <c r="E2" s="64">
        <f t="shared" si="0"/>
        <v>2017</v>
      </c>
      <c r="F2" s="43">
        <f t="shared" si="0"/>
        <v>2018</v>
      </c>
      <c r="G2" s="43">
        <f t="shared" si="0"/>
        <v>2019</v>
      </c>
      <c r="H2" s="43">
        <f t="shared" si="0"/>
        <v>2020</v>
      </c>
      <c r="I2" s="43">
        <f t="shared" si="0"/>
        <v>2021</v>
      </c>
      <c r="J2" s="43">
        <f t="shared" si="0"/>
        <v>2022</v>
      </c>
      <c r="K2" s="43">
        <f t="shared" si="0"/>
        <v>2023</v>
      </c>
      <c r="L2" s="43">
        <f t="shared" si="0"/>
        <v>2024</v>
      </c>
      <c r="M2" s="43">
        <f t="shared" si="0"/>
        <v>2025</v>
      </c>
      <c r="N2" s="43">
        <f t="shared" si="0"/>
        <v>2026</v>
      </c>
      <c r="O2" s="43">
        <f t="shared" si="0"/>
        <v>2027</v>
      </c>
      <c r="P2" s="43">
        <f t="shared" si="0"/>
        <v>2028</v>
      </c>
      <c r="Q2" s="43">
        <f t="shared" si="0"/>
        <v>2029</v>
      </c>
      <c r="R2" s="43">
        <f t="shared" si="0"/>
        <v>2030</v>
      </c>
      <c r="S2" s="43">
        <f t="shared" si="0"/>
        <v>2031</v>
      </c>
      <c r="T2" s="43">
        <f t="shared" si="0"/>
        <v>2032</v>
      </c>
      <c r="U2" s="43">
        <f t="shared" si="0"/>
        <v>2033</v>
      </c>
      <c r="V2" s="43">
        <f t="shared" si="0"/>
        <v>2034</v>
      </c>
      <c r="W2" s="43">
        <f t="shared" si="0"/>
        <v>2035</v>
      </c>
      <c r="X2" s="43">
        <f t="shared" si="0"/>
        <v>2036</v>
      </c>
      <c r="Y2" s="43">
        <f t="shared" si="0"/>
        <v>2037</v>
      </c>
      <c r="Z2" s="43">
        <f t="shared" si="0"/>
        <v>2038</v>
      </c>
      <c r="AA2" s="43">
        <f t="shared" si="0"/>
        <v>2039</v>
      </c>
      <c r="AB2" s="43">
        <f t="shared" si="0"/>
        <v>2040</v>
      </c>
      <c r="AC2" s="43">
        <f t="shared" si="0"/>
        <v>2041</v>
      </c>
      <c r="AD2" s="43">
        <f t="shared" si="0"/>
        <v>2042</v>
      </c>
      <c r="AE2" s="43">
        <f t="shared" si="0"/>
        <v>2043</v>
      </c>
      <c r="AF2" s="43">
        <f t="shared" si="0"/>
        <v>2044</v>
      </c>
      <c r="AG2" s="43">
        <f t="shared" si="0"/>
        <v>2045</v>
      </c>
      <c r="AH2" s="43">
        <f t="shared" si="0"/>
        <v>2046</v>
      </c>
      <c r="AI2" s="43">
        <f t="shared" si="0"/>
        <v>2047</v>
      </c>
      <c r="AJ2" s="43">
        <f t="shared" si="0"/>
        <v>2048</v>
      </c>
      <c r="AK2" s="43">
        <f t="shared" si="0"/>
        <v>2049</v>
      </c>
      <c r="AL2" s="43">
        <f t="shared" si="0"/>
        <v>2050</v>
      </c>
    </row>
    <row r="3" spans="1:38" x14ac:dyDescent="0.3">
      <c r="A3" s="43" t="s">
        <v>512</v>
      </c>
      <c r="B3" s="65">
        <v>81.986765320404857</v>
      </c>
      <c r="C3" s="65">
        <f t="shared" ref="C3:D5" si="1">$B3-($B3-$E3)*(C$2-$B$2)/($E$2-$B$2)</f>
        <v>77.401190301856005</v>
      </c>
      <c r="D3" s="65">
        <f t="shared" si="1"/>
        <v>72.815615283307153</v>
      </c>
      <c r="E3" s="192">
        <v>68.230040264758301</v>
      </c>
      <c r="F3" s="27">
        <v>70.27</v>
      </c>
      <c r="G3" s="27">
        <v>66.09</v>
      </c>
      <c r="H3" s="27">
        <v>64.150000000000006</v>
      </c>
      <c r="I3" s="27">
        <v>63.37</v>
      </c>
      <c r="J3" s="27">
        <v>62.622599713795339</v>
      </c>
      <c r="K3" s="27">
        <v>61.359595309914276</v>
      </c>
      <c r="L3" s="27">
        <v>60.892901663245553</v>
      </c>
      <c r="M3" s="27">
        <v>60.474962974359606</v>
      </c>
      <c r="N3" s="27">
        <v>59.310007181133848</v>
      </c>
      <c r="O3" s="27">
        <v>58.918424375183655</v>
      </c>
      <c r="P3" s="27">
        <v>57.90571423797126</v>
      </c>
      <c r="Q3" s="27">
        <v>57.846673582921397</v>
      </c>
      <c r="R3" s="27">
        <v>57.220146791155585</v>
      </c>
      <c r="S3" s="27">
        <v>57.265317649434316</v>
      </c>
      <c r="T3" s="27">
        <v>57.313251795721591</v>
      </c>
      <c r="U3" s="27">
        <v>57.342598609415589</v>
      </c>
      <c r="V3" s="27">
        <v>57.460400869639763</v>
      </c>
      <c r="W3" s="27">
        <v>57.587446802258086</v>
      </c>
      <c r="X3" s="27">
        <v>57.701535361811089</v>
      </c>
      <c r="Y3" s="27">
        <v>57.924778060913141</v>
      </c>
      <c r="Z3" s="27">
        <v>58.212848263920236</v>
      </c>
      <c r="AA3" s="27">
        <v>58.482823047171372</v>
      </c>
      <c r="AB3" s="27">
        <v>58.874611785367847</v>
      </c>
      <c r="AC3" s="27">
        <v>59.26427115769738</v>
      </c>
      <c r="AD3" s="27">
        <v>59.685070667760264</v>
      </c>
      <c r="AE3" s="27">
        <v>60.134449113043203</v>
      </c>
      <c r="AF3" s="27">
        <v>60.595215947874053</v>
      </c>
      <c r="AG3" s="27">
        <v>61.070690403900834</v>
      </c>
      <c r="AH3" s="27">
        <v>61.628645240441145</v>
      </c>
      <c r="AI3" s="27">
        <v>62.130861543703332</v>
      </c>
      <c r="AJ3" s="27">
        <v>62.64782903034628</v>
      </c>
      <c r="AK3" s="27">
        <v>63.160429087418059</v>
      </c>
      <c r="AL3" s="27">
        <v>63.686672241067889</v>
      </c>
    </row>
    <row r="4" spans="1:38" x14ac:dyDescent="0.3">
      <c r="A4" s="43" t="s">
        <v>511</v>
      </c>
      <c r="B4" s="65">
        <v>81.986765320404857</v>
      </c>
      <c r="C4" s="65">
        <f t="shared" si="1"/>
        <v>77.401190301856005</v>
      </c>
      <c r="D4" s="65">
        <f t="shared" si="1"/>
        <v>72.815615283307153</v>
      </c>
      <c r="E4" s="192">
        <v>68.230040264758301</v>
      </c>
      <c r="F4" s="27">
        <v>70.27</v>
      </c>
      <c r="G4" s="27">
        <v>66.09</v>
      </c>
      <c r="H4" s="27">
        <v>64.150000000000006</v>
      </c>
      <c r="I4" s="27">
        <v>63.37</v>
      </c>
      <c r="J4" s="27">
        <v>59.421444261761245</v>
      </c>
      <c r="K4" s="27">
        <v>57.379127130588351</v>
      </c>
      <c r="L4" s="27">
        <v>55.854877248920111</v>
      </c>
      <c r="M4" s="27">
        <v>54.277723789619031</v>
      </c>
      <c r="N4" s="27">
        <v>51.978122604948382</v>
      </c>
      <c r="O4" s="27">
        <v>50.342062612276358</v>
      </c>
      <c r="P4" s="27">
        <v>48.133248136147856</v>
      </c>
      <c r="Q4" s="27">
        <v>46.761983482293175</v>
      </c>
      <c r="R4" s="27">
        <v>43.62937186897809</v>
      </c>
      <c r="S4" s="27">
        <v>42.078492424340851</v>
      </c>
      <c r="T4" s="27">
        <v>40.584650486548909</v>
      </c>
      <c r="U4" s="27">
        <v>39.084766339156808</v>
      </c>
      <c r="V4" s="27">
        <v>37.632848659153233</v>
      </c>
      <c r="W4" s="27">
        <v>36.159025362275052</v>
      </c>
      <c r="X4" s="27">
        <v>34.653260115007299</v>
      </c>
      <c r="Y4" s="27">
        <v>33.129907516630389</v>
      </c>
      <c r="Z4" s="27">
        <v>31.501331206419771</v>
      </c>
      <c r="AA4" s="27">
        <v>29.637360319705081</v>
      </c>
      <c r="AB4" s="27">
        <v>27.456315642586056</v>
      </c>
      <c r="AC4" s="27">
        <v>26.381311422384378</v>
      </c>
      <c r="AD4" s="27">
        <v>25.328502478161958</v>
      </c>
      <c r="AE4" s="27">
        <v>24.31553541334144</v>
      </c>
      <c r="AF4" s="27">
        <v>23.340356085630908</v>
      </c>
      <c r="AG4" s="27">
        <v>22.412015877847363</v>
      </c>
      <c r="AH4" s="27">
        <v>21.536923700396898</v>
      </c>
      <c r="AI4" s="27">
        <v>20.705203903454077</v>
      </c>
      <c r="AJ4" s="27">
        <v>19.923206728910845</v>
      </c>
      <c r="AK4" s="27">
        <v>19.179686937243272</v>
      </c>
      <c r="AL4" s="27">
        <v>18.475460733664214</v>
      </c>
    </row>
    <row r="5" spans="1:38" x14ac:dyDescent="0.3">
      <c r="A5" s="43" t="s">
        <v>570</v>
      </c>
      <c r="B5" s="65">
        <v>81.986765320404857</v>
      </c>
      <c r="C5" s="65">
        <f t="shared" si="1"/>
        <v>77.401190301856005</v>
      </c>
      <c r="D5" s="65">
        <f t="shared" si="1"/>
        <v>72.815615283307153</v>
      </c>
      <c r="E5" s="192">
        <v>68.230040264758301</v>
      </c>
      <c r="F5" s="27">
        <v>70.27</v>
      </c>
      <c r="G5" s="27">
        <v>66.09</v>
      </c>
      <c r="H5" s="27">
        <v>64.150000000000006</v>
      </c>
      <c r="I5" s="27">
        <v>63.37</v>
      </c>
      <c r="J5" s="27">
        <v>60.495515552895476</v>
      </c>
      <c r="K5" s="27">
        <v>58.249909118631095</v>
      </c>
      <c r="L5" s="27">
        <v>56.492353873787899</v>
      </c>
      <c r="M5" s="27">
        <v>54.836240134258738</v>
      </c>
      <c r="N5" s="27">
        <v>52.407446534056561</v>
      </c>
      <c r="O5" s="27">
        <v>50.714324269299887</v>
      </c>
      <c r="P5" s="27">
        <v>48.393144530435897</v>
      </c>
      <c r="Q5" s="27">
        <v>46.975155297921475</v>
      </c>
      <c r="R5" s="27">
        <v>43.5946522053911</v>
      </c>
      <c r="S5" s="27">
        <v>42.214115741015853</v>
      </c>
      <c r="T5" s="27">
        <v>40.844139462172038</v>
      </c>
      <c r="U5" s="27">
        <v>39.403343435837385</v>
      </c>
      <c r="V5" s="27">
        <v>37.968941611653193</v>
      </c>
      <c r="W5" s="27">
        <v>36.478000306750459</v>
      </c>
      <c r="X5" s="27">
        <v>34.876520993344769</v>
      </c>
      <c r="Y5" s="27">
        <v>33.170497103005857</v>
      </c>
      <c r="Z5" s="27">
        <v>31.215825010863419</v>
      </c>
      <c r="AA5" s="27">
        <v>28.925010528916474</v>
      </c>
      <c r="AB5" s="27">
        <v>26.39503061934132</v>
      </c>
      <c r="AC5" s="27">
        <v>25.373175074904797</v>
      </c>
      <c r="AD5" s="27">
        <v>24.410662042090799</v>
      </c>
      <c r="AE5" s="27">
        <v>23.518654594562133</v>
      </c>
      <c r="AF5" s="27">
        <v>22.686425593534715</v>
      </c>
      <c r="AG5" s="27">
        <v>21.912234553888464</v>
      </c>
      <c r="AH5" s="27">
        <v>21.186923408070339</v>
      </c>
      <c r="AI5" s="27">
        <v>20.488090130746105</v>
      </c>
      <c r="AJ5" s="27">
        <v>19.809751709449316</v>
      </c>
      <c r="AK5" s="27">
        <v>19.13031686483226</v>
      </c>
      <c r="AL5" s="27">
        <v>18.444469360728988</v>
      </c>
    </row>
    <row r="6" spans="1:38" x14ac:dyDescent="0.3">
      <c r="A6" s="43" t="s">
        <v>616</v>
      </c>
      <c r="B6" s="65">
        <f>J35</f>
        <v>81.77049886800333</v>
      </c>
      <c r="C6" s="65">
        <f>B6-($B6-$H6)/($H2-$B2)</f>
        <v>79.683982390002768</v>
      </c>
      <c r="D6" s="65">
        <f>C6-($B6-$H6)/($H2-$B2)</f>
        <v>77.597465912002207</v>
      </c>
      <c r="E6" s="192">
        <f>D6-($B6-$H6)/($H2-$B2)</f>
        <v>75.510949434001645</v>
      </c>
      <c r="F6" s="171">
        <f>E6-($B6-$H6)/($H2-$B2)</f>
        <v>73.424432956001084</v>
      </c>
      <c r="G6" s="171">
        <f>F6-($B6-$H6)/($H2-$B2)</f>
        <v>71.337916478000523</v>
      </c>
      <c r="H6" s="172">
        <f>B39</f>
        <v>69.25139999999999</v>
      </c>
      <c r="I6" s="171">
        <f t="shared" ref="I6:Q6" si="2">H6-($H6-$R6)/($R2-$H2)</f>
        <v>67.630565999999988</v>
      </c>
      <c r="J6" s="171">
        <f t="shared" si="2"/>
        <v>66.009731999999985</v>
      </c>
      <c r="K6" s="171">
        <f t="shared" si="2"/>
        <v>64.388897999999983</v>
      </c>
      <c r="L6" s="171">
        <f t="shared" si="2"/>
        <v>62.768063999999981</v>
      </c>
      <c r="M6" s="171">
        <f t="shared" si="2"/>
        <v>61.147229999999979</v>
      </c>
      <c r="N6" s="171">
        <f t="shared" si="2"/>
        <v>59.526395999999977</v>
      </c>
      <c r="O6" s="171">
        <f t="shared" si="2"/>
        <v>57.905561999999975</v>
      </c>
      <c r="P6" s="171">
        <f t="shared" si="2"/>
        <v>56.284727999999973</v>
      </c>
      <c r="Q6" s="171">
        <f t="shared" si="2"/>
        <v>54.663893999999971</v>
      </c>
      <c r="R6" s="172">
        <f>C39</f>
        <v>53.043059999999997</v>
      </c>
      <c r="S6" s="171">
        <f t="shared" ref="S6:AK6" si="3">R6-($R6-$AL6)/($AL2-$R2)</f>
        <v>50.881947999999994</v>
      </c>
      <c r="T6" s="171">
        <f t="shared" si="3"/>
        <v>48.720835999999991</v>
      </c>
      <c r="U6" s="171">
        <f t="shared" si="3"/>
        <v>46.559723999999989</v>
      </c>
      <c r="V6" s="171">
        <f t="shared" si="3"/>
        <v>44.398611999999986</v>
      </c>
      <c r="W6" s="171">
        <f t="shared" si="3"/>
        <v>42.237499999999983</v>
      </c>
      <c r="X6" s="171">
        <f t="shared" si="3"/>
        <v>40.07638799999998</v>
      </c>
      <c r="Y6" s="171">
        <f t="shared" si="3"/>
        <v>37.915275999999977</v>
      </c>
      <c r="Z6" s="171">
        <f t="shared" si="3"/>
        <v>35.754163999999975</v>
      </c>
      <c r="AA6" s="171">
        <f t="shared" si="3"/>
        <v>33.593051999999972</v>
      </c>
      <c r="AB6" s="171">
        <f t="shared" si="3"/>
        <v>31.431939999999972</v>
      </c>
      <c r="AC6" s="171">
        <f t="shared" si="3"/>
        <v>29.270827999999973</v>
      </c>
      <c r="AD6" s="171">
        <f t="shared" si="3"/>
        <v>27.109715999999974</v>
      </c>
      <c r="AE6" s="171">
        <f t="shared" si="3"/>
        <v>24.948603999999975</v>
      </c>
      <c r="AF6" s="171">
        <f t="shared" si="3"/>
        <v>22.787491999999975</v>
      </c>
      <c r="AG6" s="171">
        <f t="shared" si="3"/>
        <v>20.626379999999976</v>
      </c>
      <c r="AH6" s="171">
        <f t="shared" si="3"/>
        <v>18.465267999999977</v>
      </c>
      <c r="AI6" s="171">
        <f t="shared" si="3"/>
        <v>16.304155999999978</v>
      </c>
      <c r="AJ6" s="171">
        <f t="shared" si="3"/>
        <v>14.143043999999978</v>
      </c>
      <c r="AK6" s="171">
        <f t="shared" si="3"/>
        <v>11.981931999999979</v>
      </c>
      <c r="AL6" s="172">
        <f>D39</f>
        <v>9.8208199999999977</v>
      </c>
    </row>
    <row r="7" spans="1:38" x14ac:dyDescent="0.3">
      <c r="A7" s="43" t="s">
        <v>617</v>
      </c>
      <c r="B7" s="65"/>
      <c r="C7" s="65"/>
      <c r="D7" s="65"/>
      <c r="E7" s="192"/>
      <c r="F7" s="171"/>
      <c r="G7" s="171"/>
      <c r="H7" s="172"/>
      <c r="I7" s="171"/>
      <c r="J7" s="171"/>
      <c r="K7" s="171"/>
      <c r="L7" s="171"/>
      <c r="M7" s="171"/>
      <c r="N7" s="171"/>
      <c r="O7" s="171"/>
      <c r="P7" s="171"/>
      <c r="Q7" s="171"/>
      <c r="R7" s="172">
        <f>E39</f>
        <v>42.237499999999997</v>
      </c>
      <c r="S7" s="193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>
        <v>0</v>
      </c>
      <c r="AH7" s="171"/>
      <c r="AI7" s="171"/>
      <c r="AJ7" s="171"/>
      <c r="AK7" s="171"/>
      <c r="AL7" s="172"/>
    </row>
    <row r="8" spans="1:38" x14ac:dyDescent="0.3">
      <c r="A8" s="43" t="s">
        <v>513</v>
      </c>
      <c r="C8" s="19"/>
      <c r="D8" s="19"/>
      <c r="E8" s="19"/>
      <c r="F8" s="19"/>
      <c r="G8" s="19"/>
      <c r="H8" s="27">
        <f>H3-H6</f>
        <v>-5.1013999999999839</v>
      </c>
      <c r="I8" s="27"/>
      <c r="J8" s="27"/>
      <c r="K8" s="27"/>
      <c r="L8" s="27"/>
      <c r="M8" s="27"/>
      <c r="N8" s="27"/>
      <c r="O8" s="27"/>
      <c r="P8" s="27"/>
      <c r="Q8" s="27"/>
      <c r="R8" s="27">
        <f>R3-R6</f>
        <v>4.1770867911555882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>
        <f>AL3-AL6</f>
        <v>53.865852241067891</v>
      </c>
    </row>
    <row r="9" spans="1:38" x14ac:dyDescent="0.3">
      <c r="A9" s="43" t="s">
        <v>571</v>
      </c>
      <c r="C9" s="19"/>
      <c r="D9" s="19"/>
      <c r="E9" s="19"/>
      <c r="F9" s="19"/>
      <c r="G9" s="19"/>
      <c r="H9" s="27">
        <f>H5-H6</f>
        <v>-5.1013999999999839</v>
      </c>
      <c r="I9" s="27"/>
      <c r="J9" s="27"/>
      <c r="K9" s="27"/>
      <c r="L9" s="27"/>
      <c r="M9" s="27"/>
      <c r="N9" s="27"/>
      <c r="O9" s="27"/>
      <c r="P9" s="27"/>
      <c r="Q9" s="27"/>
      <c r="R9" s="27">
        <f>R5-R6</f>
        <v>-9.4484077946088973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>
        <f>AL5-AL6</f>
        <v>8.6236493607289901</v>
      </c>
    </row>
    <row r="10" spans="1:38" x14ac:dyDescent="0.3">
      <c r="R10" s="27"/>
    </row>
    <row r="14" spans="1:38" x14ac:dyDescent="0.3">
      <c r="S14" s="27"/>
      <c r="T14" s="27"/>
      <c r="U14" s="27"/>
      <c r="V14" s="27"/>
    </row>
    <row r="15" spans="1:38" x14ac:dyDescent="0.3">
      <c r="S15" s="27"/>
      <c r="T15" s="27"/>
      <c r="U15" s="27"/>
      <c r="V15" s="27"/>
    </row>
    <row r="16" spans="1:38" x14ac:dyDescent="0.3">
      <c r="S16" s="27"/>
      <c r="T16" s="27"/>
      <c r="U16" s="27"/>
      <c r="V16" s="27"/>
    </row>
    <row r="17" spans="19:22" x14ac:dyDescent="0.3">
      <c r="S17" s="27"/>
      <c r="T17" s="27"/>
      <c r="U17" s="27"/>
      <c r="V17" s="27"/>
    </row>
    <row r="18" spans="19:22" x14ac:dyDescent="0.3">
      <c r="S18" s="27"/>
      <c r="T18" s="27"/>
      <c r="U18" s="27"/>
      <c r="V18" s="27"/>
    </row>
    <row r="19" spans="19:22" x14ac:dyDescent="0.3">
      <c r="S19" s="27"/>
      <c r="T19" s="27"/>
      <c r="U19" s="27"/>
      <c r="V19" s="27"/>
    </row>
    <row r="33" spans="1:26" x14ac:dyDescent="0.3">
      <c r="B33" s="43">
        <v>2006</v>
      </c>
      <c r="C33" s="43">
        <f t="shared" ref="C33:J33" si="4">B33+1</f>
        <v>2007</v>
      </c>
      <c r="D33" s="43">
        <f t="shared" si="4"/>
        <v>2008</v>
      </c>
      <c r="E33" s="43">
        <f t="shared" si="4"/>
        <v>2009</v>
      </c>
      <c r="F33" s="43">
        <f t="shared" si="4"/>
        <v>2010</v>
      </c>
      <c r="G33" s="43">
        <f t="shared" si="4"/>
        <v>2011</v>
      </c>
      <c r="H33" s="43">
        <f t="shared" si="4"/>
        <v>2012</v>
      </c>
      <c r="I33" s="43">
        <f t="shared" si="4"/>
        <v>2013</v>
      </c>
      <c r="J33" s="43">
        <f t="shared" si="4"/>
        <v>2014</v>
      </c>
      <c r="K33" s="43">
        <v>2015</v>
      </c>
      <c r="L33" s="43">
        <v>2016</v>
      </c>
      <c r="M33" s="43">
        <v>2017</v>
      </c>
    </row>
    <row r="34" spans="1:26" x14ac:dyDescent="0.3">
      <c r="A34" s="43" t="s">
        <v>260</v>
      </c>
      <c r="B34" s="67">
        <v>108.0556</v>
      </c>
      <c r="C34" s="66">
        <f>B34-($B34-$G34)/($G33-$B33)</f>
        <v>106.30124593541584</v>
      </c>
      <c r="D34" s="66">
        <f>C34-($B34-$G34)/($G33-$B33)</f>
        <v>104.54689187083167</v>
      </c>
      <c r="E34" s="66">
        <f>D34-($B34-$G34)/($G33-$B33)</f>
        <v>102.79253780624751</v>
      </c>
      <c r="F34" s="66">
        <f>E34-($B34-$G34)/($G33-$B33)</f>
        <v>101.03818374166335</v>
      </c>
      <c r="G34" s="27">
        <v>99.283829677079211</v>
      </c>
      <c r="H34" s="66">
        <f>G34-($G34-$J34)/($J33-$G33)</f>
        <v>97.329509054207293</v>
      </c>
      <c r="I34" s="66">
        <f>H34-($G34-$J34)/($J33-$G33)</f>
        <v>95.375188431335374</v>
      </c>
      <c r="J34" s="27">
        <v>93.420867808463441</v>
      </c>
      <c r="K34" s="27"/>
      <c r="L34" s="27"/>
      <c r="M34" s="27"/>
      <c r="N34" s="27"/>
      <c r="O34" s="27"/>
      <c r="P34" s="27"/>
      <c r="Q34" s="27"/>
      <c r="W34" s="27"/>
      <c r="X34" s="27"/>
      <c r="Y34" s="27"/>
      <c r="Z34" s="27"/>
    </row>
    <row r="35" spans="1:26" x14ac:dyDescent="0.3">
      <c r="A35" s="43" t="s">
        <v>261</v>
      </c>
      <c r="B35" s="67">
        <v>96.265299999999996</v>
      </c>
      <c r="C35" s="66">
        <f>B35-($B35-$G35)/($G33-$B33)</f>
        <v>94.499429143998398</v>
      </c>
      <c r="D35" s="66">
        <f>C35-($B35-$G35)/($G33-$B33)</f>
        <v>92.7335582879968</v>
      </c>
      <c r="E35" s="66">
        <f>D35-($B35-$G35)/($G33-$B33)</f>
        <v>90.967687431995202</v>
      </c>
      <c r="F35" s="66">
        <f>E35-($B35-$G35)/($G33-$B33)</f>
        <v>89.201816575993604</v>
      </c>
      <c r="G35" s="27">
        <v>87.435945719992006</v>
      </c>
      <c r="H35" s="66">
        <f>G35-($G35-$J35)/($J33-$G33)</f>
        <v>85.54746343599578</v>
      </c>
      <c r="I35" s="66">
        <f>H35-($G35-$J35)/($J33-$G33)</f>
        <v>83.658981151999555</v>
      </c>
      <c r="J35" s="27">
        <v>81.77049886800333</v>
      </c>
      <c r="K35" s="27">
        <v>78.063403388592036</v>
      </c>
      <c r="L35" s="27">
        <v>74.140041456779215</v>
      </c>
      <c r="M35" s="27">
        <v>68.35109142049771</v>
      </c>
      <c r="N35" s="27"/>
      <c r="O35" s="27"/>
      <c r="P35" s="27"/>
      <c r="R35" s="27"/>
      <c r="S35" s="27"/>
      <c r="T35" s="27"/>
      <c r="U35" s="27"/>
      <c r="V35" s="27"/>
    </row>
    <row r="36" spans="1:26" x14ac:dyDescent="0.3">
      <c r="A36" s="43" t="s">
        <v>262</v>
      </c>
      <c r="B36" s="67">
        <f t="shared" ref="B36:J36" si="5">B34-B35</f>
        <v>11.790300000000002</v>
      </c>
      <c r="C36" s="27">
        <f t="shared" si="5"/>
        <v>11.801816791417437</v>
      </c>
      <c r="D36" s="27">
        <f t="shared" si="5"/>
        <v>11.813333582834872</v>
      </c>
      <c r="E36" s="27">
        <f t="shared" si="5"/>
        <v>11.824850374252307</v>
      </c>
      <c r="F36" s="27">
        <f t="shared" si="5"/>
        <v>11.836367165669742</v>
      </c>
      <c r="G36" s="27">
        <f t="shared" si="5"/>
        <v>11.847883957087205</v>
      </c>
      <c r="H36" s="27">
        <f t="shared" si="5"/>
        <v>11.782045618211512</v>
      </c>
      <c r="I36" s="27">
        <f t="shared" si="5"/>
        <v>11.716207279335819</v>
      </c>
      <c r="J36" s="27">
        <f t="shared" si="5"/>
        <v>11.650368940460112</v>
      </c>
      <c r="K36" s="27"/>
      <c r="L36" s="27"/>
      <c r="M36" s="27"/>
      <c r="N36" s="27"/>
      <c r="O36" s="27"/>
      <c r="P36" s="27"/>
    </row>
    <row r="37" spans="1:26" x14ac:dyDescent="0.3">
      <c r="B37" s="27"/>
      <c r="C37" s="66"/>
      <c r="D37" s="66"/>
      <c r="E37" s="66"/>
      <c r="F37" s="66"/>
      <c r="G37" s="27"/>
      <c r="H37" s="66"/>
      <c r="I37" s="66"/>
      <c r="J37" s="27"/>
      <c r="K37" s="27"/>
      <c r="L37" s="27"/>
      <c r="M37" s="27"/>
      <c r="N37" s="27"/>
      <c r="O37" s="27"/>
      <c r="P37" s="27"/>
    </row>
    <row r="38" spans="1:26" x14ac:dyDescent="0.3">
      <c r="A38" s="43" t="s">
        <v>263</v>
      </c>
      <c r="B38" s="43">
        <v>2020</v>
      </c>
      <c r="C38" s="43">
        <v>2030</v>
      </c>
      <c r="D38" s="43">
        <v>2050</v>
      </c>
      <c r="E38" s="43" t="s">
        <v>514</v>
      </c>
    </row>
    <row r="39" spans="1:26" x14ac:dyDescent="0.3">
      <c r="A39" s="43" t="s">
        <v>264</v>
      </c>
      <c r="B39" s="27">
        <f>B34*0.75-B36</f>
        <v>69.25139999999999</v>
      </c>
      <c r="C39" s="27">
        <f>B34*0.6-B36</f>
        <v>53.043059999999997</v>
      </c>
      <c r="D39" s="27">
        <f>B34*0.2-B36</f>
        <v>9.8208199999999977</v>
      </c>
      <c r="E39" s="43">
        <f>B34*0.5-B36</f>
        <v>42.237499999999997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0656-9FDF-4F98-A0D8-BFEEC72D1E2A}">
  <sheetPr>
    <tabColor theme="5" tint="0.59999389629810485"/>
  </sheetPr>
  <dimension ref="A9:AL91"/>
  <sheetViews>
    <sheetView topLeftCell="A6" zoomScale="80" zoomScaleNormal="80" workbookViewId="0">
      <pane ySplit="24" topLeftCell="A75" activePane="bottomLeft" state="frozen"/>
      <selection activeCell="R60" sqref="R60"/>
      <selection pane="bottomLeft" activeCell="K105" sqref="K105"/>
    </sheetView>
  </sheetViews>
  <sheetFormatPr defaultColWidth="9.109375" defaultRowHeight="10.199999999999999" x14ac:dyDescent="0.2"/>
  <cols>
    <col min="1" max="1" width="30.44140625" style="205" bestFit="1" customWidth="1"/>
    <col min="2" max="8" width="8.44140625" style="205" bestFit="1" customWidth="1"/>
    <col min="9" max="9" width="15.44140625" style="205" bestFit="1" customWidth="1"/>
    <col min="10" max="13" width="14.44140625" style="205" bestFit="1" customWidth="1"/>
    <col min="14" max="14" width="15.33203125" style="205" bestFit="1" customWidth="1"/>
    <col min="15" max="38" width="14.44140625" style="205" bestFit="1" customWidth="1"/>
    <col min="39" max="16384" width="9.109375" style="205"/>
  </cols>
  <sheetData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spans="1:38" ht="14.25" customHeight="1" x14ac:dyDescent="0.2"/>
    <row r="18" spans="1:38" ht="14.25" customHeight="1" x14ac:dyDescent="0.2"/>
    <row r="19" spans="1:38" ht="14.25" customHeight="1" x14ac:dyDescent="0.2"/>
    <row r="20" spans="1:38" ht="14.25" customHeight="1" x14ac:dyDescent="0.2"/>
    <row r="21" spans="1:38" ht="14.25" customHeight="1" x14ac:dyDescent="0.2"/>
    <row r="22" spans="1:38" ht="14.25" customHeight="1" x14ac:dyDescent="0.2"/>
    <row r="23" spans="1:38" ht="14.25" customHeight="1" x14ac:dyDescent="0.2"/>
    <row r="24" spans="1:38" ht="14.25" customHeight="1" x14ac:dyDescent="0.2"/>
    <row r="25" spans="1:38" ht="14.25" customHeight="1" x14ac:dyDescent="0.2"/>
    <row r="26" spans="1:38" ht="14.25" customHeight="1" x14ac:dyDescent="0.2"/>
    <row r="27" spans="1:38" ht="14.25" customHeight="1" x14ac:dyDescent="0.2"/>
    <row r="28" spans="1:38" ht="14.25" customHeight="1" x14ac:dyDescent="0.2"/>
    <row r="29" spans="1:38" ht="14.25" customHeight="1" x14ac:dyDescent="0.2"/>
    <row r="31" spans="1:38" ht="14.4" x14ac:dyDescent="0.3">
      <c r="A31" s="57" t="s">
        <v>394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spans="1:38" s="43" customFormat="1" ht="14.4" x14ac:dyDescent="0.3">
      <c r="A32" s="57" t="s">
        <v>449</v>
      </c>
    </row>
    <row r="33" spans="1:38" s="43" customFormat="1" ht="14.4" x14ac:dyDescent="0.3">
      <c r="A33" s="57" t="s">
        <v>402</v>
      </c>
    </row>
    <row r="34" spans="1:38" s="43" customFormat="1" ht="14.4" x14ac:dyDescent="0.3">
      <c r="A34" s="57" t="s">
        <v>303</v>
      </c>
    </row>
    <row r="35" spans="1:38" s="43" customFormat="1" ht="14.4" x14ac:dyDescent="0.3">
      <c r="A35" s="57"/>
    </row>
    <row r="36" spans="1:38" s="43" customFormat="1" ht="14.4" x14ac:dyDescent="0.3">
      <c r="A36" s="57" t="s">
        <v>246</v>
      </c>
      <c r="B36" s="57">
        <v>2014</v>
      </c>
      <c r="C36" s="57">
        <v>2015</v>
      </c>
      <c r="D36" s="57">
        <v>2016</v>
      </c>
      <c r="E36" s="57">
        <v>2017</v>
      </c>
      <c r="F36" s="57">
        <v>2018</v>
      </c>
      <c r="G36" s="57">
        <v>2019</v>
      </c>
      <c r="H36" s="57">
        <v>2020</v>
      </c>
      <c r="I36" s="57">
        <v>2021</v>
      </c>
      <c r="J36" s="57">
        <v>2022</v>
      </c>
      <c r="K36" s="57">
        <v>2023</v>
      </c>
      <c r="L36" s="57">
        <v>2024</v>
      </c>
      <c r="M36" s="57">
        <v>2025</v>
      </c>
      <c r="N36" s="57">
        <v>2026</v>
      </c>
      <c r="O36" s="57">
        <v>2027</v>
      </c>
      <c r="P36" s="57">
        <v>2028</v>
      </c>
      <c r="Q36" s="57">
        <v>2029</v>
      </c>
      <c r="R36" s="57">
        <v>2030</v>
      </c>
      <c r="S36" s="57">
        <v>2031</v>
      </c>
      <c r="T36" s="57">
        <v>2032</v>
      </c>
      <c r="U36" s="57">
        <v>2033</v>
      </c>
      <c r="V36" s="57">
        <v>2034</v>
      </c>
      <c r="W36" s="57">
        <v>2035</v>
      </c>
      <c r="X36" s="57">
        <v>2036</v>
      </c>
      <c r="Y36" s="57">
        <v>2037</v>
      </c>
      <c r="Z36" s="57">
        <v>2038</v>
      </c>
      <c r="AA36" s="57">
        <v>2039</v>
      </c>
      <c r="AB36" s="57">
        <v>2040</v>
      </c>
      <c r="AC36" s="57">
        <v>2041</v>
      </c>
      <c r="AD36" s="57">
        <v>2042</v>
      </c>
      <c r="AE36" s="57">
        <v>2043</v>
      </c>
      <c r="AF36" s="57">
        <v>2044</v>
      </c>
      <c r="AG36" s="57">
        <v>2045</v>
      </c>
      <c r="AH36" s="57">
        <v>2046</v>
      </c>
      <c r="AI36" s="57">
        <v>2047</v>
      </c>
      <c r="AJ36" s="57">
        <v>2048</v>
      </c>
      <c r="AK36" s="57">
        <v>2049</v>
      </c>
      <c r="AL36" s="57">
        <v>2050</v>
      </c>
    </row>
    <row r="37" spans="1:38" s="43" customFormat="1" ht="14.4" x14ac:dyDescent="0.3">
      <c r="A37" s="43" t="s">
        <v>193</v>
      </c>
      <c r="B37" s="176" t="s">
        <v>337</v>
      </c>
      <c r="C37" s="176">
        <v>2.29778E-2</v>
      </c>
      <c r="D37" s="176">
        <v>2.29111E-2</v>
      </c>
      <c r="E37" s="176">
        <v>2.2799900000000001E-2</v>
      </c>
      <c r="F37" s="176">
        <v>2.2644299999999999E-2</v>
      </c>
      <c r="G37" s="176">
        <v>2.24443E-2</v>
      </c>
      <c r="H37" s="176">
        <v>2.2199699999999999E-2</v>
      </c>
      <c r="I37" s="176">
        <v>2.1752899999999999E-2</v>
      </c>
      <c r="J37" s="176">
        <v>2.1252E-2</v>
      </c>
      <c r="K37" s="176">
        <v>2.07105E-2</v>
      </c>
      <c r="L37" s="176">
        <v>2.0103599999999999E-2</v>
      </c>
      <c r="M37" s="176">
        <v>1.9488999999999999E-2</v>
      </c>
      <c r="N37" s="176">
        <v>1.8883899999999999E-2</v>
      </c>
      <c r="O37" s="176">
        <v>1.8305600000000002E-2</v>
      </c>
      <c r="P37" s="176">
        <v>1.7770999999999999E-2</v>
      </c>
      <c r="Q37" s="176">
        <v>1.7297400000000001E-2</v>
      </c>
      <c r="R37" s="176">
        <v>1.6901900000000001E-2</v>
      </c>
      <c r="S37" s="176">
        <v>1.5941500000000001E-2</v>
      </c>
      <c r="T37" s="176">
        <v>1.47411E-2</v>
      </c>
      <c r="U37" s="176">
        <v>1.3780799999999999E-2</v>
      </c>
      <c r="V37" s="176">
        <v>1.3060499999999999E-2</v>
      </c>
      <c r="W37" s="176">
        <v>1.23403E-2</v>
      </c>
      <c r="X37" s="176">
        <v>1.16201E-2</v>
      </c>
      <c r="Y37" s="176">
        <v>1.1141699999999999E-2</v>
      </c>
      <c r="Z37" s="176">
        <v>1.0907999999999999E-2</v>
      </c>
      <c r="AA37" s="176">
        <v>1.0672299999999999E-2</v>
      </c>
      <c r="AB37" s="176">
        <v>1.0423399999999999E-2</v>
      </c>
      <c r="AC37" s="176">
        <v>1.01741E-2</v>
      </c>
      <c r="AD37" s="176">
        <v>1.01642E-2</v>
      </c>
      <c r="AE37" s="176">
        <v>1.0185E-2</v>
      </c>
      <c r="AF37" s="176">
        <v>1.0193900000000001E-2</v>
      </c>
      <c r="AG37" s="176">
        <v>1.01911E-2</v>
      </c>
      <c r="AH37" s="176">
        <v>9.9588000000000003E-3</v>
      </c>
      <c r="AI37" s="176">
        <v>9.9082000000000007E-3</v>
      </c>
      <c r="AJ37" s="176">
        <v>9.9162E-3</v>
      </c>
      <c r="AK37" s="176">
        <v>9.9351000000000005E-3</v>
      </c>
      <c r="AL37" s="176">
        <v>9.9485000000000007E-3</v>
      </c>
    </row>
    <row r="38" spans="1:38" s="43" customFormat="1" ht="14.4" x14ac:dyDescent="0.3">
      <c r="A38" s="43" t="s">
        <v>194</v>
      </c>
      <c r="B38" s="176" t="s">
        <v>337</v>
      </c>
      <c r="C38" s="176">
        <v>6.9932300000000003E-2</v>
      </c>
      <c r="D38" s="176">
        <v>6.9729399999999997E-2</v>
      </c>
      <c r="E38" s="176">
        <v>6.9391099999999997E-2</v>
      </c>
      <c r="F38" s="176">
        <v>6.8917500000000007E-2</v>
      </c>
      <c r="G38" s="176">
        <v>6.8308599999999997E-2</v>
      </c>
      <c r="H38" s="176">
        <v>6.7564399999999997E-2</v>
      </c>
      <c r="I38" s="176">
        <v>6.6204399999999997E-2</v>
      </c>
      <c r="J38" s="176">
        <v>6.4680000000000001E-2</v>
      </c>
      <c r="K38" s="176">
        <v>6.3032000000000005E-2</v>
      </c>
      <c r="L38" s="176">
        <v>6.1184799999999998E-2</v>
      </c>
      <c r="M38" s="176">
        <v>5.93143E-2</v>
      </c>
      <c r="N38" s="176">
        <v>5.74729E-2</v>
      </c>
      <c r="O38" s="176">
        <v>5.5712600000000001E-2</v>
      </c>
      <c r="P38" s="176">
        <v>5.4085599999999998E-2</v>
      </c>
      <c r="Q38" s="176">
        <v>5.2644200000000002E-2</v>
      </c>
      <c r="R38" s="176">
        <v>5.14405E-2</v>
      </c>
      <c r="S38" s="176">
        <v>4.8517699999999997E-2</v>
      </c>
      <c r="T38" s="176">
        <v>4.4864300000000003E-2</v>
      </c>
      <c r="U38" s="176">
        <v>4.19415E-2</v>
      </c>
      <c r="V38" s="176">
        <v>3.97495E-2</v>
      </c>
      <c r="W38" s="176">
        <v>3.7557500000000001E-2</v>
      </c>
      <c r="X38" s="176">
        <v>3.5365599999999997E-2</v>
      </c>
      <c r="Y38" s="176">
        <v>3.3909399999999999E-2</v>
      </c>
      <c r="Z38" s="176">
        <v>3.31983E-2</v>
      </c>
      <c r="AA38" s="176">
        <v>3.2481000000000003E-2</v>
      </c>
      <c r="AB38" s="176">
        <v>3.1723300000000003E-2</v>
      </c>
      <c r="AC38" s="176">
        <v>3.0964599999999998E-2</v>
      </c>
      <c r="AD38" s="176">
        <v>3.0934699999999999E-2</v>
      </c>
      <c r="AE38" s="176">
        <v>3.09977E-2</v>
      </c>
      <c r="AF38" s="176">
        <v>3.1024800000000002E-2</v>
      </c>
      <c r="AG38" s="176">
        <v>3.10164E-2</v>
      </c>
      <c r="AH38" s="176">
        <v>3.03095E-2</v>
      </c>
      <c r="AI38" s="176">
        <v>3.0155399999999999E-2</v>
      </c>
      <c r="AJ38" s="176">
        <v>3.01797E-2</v>
      </c>
      <c r="AK38" s="176">
        <v>3.0237199999999999E-2</v>
      </c>
      <c r="AL38" s="176">
        <v>3.0278200000000002E-2</v>
      </c>
    </row>
    <row r="39" spans="1:38" s="43" customFormat="1" ht="14.4" x14ac:dyDescent="0.3">
      <c r="A39" s="43" t="s">
        <v>195</v>
      </c>
      <c r="B39" s="176" t="s">
        <v>337</v>
      </c>
      <c r="C39" s="176">
        <v>1.3462999999999999E-2</v>
      </c>
      <c r="D39" s="176">
        <v>1.4851899999999999E-2</v>
      </c>
      <c r="E39" s="176">
        <v>1.71667E-2</v>
      </c>
      <c r="F39" s="176">
        <v>2.0407399999999999E-2</v>
      </c>
      <c r="G39" s="176">
        <v>2.4574100000000001E-2</v>
      </c>
      <c r="H39" s="176">
        <v>2.9666700000000001E-2</v>
      </c>
      <c r="I39" s="176">
        <v>3.8972899999999998E-2</v>
      </c>
      <c r="J39" s="176">
        <v>4.9403700000000002E-2</v>
      </c>
      <c r="K39" s="176">
        <v>6.0681300000000001E-2</v>
      </c>
      <c r="L39" s="176">
        <v>7.3321399999999995E-2</v>
      </c>
      <c r="M39" s="176">
        <v>8.6120500000000003E-2</v>
      </c>
      <c r="N39" s="176">
        <v>9.8721400000000001E-2</v>
      </c>
      <c r="O39" s="176">
        <v>0.110767</v>
      </c>
      <c r="P39" s="176">
        <v>0.12189999999999999</v>
      </c>
      <c r="Q39" s="176">
        <v>0.1317634</v>
      </c>
      <c r="R39" s="176">
        <v>0.14000000000000001</v>
      </c>
      <c r="S39" s="176">
        <v>0.16</v>
      </c>
      <c r="T39" s="176">
        <v>0.185</v>
      </c>
      <c r="U39" s="176">
        <v>0.20499999999999999</v>
      </c>
      <c r="V39" s="176">
        <v>0.22</v>
      </c>
      <c r="W39" s="176">
        <v>0.2349996</v>
      </c>
      <c r="X39" s="176">
        <v>0.2499979</v>
      </c>
      <c r="Y39" s="176">
        <v>0.25996269999999999</v>
      </c>
      <c r="Z39" s="176">
        <v>0.26482889999999998</v>
      </c>
      <c r="AA39" s="176">
        <v>0.26973740000000002</v>
      </c>
      <c r="AB39" s="176">
        <v>0.2749219</v>
      </c>
      <c r="AC39" s="176">
        <v>0.28011390000000003</v>
      </c>
      <c r="AD39" s="176">
        <v>0.28031859999999997</v>
      </c>
      <c r="AE39" s="176">
        <v>0.279887</v>
      </c>
      <c r="AF39" s="176">
        <v>0.2797019</v>
      </c>
      <c r="AG39" s="176">
        <v>0.27975889999999998</v>
      </c>
      <c r="AH39" s="176">
        <v>0.28459679999999998</v>
      </c>
      <c r="AI39" s="176">
        <v>0.28565079999999998</v>
      </c>
      <c r="AJ39" s="176">
        <v>0.28548459999999998</v>
      </c>
      <c r="AK39" s="176">
        <v>0.28509089999999998</v>
      </c>
      <c r="AL39" s="176">
        <v>0.28481070000000003</v>
      </c>
    </row>
    <row r="40" spans="1:38" s="43" customFormat="1" ht="14.4" x14ac:dyDescent="0.3">
      <c r="A40" s="43" t="s">
        <v>131</v>
      </c>
      <c r="B40" s="176" t="s">
        <v>337</v>
      </c>
      <c r="C40" s="176" t="s">
        <v>337</v>
      </c>
      <c r="D40" s="176" t="s">
        <v>337</v>
      </c>
      <c r="E40" s="176" t="s">
        <v>337</v>
      </c>
      <c r="F40" s="176" t="s">
        <v>337</v>
      </c>
      <c r="G40" s="176" t="s">
        <v>337</v>
      </c>
      <c r="H40" s="176" t="s">
        <v>337</v>
      </c>
      <c r="I40" s="176" t="s">
        <v>337</v>
      </c>
      <c r="J40" s="176" t="s">
        <v>337</v>
      </c>
      <c r="K40" s="176" t="s">
        <v>337</v>
      </c>
      <c r="L40" s="176">
        <v>2.4973E-3</v>
      </c>
      <c r="M40" s="176">
        <v>4.8419999999999999E-3</v>
      </c>
      <c r="N40" s="176">
        <v>7.0375000000000004E-3</v>
      </c>
      <c r="O40" s="176">
        <v>9.0959000000000005E-3</v>
      </c>
      <c r="P40" s="176">
        <v>1.10379E-2</v>
      </c>
      <c r="Q40" s="176">
        <v>1.2892499999999999E-2</v>
      </c>
      <c r="R40" s="176">
        <v>1.46973E-2</v>
      </c>
      <c r="S40" s="176">
        <v>1.38622E-2</v>
      </c>
      <c r="T40" s="176">
        <v>1.2818400000000001E-2</v>
      </c>
      <c r="U40" s="176">
        <v>1.1983300000000001E-2</v>
      </c>
      <c r="V40" s="176">
        <v>1.1357000000000001E-2</v>
      </c>
      <c r="W40" s="176">
        <v>1.0730699999999999E-2</v>
      </c>
      <c r="X40" s="176">
        <v>1.0104500000000001E-2</v>
      </c>
      <c r="Y40" s="176">
        <v>9.6883999999999998E-3</v>
      </c>
      <c r="Z40" s="176">
        <v>9.4851999999999992E-3</v>
      </c>
      <c r="AA40" s="176">
        <v>9.2803E-3</v>
      </c>
      <c r="AB40" s="176">
        <v>9.0638000000000003E-3</v>
      </c>
      <c r="AC40" s="176">
        <v>8.8470000000000007E-3</v>
      </c>
      <c r="AD40" s="176">
        <v>8.8384999999999991E-3</v>
      </c>
      <c r="AE40" s="176">
        <v>8.8564999999999998E-3</v>
      </c>
      <c r="AF40" s="176">
        <v>8.8641999999999992E-3</v>
      </c>
      <c r="AG40" s="176">
        <v>8.8617999999999995E-3</v>
      </c>
      <c r="AH40" s="176">
        <v>8.6598000000000005E-3</v>
      </c>
      <c r="AI40" s="176">
        <v>8.6157999999999998E-3</v>
      </c>
      <c r="AJ40" s="176">
        <v>8.6227999999999999E-3</v>
      </c>
      <c r="AK40" s="176">
        <v>8.6391999999999997E-3</v>
      </c>
      <c r="AL40" s="176">
        <v>8.6508999999999996E-3</v>
      </c>
    </row>
    <row r="41" spans="1:38" s="43" customFormat="1" ht="14.4" x14ac:dyDescent="0.3">
      <c r="A41" s="43" t="s">
        <v>196</v>
      </c>
      <c r="B41" s="176" t="s">
        <v>337</v>
      </c>
      <c r="C41" s="176" t="s">
        <v>337</v>
      </c>
      <c r="D41" s="176" t="s">
        <v>337</v>
      </c>
      <c r="E41" s="176" t="s">
        <v>337</v>
      </c>
      <c r="F41" s="176" t="s">
        <v>337</v>
      </c>
      <c r="G41" s="176" t="s">
        <v>337</v>
      </c>
      <c r="H41" s="176" t="s">
        <v>337</v>
      </c>
      <c r="I41" s="176" t="s">
        <v>337</v>
      </c>
      <c r="J41" s="176" t="s">
        <v>337</v>
      </c>
      <c r="K41" s="176" t="s">
        <v>337</v>
      </c>
      <c r="L41" s="176">
        <v>1.22057E-2</v>
      </c>
      <c r="M41" s="176">
        <v>2.3665200000000001E-2</v>
      </c>
      <c r="N41" s="176">
        <v>3.4395700000000001E-2</v>
      </c>
      <c r="O41" s="176">
        <v>4.4456299999999997E-2</v>
      </c>
      <c r="P41" s="176">
        <v>5.3947599999999998E-2</v>
      </c>
      <c r="Q41" s="176">
        <v>6.3011899999999996E-2</v>
      </c>
      <c r="R41" s="176">
        <v>7.1832999999999994E-2</v>
      </c>
      <c r="S41" s="176">
        <v>6.7751599999999995E-2</v>
      </c>
      <c r="T41" s="176">
        <v>6.2649800000000005E-2</v>
      </c>
      <c r="U41" s="176">
        <v>5.85684E-2</v>
      </c>
      <c r="V41" s="176">
        <v>5.5507300000000002E-2</v>
      </c>
      <c r="W41" s="176">
        <v>5.2446300000000001E-2</v>
      </c>
      <c r="X41" s="176">
        <v>4.9385600000000002E-2</v>
      </c>
      <c r="Y41" s="176">
        <v>4.7352100000000001E-2</v>
      </c>
      <c r="Z41" s="176">
        <v>4.6358999999999997E-2</v>
      </c>
      <c r="AA41" s="176">
        <v>4.5357300000000003E-2</v>
      </c>
      <c r="AB41" s="176">
        <v>4.42993E-2</v>
      </c>
      <c r="AC41" s="176">
        <v>4.3239800000000002E-2</v>
      </c>
      <c r="AD41" s="176">
        <v>4.3198E-2</v>
      </c>
      <c r="AE41" s="176">
        <v>4.3286100000000001E-2</v>
      </c>
      <c r="AF41" s="176">
        <v>4.3323899999999999E-2</v>
      </c>
      <c r="AG41" s="176">
        <v>4.3312200000000002E-2</v>
      </c>
      <c r="AH41" s="176">
        <v>4.2325000000000002E-2</v>
      </c>
      <c r="AI41" s="176">
        <v>4.2109899999999999E-2</v>
      </c>
      <c r="AJ41" s="176">
        <v>4.2143800000000002E-2</v>
      </c>
      <c r="AK41" s="176">
        <v>4.2224100000000001E-2</v>
      </c>
      <c r="AL41" s="176">
        <v>4.2281300000000001E-2</v>
      </c>
    </row>
    <row r="42" spans="1:38" s="43" customFormat="1" ht="14.4" x14ac:dyDescent="0.3">
      <c r="A42" s="43" t="s">
        <v>197</v>
      </c>
      <c r="B42" s="176" t="s">
        <v>337</v>
      </c>
      <c r="C42" s="176" t="s">
        <v>337</v>
      </c>
      <c r="D42" s="176" t="s">
        <v>337</v>
      </c>
      <c r="E42" s="176" t="s">
        <v>337</v>
      </c>
      <c r="F42" s="176" t="s">
        <v>337</v>
      </c>
      <c r="G42" s="176" t="s">
        <v>337</v>
      </c>
      <c r="H42" s="176" t="s">
        <v>337</v>
      </c>
      <c r="I42" s="176" t="s">
        <v>337</v>
      </c>
      <c r="J42" s="176" t="s">
        <v>337</v>
      </c>
      <c r="K42" s="176" t="s">
        <v>337</v>
      </c>
      <c r="L42" s="176">
        <v>1.1893600000000001E-2</v>
      </c>
      <c r="M42" s="176">
        <v>2.3060000000000001E-2</v>
      </c>
      <c r="N42" s="176">
        <v>3.35161E-2</v>
      </c>
      <c r="O42" s="176">
        <v>4.3319400000000001E-2</v>
      </c>
      <c r="P42" s="176">
        <v>5.2567900000000001E-2</v>
      </c>
      <c r="Q42" s="176">
        <v>6.1400299999999998E-2</v>
      </c>
      <c r="R42" s="176">
        <v>6.9995799999999997E-2</v>
      </c>
      <c r="S42" s="176">
        <v>6.6018800000000002E-2</v>
      </c>
      <c r="T42" s="176">
        <v>6.1047499999999998E-2</v>
      </c>
      <c r="U42" s="176">
        <v>5.7070500000000003E-2</v>
      </c>
      <c r="V42" s="176">
        <v>5.4087700000000002E-2</v>
      </c>
      <c r="W42" s="176">
        <v>5.1104999999999998E-2</v>
      </c>
      <c r="X42" s="176">
        <v>4.8122499999999999E-2</v>
      </c>
      <c r="Y42" s="176">
        <v>4.6141000000000001E-2</v>
      </c>
      <c r="Z42" s="176">
        <v>4.5173400000000002E-2</v>
      </c>
      <c r="AA42" s="176">
        <v>4.4197300000000002E-2</v>
      </c>
      <c r="AB42" s="176">
        <v>4.3166400000000001E-2</v>
      </c>
      <c r="AC42" s="176">
        <v>4.2133900000000002E-2</v>
      </c>
      <c r="AD42" s="176">
        <v>4.2093199999999997E-2</v>
      </c>
      <c r="AE42" s="176">
        <v>4.2179099999999997E-2</v>
      </c>
      <c r="AF42" s="176">
        <v>4.2215900000000001E-2</v>
      </c>
      <c r="AG42" s="176">
        <v>4.2204499999999999E-2</v>
      </c>
      <c r="AH42" s="176">
        <v>4.1242500000000001E-2</v>
      </c>
      <c r="AI42" s="176">
        <v>4.1032899999999997E-2</v>
      </c>
      <c r="AJ42" s="176">
        <v>4.1065999999999998E-2</v>
      </c>
      <c r="AK42" s="176">
        <v>4.1144199999999999E-2</v>
      </c>
      <c r="AL42" s="176">
        <v>4.1200000000000001E-2</v>
      </c>
    </row>
    <row r="43" spans="1:38" s="43" customFormat="1" ht="14.4" x14ac:dyDescent="0.3">
      <c r="A43" s="43" t="s">
        <v>118</v>
      </c>
      <c r="B43" s="176" t="s">
        <v>337</v>
      </c>
      <c r="C43" s="176">
        <v>1.3462999999999999E-2</v>
      </c>
      <c r="D43" s="176">
        <v>1.4851899999999999E-2</v>
      </c>
      <c r="E43" s="176">
        <v>1.71667E-2</v>
      </c>
      <c r="F43" s="176">
        <v>2.0407399999999999E-2</v>
      </c>
      <c r="G43" s="176">
        <v>2.4574100000000001E-2</v>
      </c>
      <c r="H43" s="176">
        <v>2.9666700000000001E-2</v>
      </c>
      <c r="I43" s="176">
        <v>3.8972899999999998E-2</v>
      </c>
      <c r="J43" s="176">
        <v>4.9403700000000002E-2</v>
      </c>
      <c r="K43" s="176">
        <v>6.0681300000000001E-2</v>
      </c>
      <c r="L43" s="176">
        <v>7.3321399999999995E-2</v>
      </c>
      <c r="M43" s="176">
        <v>8.6120500000000003E-2</v>
      </c>
      <c r="N43" s="176">
        <v>9.8721400000000001E-2</v>
      </c>
      <c r="O43" s="176">
        <v>0.110767</v>
      </c>
      <c r="P43" s="176">
        <v>0.12189999999999999</v>
      </c>
      <c r="Q43" s="176">
        <v>0.1317634</v>
      </c>
      <c r="R43" s="176">
        <v>0.14000000000000001</v>
      </c>
      <c r="S43" s="176">
        <v>0.16</v>
      </c>
      <c r="T43" s="176">
        <v>0.185</v>
      </c>
      <c r="U43" s="176">
        <v>0.20499999999999999</v>
      </c>
      <c r="V43" s="176">
        <v>0.22</v>
      </c>
      <c r="W43" s="176">
        <v>0.2349996</v>
      </c>
      <c r="X43" s="176">
        <v>0.2499979</v>
      </c>
      <c r="Y43" s="176">
        <v>0.25996269999999999</v>
      </c>
      <c r="Z43" s="176">
        <v>0.26482889999999998</v>
      </c>
      <c r="AA43" s="176">
        <v>0.26973740000000002</v>
      </c>
      <c r="AB43" s="176">
        <v>0.2749219</v>
      </c>
      <c r="AC43" s="176">
        <v>0.28011390000000003</v>
      </c>
      <c r="AD43" s="176">
        <v>0.28031859999999997</v>
      </c>
      <c r="AE43" s="176">
        <v>0.279887</v>
      </c>
      <c r="AF43" s="176">
        <v>0.2797019</v>
      </c>
      <c r="AG43" s="176">
        <v>0.27975889999999998</v>
      </c>
      <c r="AH43" s="176">
        <v>0.28459679999999998</v>
      </c>
      <c r="AI43" s="176">
        <v>0.28565079999999998</v>
      </c>
      <c r="AJ43" s="176">
        <v>0.28548459999999998</v>
      </c>
      <c r="AK43" s="176">
        <v>0.28509089999999998</v>
      </c>
      <c r="AL43" s="176">
        <v>0.28481070000000003</v>
      </c>
    </row>
    <row r="44" spans="1:38" s="43" customFormat="1" ht="14.4" x14ac:dyDescent="0.3">
      <c r="A44" s="43" t="s">
        <v>120</v>
      </c>
      <c r="B44" s="176" t="s">
        <v>337</v>
      </c>
      <c r="C44" s="176">
        <v>7.9922699999999999E-2</v>
      </c>
      <c r="D44" s="176">
        <v>7.9690700000000003E-2</v>
      </c>
      <c r="E44" s="176">
        <v>7.9304100000000002E-2</v>
      </c>
      <c r="F44" s="176">
        <v>7.8762899999999997E-2</v>
      </c>
      <c r="G44" s="176">
        <v>7.8066999999999998E-2</v>
      </c>
      <c r="H44" s="176">
        <v>7.7216400000000004E-2</v>
      </c>
      <c r="I44" s="176">
        <v>7.5662099999999996E-2</v>
      </c>
      <c r="J44" s="176">
        <v>7.392E-2</v>
      </c>
      <c r="K44" s="176">
        <v>7.2036500000000003E-2</v>
      </c>
      <c r="L44" s="176">
        <v>6.7428100000000005E-2</v>
      </c>
      <c r="M44" s="176">
        <v>6.2945799999999996E-2</v>
      </c>
      <c r="N44" s="176">
        <v>5.8645799999999998E-2</v>
      </c>
      <c r="O44" s="176">
        <v>5.4575600000000002E-2</v>
      </c>
      <c r="P44" s="176">
        <v>5.0774199999999999E-2</v>
      </c>
      <c r="Q44" s="176">
        <v>4.7272300000000003E-2</v>
      </c>
      <c r="R44" s="176">
        <v>4.4091900000000003E-2</v>
      </c>
      <c r="S44" s="176">
        <v>4.1586600000000001E-2</v>
      </c>
      <c r="T44" s="176">
        <v>3.8455099999999999E-2</v>
      </c>
      <c r="U44" s="176">
        <v>3.59499E-2</v>
      </c>
      <c r="V44" s="176">
        <v>3.4070999999999997E-2</v>
      </c>
      <c r="W44" s="176">
        <v>3.2192100000000001E-2</v>
      </c>
      <c r="X44" s="176">
        <v>3.0313400000000001E-2</v>
      </c>
      <c r="Y44" s="176">
        <v>2.9065199999999999E-2</v>
      </c>
      <c r="Z44" s="176">
        <v>2.84557E-2</v>
      </c>
      <c r="AA44" s="176">
        <v>2.7840799999999999E-2</v>
      </c>
      <c r="AB44" s="176">
        <v>2.7191400000000001E-2</v>
      </c>
      <c r="AC44" s="176">
        <v>2.6541100000000001E-2</v>
      </c>
      <c r="AD44" s="176">
        <v>2.6515400000000001E-2</v>
      </c>
      <c r="AE44" s="176">
        <v>2.6569499999999999E-2</v>
      </c>
      <c r="AF44" s="176">
        <v>2.65927E-2</v>
      </c>
      <c r="AG44" s="176">
        <v>2.6585500000000001E-2</v>
      </c>
      <c r="AH44" s="176">
        <v>2.5979499999999999E-2</v>
      </c>
      <c r="AI44" s="176">
        <v>2.5847499999999999E-2</v>
      </c>
      <c r="AJ44" s="176">
        <v>2.58683E-2</v>
      </c>
      <c r="AK44" s="176">
        <v>2.5917599999999999E-2</v>
      </c>
      <c r="AL44" s="176">
        <v>2.5952699999999999E-2</v>
      </c>
    </row>
    <row r="45" spans="1:38" s="43" customFormat="1" ht="14.4" x14ac:dyDescent="0.3">
      <c r="A45" s="43" t="s">
        <v>119</v>
      </c>
      <c r="B45" s="59" t="s">
        <v>337</v>
      </c>
      <c r="C45" s="59">
        <v>9.990000000000001E-4</v>
      </c>
      <c r="D45" s="59">
        <v>9.9609999999999998E-4</v>
      </c>
      <c r="E45" s="59">
        <v>9.9130000000000008E-4</v>
      </c>
      <c r="F45" s="59">
        <v>9.8449999999999992E-4</v>
      </c>
      <c r="G45" s="59">
        <v>9.7579999999999997E-4</v>
      </c>
      <c r="H45" s="59">
        <v>9.6520000000000004E-4</v>
      </c>
      <c r="I45" s="59">
        <v>9.458E-4</v>
      </c>
      <c r="J45" s="59">
        <v>9.2400000000000002E-4</v>
      </c>
      <c r="K45" s="59">
        <v>9.0050000000000004E-4</v>
      </c>
      <c r="L45" s="59">
        <v>8.4290000000000005E-4</v>
      </c>
      <c r="M45" s="59">
        <v>7.8680000000000004E-4</v>
      </c>
      <c r="N45" s="59">
        <v>7.3309999999999998E-4</v>
      </c>
      <c r="O45" s="59">
        <v>6.8219999999999999E-4</v>
      </c>
      <c r="P45" s="59">
        <v>6.3469999999999998E-4</v>
      </c>
      <c r="Q45" s="59">
        <v>5.909E-4</v>
      </c>
      <c r="R45" s="59">
        <v>5.5110000000000001E-4</v>
      </c>
      <c r="S45" s="59">
        <v>5.1979999999999995E-4</v>
      </c>
      <c r="T45" s="59">
        <v>4.8069999999999997E-4</v>
      </c>
      <c r="U45" s="59">
        <v>4.4939999999999997E-4</v>
      </c>
      <c r="V45" s="59">
        <v>4.259E-4</v>
      </c>
      <c r="W45" s="59">
        <v>4.0240000000000002E-4</v>
      </c>
      <c r="X45" s="59">
        <v>3.7889999999999999E-4</v>
      </c>
      <c r="Y45" s="59">
        <v>3.6329999999999999E-4</v>
      </c>
      <c r="Z45" s="59">
        <v>3.5570000000000003E-4</v>
      </c>
      <c r="AA45" s="59">
        <v>3.48E-4</v>
      </c>
      <c r="AB45" s="59">
        <v>3.3990000000000002E-4</v>
      </c>
      <c r="AC45" s="59">
        <v>3.3179999999999999E-4</v>
      </c>
      <c r="AD45" s="59">
        <v>3.3139999999999998E-4</v>
      </c>
      <c r="AE45" s="59">
        <v>3.321E-4</v>
      </c>
      <c r="AF45" s="59">
        <v>3.324E-4</v>
      </c>
      <c r="AG45" s="59">
        <v>3.323E-4</v>
      </c>
      <c r="AH45" s="59">
        <v>3.2469999999999998E-4</v>
      </c>
      <c r="AI45" s="59">
        <v>3.2309999999999999E-4</v>
      </c>
      <c r="AJ45" s="59">
        <v>3.234E-4</v>
      </c>
      <c r="AK45" s="59">
        <v>3.2400000000000001E-4</v>
      </c>
      <c r="AL45" s="59">
        <v>3.2440000000000002E-4</v>
      </c>
    </row>
    <row r="46" spans="1:38" s="43" customFormat="1" ht="14.4" x14ac:dyDescent="0.3">
      <c r="A46" s="43" t="s">
        <v>198</v>
      </c>
      <c r="B46" s="176" t="s">
        <v>337</v>
      </c>
      <c r="C46" s="176">
        <v>0.39062210000000003</v>
      </c>
      <c r="D46" s="176">
        <v>0.38948840000000001</v>
      </c>
      <c r="E46" s="176">
        <v>0.38759880000000002</v>
      </c>
      <c r="F46" s="176">
        <v>0.3849535</v>
      </c>
      <c r="G46" s="176">
        <v>0.38155230000000001</v>
      </c>
      <c r="H46" s="176">
        <v>0.37739529999999999</v>
      </c>
      <c r="I46" s="176">
        <v>0.36979869999999998</v>
      </c>
      <c r="J46" s="176">
        <v>0.3612842</v>
      </c>
      <c r="K46" s="176">
        <v>0.35207860000000002</v>
      </c>
      <c r="L46" s="176">
        <v>0.32955489999999998</v>
      </c>
      <c r="M46" s="176">
        <v>0.30764770000000002</v>
      </c>
      <c r="N46" s="176">
        <v>0.28663119999999997</v>
      </c>
      <c r="O46" s="176">
        <v>0.26673809999999998</v>
      </c>
      <c r="P46" s="176">
        <v>0.24815909999999999</v>
      </c>
      <c r="Q46" s="176">
        <v>0.23104350000000001</v>
      </c>
      <c r="R46" s="176">
        <v>0.215499</v>
      </c>
      <c r="S46" s="176">
        <v>0.20325470000000001</v>
      </c>
      <c r="T46" s="176">
        <v>0.18794939999999999</v>
      </c>
      <c r="U46" s="176">
        <v>0.1757051</v>
      </c>
      <c r="V46" s="176">
        <v>0.1665219</v>
      </c>
      <c r="W46" s="176">
        <v>0.15733900000000001</v>
      </c>
      <c r="X46" s="176">
        <v>0.14815680000000001</v>
      </c>
      <c r="Y46" s="176">
        <v>0.14205619999999999</v>
      </c>
      <c r="Z46" s="176">
        <v>0.13907710000000001</v>
      </c>
      <c r="AA46" s="176">
        <v>0.136072</v>
      </c>
      <c r="AB46" s="176">
        <v>0.13289799999999999</v>
      </c>
      <c r="AC46" s="176">
        <v>0.12971940000000001</v>
      </c>
      <c r="AD46" s="176">
        <v>0.12959409999999999</v>
      </c>
      <c r="AE46" s="176">
        <v>0.12985830000000001</v>
      </c>
      <c r="AF46" s="176">
        <v>0.12997159999999999</v>
      </c>
      <c r="AG46" s="176">
        <v>0.12993669999999999</v>
      </c>
      <c r="AH46" s="176">
        <v>0.1269749</v>
      </c>
      <c r="AI46" s="176">
        <v>0.12632959999999999</v>
      </c>
      <c r="AJ46" s="176">
        <v>0.1264314</v>
      </c>
      <c r="AK46" s="176">
        <v>0.12667239999999999</v>
      </c>
      <c r="AL46" s="176">
        <v>0.12684400000000001</v>
      </c>
    </row>
    <row r="47" spans="1:38" s="43" customFormat="1" ht="14.4" x14ac:dyDescent="0.3">
      <c r="A47" s="43" t="s">
        <v>199</v>
      </c>
      <c r="B47" s="59" t="s">
        <v>337</v>
      </c>
      <c r="C47" s="59">
        <v>0.38063180000000002</v>
      </c>
      <c r="D47" s="59">
        <v>0.379527</v>
      </c>
      <c r="E47" s="59">
        <v>0.37768580000000002</v>
      </c>
      <c r="F47" s="59">
        <v>0.3751081</v>
      </c>
      <c r="G47" s="59">
        <v>0.37179390000000001</v>
      </c>
      <c r="H47" s="59">
        <v>0.36774319999999999</v>
      </c>
      <c r="I47" s="59">
        <v>0.36034100000000002</v>
      </c>
      <c r="J47" s="59">
        <v>0.35204419999999997</v>
      </c>
      <c r="K47" s="59">
        <v>0.34307399999999999</v>
      </c>
      <c r="L47" s="59">
        <v>0.32112629999999998</v>
      </c>
      <c r="M47" s="59">
        <v>0.29977939999999997</v>
      </c>
      <c r="N47" s="59">
        <v>0.27930050000000001</v>
      </c>
      <c r="O47" s="59">
        <v>0.25991609999999998</v>
      </c>
      <c r="P47" s="59">
        <v>0.24181230000000001</v>
      </c>
      <c r="Q47" s="59">
        <v>0.22513440000000001</v>
      </c>
      <c r="R47" s="59">
        <v>0.20998749999999999</v>
      </c>
      <c r="S47" s="59">
        <v>0.19805639999999999</v>
      </c>
      <c r="T47" s="59">
        <v>0.18314250000000001</v>
      </c>
      <c r="U47" s="59">
        <v>0.17121140000000001</v>
      </c>
      <c r="V47" s="59">
        <v>0.16226299999999999</v>
      </c>
      <c r="W47" s="59">
        <v>0.15331500000000001</v>
      </c>
      <c r="X47" s="59">
        <v>0.14436760000000001</v>
      </c>
      <c r="Y47" s="59">
        <v>0.13842309999999999</v>
      </c>
      <c r="Z47" s="59">
        <v>0.1355201</v>
      </c>
      <c r="AA47" s="59">
        <v>0.13259190000000001</v>
      </c>
      <c r="AB47" s="59">
        <v>0.12949910000000001</v>
      </c>
      <c r="AC47" s="59">
        <v>0.12640180000000001</v>
      </c>
      <c r="AD47" s="59">
        <v>0.12627969999999999</v>
      </c>
      <c r="AE47" s="59">
        <v>0.12653719999999999</v>
      </c>
      <c r="AF47" s="59">
        <v>0.1266476</v>
      </c>
      <c r="AG47" s="59">
        <v>0.12661349999999999</v>
      </c>
      <c r="AH47" s="59">
        <v>0.1237275</v>
      </c>
      <c r="AI47" s="59">
        <v>0.12309870000000001</v>
      </c>
      <c r="AJ47" s="59">
        <v>0.1231979</v>
      </c>
      <c r="AK47" s="59">
        <v>0.12343270000000001</v>
      </c>
      <c r="AL47" s="59">
        <v>0.1235999</v>
      </c>
    </row>
    <row r="48" spans="1:38" s="43" customFormat="1" ht="14.4" x14ac:dyDescent="0.3">
      <c r="A48" s="43" t="s">
        <v>200</v>
      </c>
      <c r="B48" s="176" t="s">
        <v>337</v>
      </c>
      <c r="C48" s="176">
        <v>1.5984499999999999E-2</v>
      </c>
      <c r="D48" s="176">
        <v>1.59381E-2</v>
      </c>
      <c r="E48" s="176">
        <v>1.5860800000000001E-2</v>
      </c>
      <c r="F48" s="176">
        <v>1.5752599999999999E-2</v>
      </c>
      <c r="G48" s="176">
        <v>1.56134E-2</v>
      </c>
      <c r="H48" s="176">
        <v>1.54433E-2</v>
      </c>
      <c r="I48" s="176">
        <v>1.5132400000000001E-2</v>
      </c>
      <c r="J48" s="176">
        <v>1.4784E-2</v>
      </c>
      <c r="K48" s="176">
        <v>1.44073E-2</v>
      </c>
      <c r="L48" s="176">
        <v>1.39851E-2</v>
      </c>
      <c r="M48" s="176">
        <v>1.35576E-2</v>
      </c>
      <c r="N48" s="176">
        <v>1.3136699999999999E-2</v>
      </c>
      <c r="O48" s="176">
        <v>1.27343E-2</v>
      </c>
      <c r="P48" s="176">
        <v>1.2362400000000001E-2</v>
      </c>
      <c r="Q48" s="176">
        <v>1.2033E-2</v>
      </c>
      <c r="R48" s="176">
        <v>1.1757800000000001E-2</v>
      </c>
      <c r="S48" s="176">
        <v>1.10898E-2</v>
      </c>
      <c r="T48" s="176">
        <v>1.02547E-2</v>
      </c>
      <c r="U48" s="176">
        <v>9.5866000000000007E-3</v>
      </c>
      <c r="V48" s="176">
        <v>9.0855999999999992E-3</v>
      </c>
      <c r="W48" s="176">
        <v>8.5845999999999995E-3</v>
      </c>
      <c r="X48" s="176">
        <v>8.0835999999999998E-3</v>
      </c>
      <c r="Y48" s="176">
        <v>7.7507000000000001E-3</v>
      </c>
      <c r="Z48" s="176">
        <v>7.5881999999999998E-3</v>
      </c>
      <c r="AA48" s="176">
        <v>7.4241999999999997E-3</v>
      </c>
      <c r="AB48" s="176">
        <v>7.2509999999999996E-3</v>
      </c>
      <c r="AC48" s="176">
        <v>7.0775999999999999E-3</v>
      </c>
      <c r="AD48" s="176">
        <v>7.0708000000000003E-3</v>
      </c>
      <c r="AE48" s="176">
        <v>7.0851999999999998E-3</v>
      </c>
      <c r="AF48" s="176">
        <v>7.0914000000000003E-3</v>
      </c>
      <c r="AG48" s="176">
        <v>7.0895000000000003E-3</v>
      </c>
      <c r="AH48" s="176">
        <v>6.9278999999999999E-3</v>
      </c>
      <c r="AI48" s="176">
        <v>6.8926999999999999E-3</v>
      </c>
      <c r="AJ48" s="176">
        <v>6.8982000000000002E-3</v>
      </c>
      <c r="AK48" s="176">
        <v>6.9113999999999998E-3</v>
      </c>
      <c r="AL48" s="176">
        <v>6.9207000000000001E-3</v>
      </c>
    </row>
    <row r="49" spans="1:38" s="43" customFormat="1" ht="14.4" x14ac:dyDescent="0.3">
      <c r="A49" s="43" t="s">
        <v>201</v>
      </c>
      <c r="B49" s="28" t="s">
        <v>337</v>
      </c>
      <c r="C49" s="28">
        <v>1.20039E-2</v>
      </c>
      <c r="D49" s="28">
        <v>1.20155E-2</v>
      </c>
      <c r="E49" s="28">
        <v>1.20348E-2</v>
      </c>
      <c r="F49" s="28">
        <v>1.20619E-2</v>
      </c>
      <c r="G49" s="28">
        <v>1.20967E-2</v>
      </c>
      <c r="H49" s="28">
        <v>1.2139199999999999E-2</v>
      </c>
      <c r="I49" s="28">
        <v>1.2216899999999999E-2</v>
      </c>
      <c r="J49" s="28">
        <v>1.2304000000000001E-2</v>
      </c>
      <c r="K49" s="28">
        <v>1.23982E-2</v>
      </c>
      <c r="L49" s="28">
        <v>1.25349E-2</v>
      </c>
      <c r="M49" s="28">
        <v>1.2671099999999999E-2</v>
      </c>
      <c r="N49" s="28">
        <v>1.2803800000000001E-2</v>
      </c>
      <c r="O49" s="28">
        <v>1.29301E-2</v>
      </c>
      <c r="P49" s="28">
        <v>1.3047400000000001E-2</v>
      </c>
      <c r="Q49" s="28">
        <v>1.31529E-2</v>
      </c>
      <c r="R49" s="28">
        <v>1.3244300000000001E-2</v>
      </c>
      <c r="S49" s="28">
        <v>1.3400799999999999E-2</v>
      </c>
      <c r="T49" s="28">
        <v>1.35966E-2</v>
      </c>
      <c r="U49" s="28">
        <v>1.3753100000000001E-2</v>
      </c>
      <c r="V49" s="28">
        <v>1.38706E-2</v>
      </c>
      <c r="W49" s="28">
        <v>1.3988E-2</v>
      </c>
      <c r="X49" s="28">
        <v>1.4105400000000001E-2</v>
      </c>
      <c r="Y49" s="28">
        <v>1.4183400000000001E-2</v>
      </c>
      <c r="Z49" s="28">
        <v>1.42215E-2</v>
      </c>
      <c r="AA49" s="28">
        <v>1.4259900000000001E-2</v>
      </c>
      <c r="AB49" s="28">
        <v>1.4300500000000001E-2</v>
      </c>
      <c r="AC49" s="28">
        <v>1.43412E-2</v>
      </c>
      <c r="AD49" s="28">
        <v>1.4342799999999999E-2</v>
      </c>
      <c r="AE49" s="28">
        <v>1.43394E-2</v>
      </c>
      <c r="AF49" s="28">
        <v>1.4338E-2</v>
      </c>
      <c r="AG49" s="28">
        <v>1.4338399999999999E-2</v>
      </c>
      <c r="AH49" s="28">
        <v>1.43763E-2</v>
      </c>
      <c r="AI49" s="28">
        <v>1.43845E-2</v>
      </c>
      <c r="AJ49" s="28">
        <v>1.43832E-2</v>
      </c>
      <c r="AK49" s="28">
        <v>1.43801E-2</v>
      </c>
      <c r="AL49" s="28">
        <v>1.4378E-2</v>
      </c>
    </row>
    <row r="50" spans="1:38" s="43" customFormat="1" ht="14.4" x14ac:dyDescent="0.3">
      <c r="A50" s="43" t="s">
        <v>52</v>
      </c>
      <c r="B50" s="176" t="s">
        <v>337</v>
      </c>
      <c r="C50" s="176">
        <v>1</v>
      </c>
      <c r="D50" s="176">
        <v>1</v>
      </c>
      <c r="E50" s="176">
        <v>1</v>
      </c>
      <c r="F50" s="176">
        <v>1</v>
      </c>
      <c r="G50" s="176">
        <v>1</v>
      </c>
      <c r="H50" s="176">
        <v>1</v>
      </c>
      <c r="I50" s="176">
        <v>1</v>
      </c>
      <c r="J50" s="176">
        <v>1</v>
      </c>
      <c r="K50" s="176">
        <v>1</v>
      </c>
      <c r="L50" s="176">
        <v>1</v>
      </c>
      <c r="M50" s="176">
        <v>1</v>
      </c>
      <c r="N50" s="176">
        <v>1</v>
      </c>
      <c r="O50" s="176">
        <v>1</v>
      </c>
      <c r="P50" s="176">
        <v>1</v>
      </c>
      <c r="Q50" s="176">
        <v>1</v>
      </c>
      <c r="R50" s="176">
        <v>1</v>
      </c>
      <c r="S50" s="176">
        <v>1</v>
      </c>
      <c r="T50" s="176">
        <v>1</v>
      </c>
      <c r="U50" s="176">
        <v>1</v>
      </c>
      <c r="V50" s="176">
        <v>1</v>
      </c>
      <c r="W50" s="176">
        <v>1</v>
      </c>
      <c r="X50" s="176">
        <v>1</v>
      </c>
      <c r="Y50" s="176">
        <v>1</v>
      </c>
      <c r="Z50" s="176">
        <v>1</v>
      </c>
      <c r="AA50" s="176">
        <v>1</v>
      </c>
      <c r="AB50" s="176">
        <v>1</v>
      </c>
      <c r="AC50" s="176">
        <v>1</v>
      </c>
      <c r="AD50" s="176">
        <v>1</v>
      </c>
      <c r="AE50" s="176">
        <v>1</v>
      </c>
      <c r="AF50" s="176">
        <v>1</v>
      </c>
      <c r="AG50" s="176">
        <v>1</v>
      </c>
      <c r="AH50" s="176">
        <v>1</v>
      </c>
      <c r="AI50" s="176">
        <v>1</v>
      </c>
      <c r="AJ50" s="176">
        <v>1</v>
      </c>
      <c r="AK50" s="176">
        <v>1</v>
      </c>
      <c r="AL50" s="176">
        <v>1</v>
      </c>
    </row>
    <row r="52" spans="1:38" x14ac:dyDescent="0.2">
      <c r="A52" s="206" t="s">
        <v>547</v>
      </c>
      <c r="C52" s="205">
        <f t="shared" ref="C52:AL52" si="0">C36</f>
        <v>2015</v>
      </c>
      <c r="D52" s="205">
        <f t="shared" si="0"/>
        <v>2016</v>
      </c>
      <c r="E52" s="205">
        <f t="shared" si="0"/>
        <v>2017</v>
      </c>
      <c r="F52" s="205">
        <f t="shared" si="0"/>
        <v>2018</v>
      </c>
      <c r="G52" s="205">
        <f t="shared" si="0"/>
        <v>2019</v>
      </c>
      <c r="H52" s="205">
        <f t="shared" si="0"/>
        <v>2020</v>
      </c>
      <c r="I52" s="205">
        <f t="shared" si="0"/>
        <v>2021</v>
      </c>
      <c r="J52" s="205">
        <f t="shared" si="0"/>
        <v>2022</v>
      </c>
      <c r="K52" s="205">
        <f t="shared" si="0"/>
        <v>2023</v>
      </c>
      <c r="L52" s="205">
        <f t="shared" si="0"/>
        <v>2024</v>
      </c>
      <c r="M52" s="205">
        <f t="shared" si="0"/>
        <v>2025</v>
      </c>
      <c r="N52" s="205">
        <f t="shared" si="0"/>
        <v>2026</v>
      </c>
      <c r="O52" s="205">
        <f t="shared" si="0"/>
        <v>2027</v>
      </c>
      <c r="P52" s="205">
        <f t="shared" si="0"/>
        <v>2028</v>
      </c>
      <c r="Q52" s="205">
        <f t="shared" si="0"/>
        <v>2029</v>
      </c>
      <c r="R52" s="205">
        <f t="shared" si="0"/>
        <v>2030</v>
      </c>
      <c r="S52" s="205">
        <f t="shared" si="0"/>
        <v>2031</v>
      </c>
      <c r="T52" s="205">
        <f t="shared" si="0"/>
        <v>2032</v>
      </c>
      <c r="U52" s="205">
        <f t="shared" si="0"/>
        <v>2033</v>
      </c>
      <c r="V52" s="205">
        <f t="shared" si="0"/>
        <v>2034</v>
      </c>
      <c r="W52" s="205">
        <f t="shared" si="0"/>
        <v>2035</v>
      </c>
      <c r="X52" s="205">
        <f t="shared" si="0"/>
        <v>2036</v>
      </c>
      <c r="Y52" s="205">
        <f t="shared" si="0"/>
        <v>2037</v>
      </c>
      <c r="Z52" s="205">
        <f t="shared" si="0"/>
        <v>2038</v>
      </c>
      <c r="AA52" s="205">
        <f t="shared" si="0"/>
        <v>2039</v>
      </c>
      <c r="AB52" s="205">
        <f t="shared" si="0"/>
        <v>2040</v>
      </c>
      <c r="AC52" s="205">
        <f t="shared" si="0"/>
        <v>2041</v>
      </c>
      <c r="AD52" s="205">
        <f t="shared" si="0"/>
        <v>2042</v>
      </c>
      <c r="AE52" s="205">
        <f t="shared" si="0"/>
        <v>2043</v>
      </c>
      <c r="AF52" s="205">
        <f t="shared" si="0"/>
        <v>2044</v>
      </c>
      <c r="AG52" s="205">
        <f t="shared" si="0"/>
        <v>2045</v>
      </c>
      <c r="AH52" s="205">
        <f t="shared" si="0"/>
        <v>2046</v>
      </c>
      <c r="AI52" s="205">
        <f t="shared" si="0"/>
        <v>2047</v>
      </c>
      <c r="AJ52" s="205">
        <f t="shared" si="0"/>
        <v>2048</v>
      </c>
      <c r="AK52" s="205">
        <f t="shared" si="0"/>
        <v>2049</v>
      </c>
      <c r="AL52" s="205">
        <f t="shared" si="0"/>
        <v>2050</v>
      </c>
    </row>
    <row r="53" spans="1:38" x14ac:dyDescent="0.2">
      <c r="A53" s="205" t="s">
        <v>136</v>
      </c>
      <c r="C53" s="207">
        <f>C39+C43+C49</f>
        <v>3.8929899999999996E-2</v>
      </c>
      <c r="D53" s="207">
        <f t="shared" ref="D53:AL53" si="1">D39+D43+D49</f>
        <v>4.1719300000000001E-2</v>
      </c>
      <c r="E53" s="207">
        <f t="shared" si="1"/>
        <v>4.6368199999999998E-2</v>
      </c>
      <c r="F53" s="207">
        <f t="shared" si="1"/>
        <v>5.2876699999999999E-2</v>
      </c>
      <c r="G53" s="207">
        <f t="shared" si="1"/>
        <v>6.1244900000000005E-2</v>
      </c>
      <c r="H53" s="207">
        <f t="shared" si="1"/>
        <v>7.1472599999999997E-2</v>
      </c>
      <c r="I53" s="207">
        <f t="shared" si="1"/>
        <v>9.0162699999999998E-2</v>
      </c>
      <c r="J53" s="207">
        <f t="shared" si="1"/>
        <v>0.1111114</v>
      </c>
      <c r="K53" s="207">
        <f t="shared" si="1"/>
        <v>0.13376080000000001</v>
      </c>
      <c r="L53" s="207">
        <f t="shared" si="1"/>
        <v>0.15917769999999998</v>
      </c>
      <c r="M53" s="207">
        <f t="shared" si="1"/>
        <v>0.1849121</v>
      </c>
      <c r="N53" s="207">
        <f t="shared" si="1"/>
        <v>0.21024660000000001</v>
      </c>
      <c r="O53" s="207">
        <f t="shared" si="1"/>
        <v>0.23446410000000001</v>
      </c>
      <c r="P53" s="207">
        <f t="shared" si="1"/>
        <v>0.2568474</v>
      </c>
      <c r="Q53" s="207">
        <f t="shared" si="1"/>
        <v>0.27667970000000003</v>
      </c>
      <c r="R53" s="207">
        <f t="shared" si="1"/>
        <v>0.29324430000000001</v>
      </c>
      <c r="S53" s="207">
        <f t="shared" si="1"/>
        <v>0.3334008</v>
      </c>
      <c r="T53" s="207">
        <f t="shared" si="1"/>
        <v>0.38359660000000001</v>
      </c>
      <c r="U53" s="207">
        <f t="shared" si="1"/>
        <v>0.42375309999999999</v>
      </c>
      <c r="V53" s="207">
        <f t="shared" si="1"/>
        <v>0.45387060000000001</v>
      </c>
      <c r="W53" s="207">
        <f t="shared" si="1"/>
        <v>0.48398720000000001</v>
      </c>
      <c r="X53" s="207">
        <f t="shared" si="1"/>
        <v>0.51410120000000004</v>
      </c>
      <c r="Y53" s="207">
        <f t="shared" si="1"/>
        <v>0.53410879999999994</v>
      </c>
      <c r="Z53" s="207">
        <f t="shared" si="1"/>
        <v>0.54387929999999995</v>
      </c>
      <c r="AA53" s="207">
        <f t="shared" si="1"/>
        <v>0.55373470000000002</v>
      </c>
      <c r="AB53" s="207">
        <f t="shared" si="1"/>
        <v>0.56414430000000004</v>
      </c>
      <c r="AC53" s="207">
        <f t="shared" si="1"/>
        <v>0.57456900000000011</v>
      </c>
      <c r="AD53" s="207">
        <f t="shared" si="1"/>
        <v>0.57497999999999994</v>
      </c>
      <c r="AE53" s="207">
        <f t="shared" si="1"/>
        <v>0.5741134</v>
      </c>
      <c r="AF53" s="207">
        <f t="shared" si="1"/>
        <v>0.57374179999999997</v>
      </c>
      <c r="AG53" s="207">
        <f t="shared" si="1"/>
        <v>0.57385619999999993</v>
      </c>
      <c r="AH53" s="207">
        <f t="shared" si="1"/>
        <v>0.58356989999999997</v>
      </c>
      <c r="AI53" s="207">
        <f t="shared" si="1"/>
        <v>0.58568609999999999</v>
      </c>
      <c r="AJ53" s="207">
        <f t="shared" si="1"/>
        <v>0.58535239999999999</v>
      </c>
      <c r="AK53" s="207">
        <f t="shared" si="1"/>
        <v>0.58456189999999997</v>
      </c>
      <c r="AL53" s="207">
        <f t="shared" si="1"/>
        <v>0.58399940000000006</v>
      </c>
    </row>
    <row r="54" spans="1:38" x14ac:dyDescent="0.2">
      <c r="A54" s="205" t="s">
        <v>450</v>
      </c>
      <c r="C54" s="207">
        <f>C37+C38</f>
        <v>9.2910099999999995E-2</v>
      </c>
      <c r="D54" s="207">
        <f t="shared" ref="D54:AL54" si="2">D37+D38</f>
        <v>9.2640500000000001E-2</v>
      </c>
      <c r="E54" s="207">
        <f t="shared" si="2"/>
        <v>9.2190999999999995E-2</v>
      </c>
      <c r="F54" s="207">
        <f t="shared" si="2"/>
        <v>9.1561799999999999E-2</v>
      </c>
      <c r="G54" s="207">
        <f t="shared" si="2"/>
        <v>9.0752899999999997E-2</v>
      </c>
      <c r="H54" s="207">
        <f t="shared" si="2"/>
        <v>8.9764099999999999E-2</v>
      </c>
      <c r="I54" s="207">
        <f t="shared" si="2"/>
        <v>8.7957299999999988E-2</v>
      </c>
      <c r="J54" s="207">
        <f t="shared" si="2"/>
        <v>8.5932000000000008E-2</v>
      </c>
      <c r="K54" s="207">
        <f t="shared" si="2"/>
        <v>8.3742499999999997E-2</v>
      </c>
      <c r="L54" s="207">
        <f t="shared" si="2"/>
        <v>8.1288399999999997E-2</v>
      </c>
      <c r="M54" s="207">
        <f t="shared" si="2"/>
        <v>7.8803299999999993E-2</v>
      </c>
      <c r="N54" s="207">
        <f t="shared" si="2"/>
        <v>7.6356800000000002E-2</v>
      </c>
      <c r="O54" s="207">
        <f t="shared" si="2"/>
        <v>7.4018200000000006E-2</v>
      </c>
      <c r="P54" s="207">
        <f t="shared" si="2"/>
        <v>7.1856599999999993E-2</v>
      </c>
      <c r="Q54" s="207">
        <f t="shared" si="2"/>
        <v>6.9941600000000007E-2</v>
      </c>
      <c r="R54" s="207">
        <f t="shared" si="2"/>
        <v>6.8342399999999998E-2</v>
      </c>
      <c r="S54" s="207">
        <f t="shared" si="2"/>
        <v>6.4459199999999994E-2</v>
      </c>
      <c r="T54" s="207">
        <f t="shared" si="2"/>
        <v>5.9605400000000003E-2</v>
      </c>
      <c r="U54" s="207">
        <f t="shared" si="2"/>
        <v>5.5722300000000002E-2</v>
      </c>
      <c r="V54" s="207">
        <f t="shared" si="2"/>
        <v>5.2809999999999996E-2</v>
      </c>
      <c r="W54" s="207">
        <f t="shared" si="2"/>
        <v>4.9897799999999999E-2</v>
      </c>
      <c r="X54" s="207">
        <f t="shared" si="2"/>
        <v>4.6985699999999998E-2</v>
      </c>
      <c r="Y54" s="207">
        <f t="shared" si="2"/>
        <v>4.5051099999999997E-2</v>
      </c>
      <c r="Z54" s="207">
        <f t="shared" si="2"/>
        <v>4.4106300000000001E-2</v>
      </c>
      <c r="AA54" s="207">
        <f t="shared" si="2"/>
        <v>4.3153300000000006E-2</v>
      </c>
      <c r="AB54" s="207">
        <f t="shared" si="2"/>
        <v>4.2146700000000002E-2</v>
      </c>
      <c r="AC54" s="207">
        <f t="shared" si="2"/>
        <v>4.11387E-2</v>
      </c>
      <c r="AD54" s="207">
        <f t="shared" si="2"/>
        <v>4.1098900000000001E-2</v>
      </c>
      <c r="AE54" s="207">
        <f t="shared" si="2"/>
        <v>4.1182700000000003E-2</v>
      </c>
      <c r="AF54" s="207">
        <f t="shared" si="2"/>
        <v>4.1218700000000004E-2</v>
      </c>
      <c r="AG54" s="207">
        <f t="shared" si="2"/>
        <v>4.1207500000000001E-2</v>
      </c>
      <c r="AH54" s="207">
        <f t="shared" si="2"/>
        <v>4.02683E-2</v>
      </c>
      <c r="AI54" s="207">
        <f t="shared" si="2"/>
        <v>4.0063599999999998E-2</v>
      </c>
      <c r="AJ54" s="207">
        <f t="shared" si="2"/>
        <v>4.0095900000000004E-2</v>
      </c>
      <c r="AK54" s="207">
        <f t="shared" si="2"/>
        <v>4.0172300000000001E-2</v>
      </c>
      <c r="AL54" s="207">
        <f t="shared" si="2"/>
        <v>4.0226700000000004E-2</v>
      </c>
    </row>
    <row r="55" spans="1:38" x14ac:dyDescent="0.2">
      <c r="A55" s="205" t="s">
        <v>451</v>
      </c>
      <c r="C55" s="207">
        <f>C46+C47</f>
        <v>0.77125390000000005</v>
      </c>
      <c r="D55" s="207">
        <f t="shared" ref="D55:AL55" si="3">D46+D47</f>
        <v>0.76901540000000002</v>
      </c>
      <c r="E55" s="207">
        <f t="shared" si="3"/>
        <v>0.76528459999999998</v>
      </c>
      <c r="F55" s="207">
        <f t="shared" si="3"/>
        <v>0.7600616</v>
      </c>
      <c r="G55" s="207">
        <f t="shared" si="3"/>
        <v>0.75334619999999997</v>
      </c>
      <c r="H55" s="207">
        <f t="shared" si="3"/>
        <v>0.74513849999999993</v>
      </c>
      <c r="I55" s="207">
        <f t="shared" si="3"/>
        <v>0.73013970000000006</v>
      </c>
      <c r="J55" s="207">
        <f t="shared" si="3"/>
        <v>0.71332839999999997</v>
      </c>
      <c r="K55" s="207">
        <f t="shared" si="3"/>
        <v>0.69515260000000001</v>
      </c>
      <c r="L55" s="207">
        <f t="shared" si="3"/>
        <v>0.65068119999999996</v>
      </c>
      <c r="M55" s="207">
        <f t="shared" si="3"/>
        <v>0.6074271</v>
      </c>
      <c r="N55" s="207">
        <f t="shared" si="3"/>
        <v>0.56593169999999993</v>
      </c>
      <c r="O55" s="207">
        <f t="shared" si="3"/>
        <v>0.52665419999999996</v>
      </c>
      <c r="P55" s="207">
        <f t="shared" si="3"/>
        <v>0.4899714</v>
      </c>
      <c r="Q55" s="207">
        <f t="shared" si="3"/>
        <v>0.45617790000000003</v>
      </c>
      <c r="R55" s="207">
        <f t="shared" si="3"/>
        <v>0.42548649999999999</v>
      </c>
      <c r="S55" s="207">
        <f t="shared" si="3"/>
        <v>0.40131110000000003</v>
      </c>
      <c r="T55" s="207">
        <f t="shared" si="3"/>
        <v>0.37109190000000003</v>
      </c>
      <c r="U55" s="207">
        <f t="shared" si="3"/>
        <v>0.34691650000000002</v>
      </c>
      <c r="V55" s="207">
        <f t="shared" si="3"/>
        <v>0.32878489999999999</v>
      </c>
      <c r="W55" s="207">
        <f t="shared" si="3"/>
        <v>0.31065399999999999</v>
      </c>
      <c r="X55" s="207">
        <f t="shared" si="3"/>
        <v>0.29252440000000002</v>
      </c>
      <c r="Y55" s="207">
        <f t="shared" si="3"/>
        <v>0.28047929999999999</v>
      </c>
      <c r="Z55" s="207">
        <f t="shared" si="3"/>
        <v>0.27459719999999999</v>
      </c>
      <c r="AA55" s="207">
        <f t="shared" si="3"/>
        <v>0.26866390000000001</v>
      </c>
      <c r="AB55" s="207">
        <f t="shared" si="3"/>
        <v>0.26239709999999999</v>
      </c>
      <c r="AC55" s="207">
        <f t="shared" si="3"/>
        <v>0.25612120000000005</v>
      </c>
      <c r="AD55" s="207">
        <f t="shared" si="3"/>
        <v>0.25587379999999998</v>
      </c>
      <c r="AE55" s="207">
        <f t="shared" si="3"/>
        <v>0.2563955</v>
      </c>
      <c r="AF55" s="207">
        <f t="shared" si="3"/>
        <v>0.25661919999999999</v>
      </c>
      <c r="AG55" s="207">
        <f t="shared" si="3"/>
        <v>0.25655019999999995</v>
      </c>
      <c r="AH55" s="207">
        <f t="shared" si="3"/>
        <v>0.25070239999999999</v>
      </c>
      <c r="AI55" s="207">
        <f t="shared" si="3"/>
        <v>0.24942829999999999</v>
      </c>
      <c r="AJ55" s="207">
        <f t="shared" si="3"/>
        <v>0.2496293</v>
      </c>
      <c r="AK55" s="207">
        <f t="shared" si="3"/>
        <v>0.25010509999999997</v>
      </c>
      <c r="AL55" s="207">
        <f t="shared" si="3"/>
        <v>0.2504439</v>
      </c>
    </row>
    <row r="56" spans="1:38" x14ac:dyDescent="0.2">
      <c r="A56" s="205" t="s">
        <v>138</v>
      </c>
      <c r="C56" s="205">
        <f>IFERROR(C41+C42,0)</f>
        <v>0</v>
      </c>
      <c r="D56" s="205">
        <f t="shared" ref="D56:AL56" si="4">IFERROR(D41+D42,0)</f>
        <v>0</v>
      </c>
      <c r="E56" s="205">
        <f t="shared" si="4"/>
        <v>0</v>
      </c>
      <c r="F56" s="205">
        <f t="shared" si="4"/>
        <v>0</v>
      </c>
      <c r="G56" s="205">
        <f t="shared" si="4"/>
        <v>0</v>
      </c>
      <c r="H56" s="205">
        <f t="shared" si="4"/>
        <v>0</v>
      </c>
      <c r="I56" s="205">
        <f t="shared" si="4"/>
        <v>0</v>
      </c>
      <c r="J56" s="205">
        <f t="shared" si="4"/>
        <v>0</v>
      </c>
      <c r="K56" s="205">
        <f t="shared" si="4"/>
        <v>0</v>
      </c>
      <c r="L56" s="205">
        <f t="shared" si="4"/>
        <v>2.4099300000000001E-2</v>
      </c>
      <c r="M56" s="205">
        <f t="shared" si="4"/>
        <v>4.6725200000000001E-2</v>
      </c>
      <c r="N56" s="205">
        <f t="shared" si="4"/>
        <v>6.7911799999999994E-2</v>
      </c>
      <c r="O56" s="205">
        <f t="shared" si="4"/>
        <v>8.7775699999999998E-2</v>
      </c>
      <c r="P56" s="205">
        <f t="shared" si="4"/>
        <v>0.1065155</v>
      </c>
      <c r="Q56" s="205">
        <f t="shared" si="4"/>
        <v>0.1244122</v>
      </c>
      <c r="R56" s="205">
        <f t="shared" si="4"/>
        <v>0.14182879999999998</v>
      </c>
      <c r="S56" s="205">
        <f t="shared" si="4"/>
        <v>0.13377040000000001</v>
      </c>
      <c r="T56" s="205">
        <f t="shared" si="4"/>
        <v>0.12369730000000001</v>
      </c>
      <c r="U56" s="205">
        <f t="shared" si="4"/>
        <v>0.1156389</v>
      </c>
      <c r="V56" s="205">
        <f t="shared" si="4"/>
        <v>0.109595</v>
      </c>
      <c r="W56" s="205">
        <f t="shared" si="4"/>
        <v>0.1035513</v>
      </c>
      <c r="X56" s="205">
        <f t="shared" si="4"/>
        <v>9.75081E-2</v>
      </c>
      <c r="Y56" s="205">
        <f t="shared" si="4"/>
        <v>9.3493099999999996E-2</v>
      </c>
      <c r="Z56" s="205">
        <f t="shared" si="4"/>
        <v>9.15324E-2</v>
      </c>
      <c r="AA56" s="205">
        <f t="shared" si="4"/>
        <v>8.9554600000000012E-2</v>
      </c>
      <c r="AB56" s="205">
        <f t="shared" si="4"/>
        <v>8.7465700000000007E-2</v>
      </c>
      <c r="AC56" s="205">
        <f t="shared" si="4"/>
        <v>8.5373699999999997E-2</v>
      </c>
      <c r="AD56" s="205">
        <f t="shared" si="4"/>
        <v>8.5291199999999998E-2</v>
      </c>
      <c r="AE56" s="205">
        <f t="shared" si="4"/>
        <v>8.5465199999999991E-2</v>
      </c>
      <c r="AF56" s="205">
        <f t="shared" si="4"/>
        <v>8.5539799999999999E-2</v>
      </c>
      <c r="AG56" s="205">
        <f t="shared" si="4"/>
        <v>8.5516700000000001E-2</v>
      </c>
      <c r="AH56" s="205">
        <f t="shared" si="4"/>
        <v>8.3567500000000003E-2</v>
      </c>
      <c r="AI56" s="205">
        <f t="shared" si="4"/>
        <v>8.3142799999999989E-2</v>
      </c>
      <c r="AJ56" s="205">
        <f t="shared" si="4"/>
        <v>8.32098E-2</v>
      </c>
      <c r="AK56" s="205">
        <f t="shared" si="4"/>
        <v>8.3368300000000006E-2</v>
      </c>
      <c r="AL56" s="205">
        <f t="shared" si="4"/>
        <v>8.3481300000000008E-2</v>
      </c>
    </row>
    <row r="57" spans="1:38" x14ac:dyDescent="0.2">
      <c r="A57" s="205" t="s">
        <v>10</v>
      </c>
      <c r="C57" s="207">
        <f>C50-SUM(C53:C56)</f>
        <v>9.6906099999999995E-2</v>
      </c>
      <c r="D57" s="207">
        <f t="shared" ref="D57:AL57" si="5">D50-SUM(D53:D56)</f>
        <v>9.6624799999999955E-2</v>
      </c>
      <c r="E57" s="207">
        <f t="shared" si="5"/>
        <v>9.6156200000000025E-2</v>
      </c>
      <c r="F57" s="207">
        <f t="shared" si="5"/>
        <v>9.5499899999999971E-2</v>
      </c>
      <c r="G57" s="207">
        <f t="shared" si="5"/>
        <v>9.4656000000000073E-2</v>
      </c>
      <c r="H57" s="207">
        <f t="shared" si="5"/>
        <v>9.3624800000000064E-2</v>
      </c>
      <c r="I57" s="207">
        <f t="shared" si="5"/>
        <v>9.1740299999999886E-2</v>
      </c>
      <c r="J57" s="207">
        <f t="shared" si="5"/>
        <v>8.9628200000000047E-2</v>
      </c>
      <c r="K57" s="207">
        <f t="shared" si="5"/>
        <v>8.7344099999999925E-2</v>
      </c>
      <c r="L57" s="207">
        <f t="shared" si="5"/>
        <v>8.475340000000009E-2</v>
      </c>
      <c r="M57" s="207">
        <f t="shared" si="5"/>
        <v>8.2132300000000047E-2</v>
      </c>
      <c r="N57" s="207">
        <f t="shared" si="5"/>
        <v>7.9553100000000154E-2</v>
      </c>
      <c r="O57" s="207">
        <f t="shared" si="5"/>
        <v>7.708780000000004E-2</v>
      </c>
      <c r="P57" s="207">
        <f t="shared" si="5"/>
        <v>7.4809099999999962E-2</v>
      </c>
      <c r="Q57" s="207">
        <f t="shared" si="5"/>
        <v>7.2788599999999981E-2</v>
      </c>
      <c r="R57" s="207">
        <f t="shared" si="5"/>
        <v>7.1097999999999995E-2</v>
      </c>
      <c r="S57" s="207">
        <f t="shared" si="5"/>
        <v>6.705849999999991E-2</v>
      </c>
      <c r="T57" s="207">
        <f t="shared" si="5"/>
        <v>6.2008799999999975E-2</v>
      </c>
      <c r="U57" s="207">
        <f t="shared" si="5"/>
        <v>5.7969200000000054E-2</v>
      </c>
      <c r="V57" s="207">
        <f t="shared" si="5"/>
        <v>5.493950000000003E-2</v>
      </c>
      <c r="W57" s="207">
        <f t="shared" si="5"/>
        <v>5.1909699999999948E-2</v>
      </c>
      <c r="X57" s="207">
        <f t="shared" si="5"/>
        <v>4.8880599999999941E-2</v>
      </c>
      <c r="Y57" s="207">
        <f t="shared" si="5"/>
        <v>4.6867700000000068E-2</v>
      </c>
      <c r="Z57" s="207">
        <f t="shared" si="5"/>
        <v>4.5884800000000059E-2</v>
      </c>
      <c r="AA57" s="207">
        <f t="shared" si="5"/>
        <v>4.489349999999992E-2</v>
      </c>
      <c r="AB57" s="207">
        <f t="shared" si="5"/>
        <v>4.3846200000000057E-2</v>
      </c>
      <c r="AC57" s="207">
        <f t="shared" si="5"/>
        <v>4.2797399999999874E-2</v>
      </c>
      <c r="AD57" s="207">
        <f t="shared" si="5"/>
        <v>4.2756099999999964E-2</v>
      </c>
      <c r="AE57" s="207">
        <f t="shared" si="5"/>
        <v>4.284319999999997E-2</v>
      </c>
      <c r="AF57" s="207">
        <f t="shared" si="5"/>
        <v>4.2880499999999877E-2</v>
      </c>
      <c r="AG57" s="207">
        <f t="shared" si="5"/>
        <v>4.2869400000000168E-2</v>
      </c>
      <c r="AH57" s="207">
        <f t="shared" si="5"/>
        <v>4.1891899999999982E-2</v>
      </c>
      <c r="AI57" s="207">
        <f t="shared" si="5"/>
        <v>4.1679200000000027E-2</v>
      </c>
      <c r="AJ57" s="207">
        <f t="shared" si="5"/>
        <v>4.1712599999999989E-2</v>
      </c>
      <c r="AK57" s="207">
        <f t="shared" si="5"/>
        <v>4.1792400000000063E-2</v>
      </c>
      <c r="AL57" s="207">
        <f t="shared" si="5"/>
        <v>4.1848699999999961E-2</v>
      </c>
    </row>
    <row r="58" spans="1:38" s="208" customFormat="1" x14ac:dyDescent="0.2">
      <c r="A58" s="208" t="s">
        <v>136</v>
      </c>
      <c r="C58" s="209">
        <f>C53</f>
        <v>3.8929899999999996E-2</v>
      </c>
      <c r="D58" s="209">
        <f t="shared" ref="D58:AL58" si="6">D53</f>
        <v>4.1719300000000001E-2</v>
      </c>
      <c r="E58" s="209">
        <f t="shared" si="6"/>
        <v>4.6368199999999998E-2</v>
      </c>
      <c r="F58" s="209">
        <f t="shared" si="6"/>
        <v>5.2876699999999999E-2</v>
      </c>
      <c r="G58" s="209">
        <f t="shared" si="6"/>
        <v>6.1244900000000005E-2</v>
      </c>
      <c r="H58" s="209">
        <f t="shared" si="6"/>
        <v>7.1472599999999997E-2</v>
      </c>
      <c r="I58" s="209">
        <f t="shared" si="6"/>
        <v>9.0162699999999998E-2</v>
      </c>
      <c r="J58" s="209">
        <f t="shared" si="6"/>
        <v>0.1111114</v>
      </c>
      <c r="K58" s="209">
        <f t="shared" si="6"/>
        <v>0.13376080000000001</v>
      </c>
      <c r="L58" s="209">
        <f t="shared" si="6"/>
        <v>0.15917769999999998</v>
      </c>
      <c r="M58" s="209">
        <f t="shared" si="6"/>
        <v>0.1849121</v>
      </c>
      <c r="N58" s="209">
        <f t="shared" si="6"/>
        <v>0.21024660000000001</v>
      </c>
      <c r="O58" s="209">
        <f t="shared" si="6"/>
        <v>0.23446410000000001</v>
      </c>
      <c r="P58" s="209">
        <f t="shared" si="6"/>
        <v>0.2568474</v>
      </c>
      <c r="Q58" s="209">
        <f t="shared" si="6"/>
        <v>0.27667970000000003</v>
      </c>
      <c r="R58" s="209">
        <f t="shared" si="6"/>
        <v>0.29324430000000001</v>
      </c>
      <c r="S58" s="209">
        <f t="shared" si="6"/>
        <v>0.3334008</v>
      </c>
      <c r="T58" s="209">
        <f t="shared" si="6"/>
        <v>0.38359660000000001</v>
      </c>
      <c r="U58" s="209">
        <f t="shared" si="6"/>
        <v>0.42375309999999999</v>
      </c>
      <c r="V58" s="209">
        <f t="shared" si="6"/>
        <v>0.45387060000000001</v>
      </c>
      <c r="W58" s="209">
        <f t="shared" si="6"/>
        <v>0.48398720000000001</v>
      </c>
      <c r="X58" s="209">
        <f t="shared" si="6"/>
        <v>0.51410120000000004</v>
      </c>
      <c r="Y58" s="209">
        <f t="shared" si="6"/>
        <v>0.53410879999999994</v>
      </c>
      <c r="Z58" s="209">
        <f t="shared" si="6"/>
        <v>0.54387929999999995</v>
      </c>
      <c r="AA58" s="209">
        <f t="shared" si="6"/>
        <v>0.55373470000000002</v>
      </c>
      <c r="AB58" s="209">
        <f t="shared" si="6"/>
        <v>0.56414430000000004</v>
      </c>
      <c r="AC58" s="209">
        <f t="shared" si="6"/>
        <v>0.57456900000000011</v>
      </c>
      <c r="AD58" s="209">
        <f t="shared" si="6"/>
        <v>0.57497999999999994</v>
      </c>
      <c r="AE58" s="209">
        <f t="shared" si="6"/>
        <v>0.5741134</v>
      </c>
      <c r="AF58" s="209">
        <f t="shared" si="6"/>
        <v>0.57374179999999997</v>
      </c>
      <c r="AG58" s="209">
        <f t="shared" si="6"/>
        <v>0.57385619999999993</v>
      </c>
      <c r="AH58" s="209">
        <f t="shared" si="6"/>
        <v>0.58356989999999997</v>
      </c>
      <c r="AI58" s="209">
        <f t="shared" si="6"/>
        <v>0.58568609999999999</v>
      </c>
      <c r="AJ58" s="209">
        <f t="shared" si="6"/>
        <v>0.58535239999999999</v>
      </c>
      <c r="AK58" s="209">
        <f t="shared" si="6"/>
        <v>0.58456189999999997</v>
      </c>
      <c r="AL58" s="209">
        <f t="shared" si="6"/>
        <v>0.58399940000000006</v>
      </c>
    </row>
    <row r="59" spans="1:38" x14ac:dyDescent="0.2">
      <c r="A59" s="205" t="s">
        <v>10</v>
      </c>
      <c r="C59" s="207">
        <f>SUM(C54:C57)</f>
        <v>0.96107010000000004</v>
      </c>
      <c r="D59" s="207">
        <f t="shared" ref="D59:AL59" si="7">SUM(D54:D57)</f>
        <v>0.95828069999999999</v>
      </c>
      <c r="E59" s="207">
        <f t="shared" si="7"/>
        <v>0.95363180000000003</v>
      </c>
      <c r="F59" s="207">
        <f t="shared" si="7"/>
        <v>0.9471233</v>
      </c>
      <c r="G59" s="207">
        <f t="shared" si="7"/>
        <v>0.93875510000000006</v>
      </c>
      <c r="H59" s="207">
        <f t="shared" si="7"/>
        <v>0.9285274</v>
      </c>
      <c r="I59" s="207">
        <f t="shared" si="7"/>
        <v>0.90983729999999996</v>
      </c>
      <c r="J59" s="207">
        <f t="shared" si="7"/>
        <v>0.88888860000000003</v>
      </c>
      <c r="K59" s="207">
        <f t="shared" si="7"/>
        <v>0.86623919999999988</v>
      </c>
      <c r="L59" s="207">
        <f t="shared" si="7"/>
        <v>0.84082230000000013</v>
      </c>
      <c r="M59" s="207">
        <f t="shared" si="7"/>
        <v>0.81508790000000009</v>
      </c>
      <c r="N59" s="207">
        <f t="shared" si="7"/>
        <v>0.78975340000000005</v>
      </c>
      <c r="O59" s="207">
        <f t="shared" si="7"/>
        <v>0.76553590000000005</v>
      </c>
      <c r="P59" s="207">
        <f t="shared" si="7"/>
        <v>0.74315259999999994</v>
      </c>
      <c r="Q59" s="207">
        <f t="shared" si="7"/>
        <v>0.72332030000000003</v>
      </c>
      <c r="R59" s="207">
        <f t="shared" si="7"/>
        <v>0.70675569999999999</v>
      </c>
      <c r="S59" s="207">
        <f t="shared" si="7"/>
        <v>0.66659919999999995</v>
      </c>
      <c r="T59" s="207">
        <f t="shared" si="7"/>
        <v>0.61640340000000005</v>
      </c>
      <c r="U59" s="207">
        <f t="shared" si="7"/>
        <v>0.57624690000000012</v>
      </c>
      <c r="V59" s="207">
        <f t="shared" si="7"/>
        <v>0.54612939999999999</v>
      </c>
      <c r="W59" s="207">
        <f t="shared" si="7"/>
        <v>0.51601279999999994</v>
      </c>
      <c r="X59" s="207">
        <f t="shared" si="7"/>
        <v>0.48589879999999996</v>
      </c>
      <c r="Y59" s="207">
        <f t="shared" si="7"/>
        <v>0.46589120000000006</v>
      </c>
      <c r="Z59" s="207">
        <f t="shared" si="7"/>
        <v>0.45612070000000005</v>
      </c>
      <c r="AA59" s="207">
        <f t="shared" si="7"/>
        <v>0.44626529999999998</v>
      </c>
      <c r="AB59" s="207">
        <f t="shared" si="7"/>
        <v>0.43585570000000007</v>
      </c>
      <c r="AC59" s="207">
        <f t="shared" si="7"/>
        <v>0.42543099999999989</v>
      </c>
      <c r="AD59" s="207">
        <f t="shared" si="7"/>
        <v>0.42501999999999995</v>
      </c>
      <c r="AE59" s="207">
        <f t="shared" si="7"/>
        <v>0.4258866</v>
      </c>
      <c r="AF59" s="207">
        <f t="shared" si="7"/>
        <v>0.42625819999999986</v>
      </c>
      <c r="AG59" s="207">
        <f t="shared" si="7"/>
        <v>0.42614380000000013</v>
      </c>
      <c r="AH59" s="207">
        <f t="shared" si="7"/>
        <v>0.41643009999999997</v>
      </c>
      <c r="AI59" s="207">
        <f t="shared" si="7"/>
        <v>0.41431390000000001</v>
      </c>
      <c r="AJ59" s="207">
        <f t="shared" si="7"/>
        <v>0.41464760000000001</v>
      </c>
      <c r="AK59" s="207">
        <f t="shared" si="7"/>
        <v>0.41543810000000003</v>
      </c>
      <c r="AL59" s="207">
        <f t="shared" si="7"/>
        <v>0.41600059999999994</v>
      </c>
    </row>
    <row r="62" spans="1:38" s="43" customFormat="1" ht="14.4" x14ac:dyDescent="0.3">
      <c r="A62" s="57" t="s">
        <v>399</v>
      </c>
    </row>
    <row r="63" spans="1:38" s="43" customFormat="1" ht="14.4" x14ac:dyDescent="0.3">
      <c r="A63" s="57" t="s">
        <v>449</v>
      </c>
    </row>
    <row r="64" spans="1:38" s="43" customFormat="1" ht="14.4" x14ac:dyDescent="0.3">
      <c r="A64" s="57" t="s">
        <v>402</v>
      </c>
    </row>
    <row r="65" spans="1:38" s="43" customFormat="1" ht="14.4" x14ac:dyDescent="0.3">
      <c r="A65" s="57" t="s">
        <v>400</v>
      </c>
    </row>
    <row r="66" spans="1:38" s="43" customFormat="1" ht="14.4" x14ac:dyDescent="0.3">
      <c r="A66" s="57"/>
    </row>
    <row r="67" spans="1:38" s="43" customFormat="1" ht="14.4" x14ac:dyDescent="0.3">
      <c r="A67" s="57" t="s">
        <v>246</v>
      </c>
      <c r="B67" s="57">
        <v>2014</v>
      </c>
      <c r="C67" s="57">
        <v>2015</v>
      </c>
      <c r="D67" s="57">
        <v>2016</v>
      </c>
      <c r="E67" s="57">
        <v>2017</v>
      </c>
      <c r="F67" s="57">
        <v>2018</v>
      </c>
      <c r="G67" s="57">
        <v>2019</v>
      </c>
      <c r="H67" s="57">
        <v>2020</v>
      </c>
      <c r="I67" s="57">
        <v>2021</v>
      </c>
      <c r="J67" s="57">
        <v>2022</v>
      </c>
      <c r="K67" s="57">
        <v>2023</v>
      </c>
      <c r="L67" s="57">
        <v>2024</v>
      </c>
      <c r="M67" s="57">
        <v>2025</v>
      </c>
      <c r="N67" s="57">
        <v>2026</v>
      </c>
      <c r="O67" s="57">
        <v>2027</v>
      </c>
      <c r="P67" s="57">
        <v>2028</v>
      </c>
      <c r="Q67" s="57">
        <v>2029</v>
      </c>
      <c r="R67" s="57">
        <v>2030</v>
      </c>
      <c r="S67" s="57">
        <v>2031</v>
      </c>
      <c r="T67" s="57">
        <v>2032</v>
      </c>
      <c r="U67" s="57">
        <v>2033</v>
      </c>
      <c r="V67" s="57">
        <v>2034</v>
      </c>
      <c r="W67" s="57">
        <v>2035</v>
      </c>
      <c r="X67" s="57">
        <v>2036</v>
      </c>
      <c r="Y67" s="57">
        <v>2037</v>
      </c>
      <c r="Z67" s="57">
        <v>2038</v>
      </c>
      <c r="AA67" s="57">
        <v>2039</v>
      </c>
      <c r="AB67" s="57">
        <v>2040</v>
      </c>
      <c r="AC67" s="57">
        <v>2041</v>
      </c>
      <c r="AD67" s="57">
        <v>2042</v>
      </c>
      <c r="AE67" s="57">
        <v>2043</v>
      </c>
      <c r="AF67" s="57">
        <v>2044</v>
      </c>
      <c r="AG67" s="57">
        <v>2045</v>
      </c>
      <c r="AH67" s="57">
        <v>2046</v>
      </c>
      <c r="AI67" s="57">
        <v>2047</v>
      </c>
      <c r="AJ67" s="57">
        <v>2048</v>
      </c>
      <c r="AK67" s="57">
        <v>2049</v>
      </c>
      <c r="AL67" s="57">
        <v>2050</v>
      </c>
    </row>
    <row r="68" spans="1:38" s="43" customFormat="1" ht="14.4" x14ac:dyDescent="0.3">
      <c r="A68" s="43" t="s">
        <v>193</v>
      </c>
      <c r="B68" s="59">
        <v>44.16</v>
      </c>
      <c r="C68" s="59">
        <v>45.74</v>
      </c>
      <c r="D68" s="59">
        <v>47.32</v>
      </c>
      <c r="E68" s="59">
        <v>48.84</v>
      </c>
      <c r="F68" s="59">
        <v>50.26</v>
      </c>
      <c r="G68" s="59">
        <v>51.52</v>
      </c>
      <c r="H68" s="59">
        <v>52.6</v>
      </c>
      <c r="I68" s="59">
        <v>53.45</v>
      </c>
      <c r="J68" s="59">
        <v>54.08</v>
      </c>
      <c r="K68" s="59">
        <v>54.46</v>
      </c>
      <c r="L68" s="59">
        <v>54.62</v>
      </c>
      <c r="M68" s="59">
        <v>54.56</v>
      </c>
      <c r="N68" s="59">
        <v>54.28</v>
      </c>
      <c r="O68" s="59">
        <v>53.83</v>
      </c>
      <c r="P68" s="59">
        <v>53.22</v>
      </c>
      <c r="Q68" s="59">
        <v>52.49</v>
      </c>
      <c r="R68" s="59">
        <v>51.67</v>
      </c>
      <c r="S68" s="59">
        <v>50.75</v>
      </c>
      <c r="T68" s="59">
        <v>49.71</v>
      </c>
      <c r="U68" s="59">
        <v>48.61</v>
      </c>
      <c r="V68" s="59">
        <v>47.48</v>
      </c>
      <c r="W68" s="59">
        <v>46.32</v>
      </c>
      <c r="X68" s="59">
        <v>45.15</v>
      </c>
      <c r="Y68" s="59">
        <v>43.96</v>
      </c>
      <c r="Z68" s="59">
        <v>42.8</v>
      </c>
      <c r="AA68" s="59">
        <v>41.65</v>
      </c>
      <c r="AB68" s="59">
        <v>40.5</v>
      </c>
      <c r="AC68" s="59">
        <v>39.340000000000003</v>
      </c>
      <c r="AD68" s="59">
        <v>38.22</v>
      </c>
      <c r="AE68" s="59">
        <v>37.130000000000003</v>
      </c>
      <c r="AF68" s="59">
        <v>36.090000000000003</v>
      </c>
      <c r="AG68" s="59">
        <v>35.1</v>
      </c>
      <c r="AH68" s="59">
        <v>34.14</v>
      </c>
      <c r="AI68" s="59">
        <v>33.24</v>
      </c>
      <c r="AJ68" s="59">
        <v>32.42</v>
      </c>
      <c r="AK68" s="59">
        <v>31.69</v>
      </c>
      <c r="AL68" s="59">
        <v>31.05</v>
      </c>
    </row>
    <row r="69" spans="1:38" s="43" customFormat="1" ht="14.4" x14ac:dyDescent="0.3">
      <c r="A69" s="43" t="s">
        <v>194</v>
      </c>
      <c r="B69" s="59">
        <v>134.4</v>
      </c>
      <c r="C69" s="59">
        <v>137.86000000000001</v>
      </c>
      <c r="D69" s="59">
        <v>141.16</v>
      </c>
      <c r="E69" s="59">
        <v>144.16</v>
      </c>
      <c r="F69" s="59">
        <v>146.76</v>
      </c>
      <c r="G69" s="59">
        <v>148.87</v>
      </c>
      <c r="H69" s="59">
        <v>150.49</v>
      </c>
      <c r="I69" s="59">
        <v>151.52000000000001</v>
      </c>
      <c r="J69" s="59">
        <v>151.99</v>
      </c>
      <c r="K69" s="59">
        <v>151.91999999999999</v>
      </c>
      <c r="L69" s="59">
        <v>151.35</v>
      </c>
      <c r="M69" s="59">
        <v>150.32</v>
      </c>
      <c r="N69" s="59">
        <v>148.86000000000001</v>
      </c>
      <c r="O69" s="59">
        <v>147.03</v>
      </c>
      <c r="P69" s="59">
        <v>144.91</v>
      </c>
      <c r="Q69" s="59">
        <v>142.6</v>
      </c>
      <c r="R69" s="59">
        <v>140.16999999999999</v>
      </c>
      <c r="S69" s="59">
        <v>137.52000000000001</v>
      </c>
      <c r="T69" s="59">
        <v>134.61000000000001</v>
      </c>
      <c r="U69" s="59">
        <v>131.54</v>
      </c>
      <c r="V69" s="59">
        <v>128.38999999999999</v>
      </c>
      <c r="W69" s="59">
        <v>125.13</v>
      </c>
      <c r="X69" s="59">
        <v>121.74</v>
      </c>
      <c r="Y69" s="59">
        <v>118.28</v>
      </c>
      <c r="Z69" s="59">
        <v>114.8</v>
      </c>
      <c r="AA69" s="59">
        <v>111.32</v>
      </c>
      <c r="AB69" s="59">
        <v>107.82</v>
      </c>
      <c r="AC69" s="59">
        <v>104.34</v>
      </c>
      <c r="AD69" s="59">
        <v>101.01</v>
      </c>
      <c r="AE69" s="59">
        <v>97.87</v>
      </c>
      <c r="AF69" s="59">
        <v>94.96</v>
      </c>
      <c r="AG69" s="59">
        <v>92.28</v>
      </c>
      <c r="AH69" s="59">
        <v>89.76</v>
      </c>
      <c r="AI69" s="59">
        <v>87.49</v>
      </c>
      <c r="AJ69" s="59">
        <v>85.51</v>
      </c>
      <c r="AK69" s="59">
        <v>83.8</v>
      </c>
      <c r="AL69" s="59">
        <v>82.38</v>
      </c>
    </row>
    <row r="70" spans="1:38" s="43" customFormat="1" ht="14.4" x14ac:dyDescent="0.3">
      <c r="A70" s="43" t="s">
        <v>195</v>
      </c>
      <c r="B70" s="59" t="s">
        <v>337</v>
      </c>
      <c r="C70" s="59">
        <v>1.37</v>
      </c>
      <c r="D70" s="59">
        <v>2.99</v>
      </c>
      <c r="E70" s="59">
        <v>4.97</v>
      </c>
      <c r="F70" s="59">
        <v>7.42</v>
      </c>
      <c r="G70" s="59">
        <v>10.46</v>
      </c>
      <c r="H70" s="59">
        <v>14.19</v>
      </c>
      <c r="I70" s="59">
        <v>19.14</v>
      </c>
      <c r="J70" s="59">
        <v>25.44</v>
      </c>
      <c r="K70" s="59">
        <v>33.15</v>
      </c>
      <c r="L70" s="59">
        <v>42.41</v>
      </c>
      <c r="M70" s="59">
        <v>53.16</v>
      </c>
      <c r="N70" s="59">
        <v>65.22</v>
      </c>
      <c r="O70" s="59">
        <v>78.38</v>
      </c>
      <c r="P70" s="59">
        <v>92.42</v>
      </c>
      <c r="Q70" s="59">
        <v>107.08</v>
      </c>
      <c r="R70" s="59">
        <v>122.09</v>
      </c>
      <c r="S70" s="59">
        <v>138.91</v>
      </c>
      <c r="T70" s="59">
        <v>158.12</v>
      </c>
      <c r="U70" s="59">
        <v>179.2</v>
      </c>
      <c r="V70" s="59">
        <v>201.62</v>
      </c>
      <c r="W70" s="59">
        <v>225.45</v>
      </c>
      <c r="X70" s="59">
        <v>250.72</v>
      </c>
      <c r="Y70" s="59">
        <v>276.77</v>
      </c>
      <c r="Z70" s="59">
        <v>302.89999999999998</v>
      </c>
      <c r="AA70" s="59">
        <v>329</v>
      </c>
      <c r="AB70" s="59">
        <v>354.99</v>
      </c>
      <c r="AC70" s="59">
        <v>380.76</v>
      </c>
      <c r="AD70" s="59">
        <v>405.51</v>
      </c>
      <c r="AE70" s="59">
        <v>429</v>
      </c>
      <c r="AF70" s="59">
        <v>451.12</v>
      </c>
      <c r="AG70" s="59">
        <v>471.78</v>
      </c>
      <c r="AH70" s="59">
        <v>491.53</v>
      </c>
      <c r="AI70" s="59">
        <v>509.75</v>
      </c>
      <c r="AJ70" s="59">
        <v>526.23</v>
      </c>
      <c r="AK70" s="59">
        <v>540.92999999999995</v>
      </c>
      <c r="AL70" s="59">
        <v>553.91</v>
      </c>
    </row>
    <row r="71" spans="1:38" s="43" customFormat="1" ht="14.4" x14ac:dyDescent="0.3">
      <c r="A71" s="43" t="s">
        <v>131</v>
      </c>
      <c r="B71" s="59" t="s">
        <v>337</v>
      </c>
      <c r="C71" s="59" t="s">
        <v>337</v>
      </c>
      <c r="D71" s="59" t="s">
        <v>337</v>
      </c>
      <c r="E71" s="59" t="s">
        <v>337</v>
      </c>
      <c r="F71" s="59" t="s">
        <v>337</v>
      </c>
      <c r="G71" s="59" t="s">
        <v>337</v>
      </c>
      <c r="H71" s="59" t="s">
        <v>337</v>
      </c>
      <c r="I71" s="59" t="s">
        <v>337</v>
      </c>
      <c r="J71" s="59" t="s">
        <v>337</v>
      </c>
      <c r="K71" s="59" t="s">
        <v>337</v>
      </c>
      <c r="L71" s="59">
        <v>0.32</v>
      </c>
      <c r="M71" s="59">
        <v>0.93</v>
      </c>
      <c r="N71" s="59">
        <v>1.81</v>
      </c>
      <c r="O71" s="59">
        <v>2.93</v>
      </c>
      <c r="P71" s="59">
        <v>4.26</v>
      </c>
      <c r="Q71" s="59">
        <v>5.79</v>
      </c>
      <c r="R71" s="59">
        <v>7.5</v>
      </c>
      <c r="S71" s="59">
        <v>9.11</v>
      </c>
      <c r="T71" s="59">
        <v>10.59</v>
      </c>
      <c r="U71" s="59">
        <v>11.98</v>
      </c>
      <c r="V71" s="59">
        <v>13.31</v>
      </c>
      <c r="W71" s="59">
        <v>14.58</v>
      </c>
      <c r="X71" s="59">
        <v>15.77</v>
      </c>
      <c r="Y71" s="59">
        <v>16.91</v>
      </c>
      <c r="Z71" s="59">
        <v>18.02</v>
      </c>
      <c r="AA71" s="59">
        <v>19.07</v>
      </c>
      <c r="AB71" s="59">
        <v>20.07</v>
      </c>
      <c r="AC71" s="59">
        <v>20.99</v>
      </c>
      <c r="AD71" s="59">
        <v>21.85</v>
      </c>
      <c r="AE71" s="59">
        <v>22.64</v>
      </c>
      <c r="AF71" s="59">
        <v>23.34</v>
      </c>
      <c r="AG71" s="59">
        <v>23.94</v>
      </c>
      <c r="AH71" s="59">
        <v>24.41</v>
      </c>
      <c r="AI71" s="59">
        <v>24.78</v>
      </c>
      <c r="AJ71" s="59">
        <v>25.04</v>
      </c>
      <c r="AK71" s="59">
        <v>25.21</v>
      </c>
      <c r="AL71" s="59">
        <v>25.3</v>
      </c>
    </row>
    <row r="72" spans="1:38" s="43" customFormat="1" ht="14.4" x14ac:dyDescent="0.3">
      <c r="A72" s="43" t="s">
        <v>196</v>
      </c>
      <c r="B72" s="59" t="s">
        <v>337</v>
      </c>
      <c r="C72" s="59" t="s">
        <v>337</v>
      </c>
      <c r="D72" s="59" t="s">
        <v>337</v>
      </c>
      <c r="E72" s="59" t="s">
        <v>337</v>
      </c>
      <c r="F72" s="59" t="s">
        <v>337</v>
      </c>
      <c r="G72" s="59" t="s">
        <v>337</v>
      </c>
      <c r="H72" s="59" t="s">
        <v>337</v>
      </c>
      <c r="I72" s="59" t="s">
        <v>337</v>
      </c>
      <c r="J72" s="59" t="s">
        <v>337</v>
      </c>
      <c r="K72" s="59" t="s">
        <v>337</v>
      </c>
      <c r="L72" s="59">
        <v>1.56</v>
      </c>
      <c r="M72" s="59">
        <v>4.57</v>
      </c>
      <c r="N72" s="59">
        <v>8.8699999999999992</v>
      </c>
      <c r="O72" s="59">
        <v>14.34</v>
      </c>
      <c r="P72" s="59">
        <v>20.84</v>
      </c>
      <c r="Q72" s="59">
        <v>28.3</v>
      </c>
      <c r="R72" s="59">
        <v>36.67</v>
      </c>
      <c r="S72" s="59">
        <v>44.52</v>
      </c>
      <c r="T72" s="59">
        <v>51.77</v>
      </c>
      <c r="U72" s="59">
        <v>58.58</v>
      </c>
      <c r="V72" s="59">
        <v>65.06</v>
      </c>
      <c r="W72" s="59">
        <v>71.239999999999995</v>
      </c>
      <c r="X72" s="59">
        <v>77.069999999999993</v>
      </c>
      <c r="Y72" s="59">
        <v>82.64</v>
      </c>
      <c r="Z72" s="59">
        <v>88.05</v>
      </c>
      <c r="AA72" s="59">
        <v>93.22</v>
      </c>
      <c r="AB72" s="59">
        <v>98.1</v>
      </c>
      <c r="AC72" s="59">
        <v>102.6</v>
      </c>
      <c r="AD72" s="59">
        <v>106.8</v>
      </c>
      <c r="AE72" s="59">
        <v>110.64</v>
      </c>
      <c r="AF72" s="59">
        <v>114.07</v>
      </c>
      <c r="AG72" s="59">
        <v>117.02</v>
      </c>
      <c r="AH72" s="59">
        <v>119.33</v>
      </c>
      <c r="AI72" s="59">
        <v>121.1</v>
      </c>
      <c r="AJ72" s="59">
        <v>122.38</v>
      </c>
      <c r="AK72" s="59">
        <v>123.22</v>
      </c>
      <c r="AL72" s="59">
        <v>123.67</v>
      </c>
    </row>
    <row r="73" spans="1:38" s="43" customFormat="1" ht="14.4" x14ac:dyDescent="0.3">
      <c r="A73" s="43" t="s">
        <v>197</v>
      </c>
      <c r="B73" s="59" t="s">
        <v>337</v>
      </c>
      <c r="C73" s="59" t="s">
        <v>337</v>
      </c>
      <c r="D73" s="59" t="s">
        <v>337</v>
      </c>
      <c r="E73" s="59" t="s">
        <v>337</v>
      </c>
      <c r="F73" s="59" t="s">
        <v>337</v>
      </c>
      <c r="G73" s="59" t="s">
        <v>337</v>
      </c>
      <c r="H73" s="59" t="s">
        <v>337</v>
      </c>
      <c r="I73" s="59" t="s">
        <v>337</v>
      </c>
      <c r="J73" s="59" t="s">
        <v>337</v>
      </c>
      <c r="K73" s="59" t="s">
        <v>337</v>
      </c>
      <c r="L73" s="59">
        <v>1.52</v>
      </c>
      <c r="M73" s="59">
        <v>4.45</v>
      </c>
      <c r="N73" s="59">
        <v>8.64</v>
      </c>
      <c r="O73" s="59">
        <v>13.97</v>
      </c>
      <c r="P73" s="59">
        <v>20.309999999999999</v>
      </c>
      <c r="Q73" s="59">
        <v>27.57</v>
      </c>
      <c r="R73" s="59">
        <v>35.700000000000003</v>
      </c>
      <c r="S73" s="59">
        <v>43.31</v>
      </c>
      <c r="T73" s="59">
        <v>50.3</v>
      </c>
      <c r="U73" s="59">
        <v>56.79</v>
      </c>
      <c r="V73" s="59">
        <v>62.88</v>
      </c>
      <c r="W73" s="59">
        <v>68.52</v>
      </c>
      <c r="X73" s="59">
        <v>73.63</v>
      </c>
      <c r="Y73" s="59">
        <v>78.25</v>
      </c>
      <c r="Z73" s="59">
        <v>82.4</v>
      </c>
      <c r="AA73" s="59">
        <v>85.97</v>
      </c>
      <c r="AB73" s="59">
        <v>88.87</v>
      </c>
      <c r="AC73" s="59">
        <v>91.04</v>
      </c>
      <c r="AD73" s="59">
        <v>92.57</v>
      </c>
      <c r="AE73" s="59">
        <v>93.5</v>
      </c>
      <c r="AF73" s="59">
        <v>93.88</v>
      </c>
      <c r="AG73" s="59">
        <v>93.8</v>
      </c>
      <c r="AH73" s="59">
        <v>93.25</v>
      </c>
      <c r="AI73" s="59">
        <v>92.47</v>
      </c>
      <c r="AJ73" s="59">
        <v>91.62</v>
      </c>
      <c r="AK73" s="59">
        <v>90.8</v>
      </c>
      <c r="AL73" s="59">
        <v>90.1</v>
      </c>
    </row>
    <row r="74" spans="1:38" s="43" customFormat="1" ht="14.4" x14ac:dyDescent="0.3">
      <c r="A74" s="43" t="s">
        <v>118</v>
      </c>
      <c r="B74" s="59">
        <v>49.92</v>
      </c>
      <c r="C74" s="59">
        <v>48.35</v>
      </c>
      <c r="D74" s="59">
        <v>46.84</v>
      </c>
      <c r="E74" s="59">
        <v>45.54</v>
      </c>
      <c r="F74" s="59">
        <v>44.62</v>
      </c>
      <c r="G74" s="59">
        <v>44.24</v>
      </c>
      <c r="H74" s="59">
        <v>44.55</v>
      </c>
      <c r="I74" s="59">
        <v>46.08</v>
      </c>
      <c r="J74" s="59">
        <v>48.99</v>
      </c>
      <c r="K74" s="59">
        <v>53.39</v>
      </c>
      <c r="L74" s="59">
        <v>59.45</v>
      </c>
      <c r="M74" s="59">
        <v>67.17</v>
      </c>
      <c r="N74" s="59">
        <v>76.41</v>
      </c>
      <c r="O74" s="59">
        <v>87.03</v>
      </c>
      <c r="P74" s="59">
        <v>98.86</v>
      </c>
      <c r="Q74" s="59">
        <v>111.65</v>
      </c>
      <c r="R74" s="59">
        <v>125.17</v>
      </c>
      <c r="S74" s="59">
        <v>140.86000000000001</v>
      </c>
      <c r="T74" s="59">
        <v>159.28</v>
      </c>
      <c r="U74" s="59">
        <v>179.83</v>
      </c>
      <c r="V74" s="59">
        <v>201.94</v>
      </c>
      <c r="W74" s="59">
        <v>225.6</v>
      </c>
      <c r="X74" s="59">
        <v>250.77</v>
      </c>
      <c r="Y74" s="59">
        <v>276.79000000000002</v>
      </c>
      <c r="Z74" s="59">
        <v>302.91000000000003</v>
      </c>
      <c r="AA74" s="59">
        <v>329</v>
      </c>
      <c r="AB74" s="59">
        <v>354.99</v>
      </c>
      <c r="AC74" s="59">
        <v>380.76</v>
      </c>
      <c r="AD74" s="59">
        <v>405.51</v>
      </c>
      <c r="AE74" s="59">
        <v>429</v>
      </c>
      <c r="AF74" s="59">
        <v>451.12</v>
      </c>
      <c r="AG74" s="59">
        <v>471.78</v>
      </c>
      <c r="AH74" s="59">
        <v>491.53</v>
      </c>
      <c r="AI74" s="59">
        <v>509.75</v>
      </c>
      <c r="AJ74" s="59">
        <v>526.23</v>
      </c>
      <c r="AK74" s="59">
        <v>540.92999999999995</v>
      </c>
      <c r="AL74" s="59">
        <v>553.91</v>
      </c>
    </row>
    <row r="75" spans="1:38" s="43" customFormat="1" ht="14.4" x14ac:dyDescent="0.3">
      <c r="A75" s="43" t="s">
        <v>120</v>
      </c>
      <c r="B75" s="59">
        <v>153.69</v>
      </c>
      <c r="C75" s="59">
        <v>155.83000000000001</v>
      </c>
      <c r="D75" s="59">
        <v>158</v>
      </c>
      <c r="E75" s="59">
        <v>160.15</v>
      </c>
      <c r="F75" s="59">
        <v>162.22999999999999</v>
      </c>
      <c r="G75" s="59">
        <v>164.21</v>
      </c>
      <c r="H75" s="59">
        <v>166.1</v>
      </c>
      <c r="I75" s="59">
        <v>167.77</v>
      </c>
      <c r="J75" s="59">
        <v>169.22</v>
      </c>
      <c r="K75" s="59">
        <v>170.41</v>
      </c>
      <c r="L75" s="59">
        <v>170.99</v>
      </c>
      <c r="M75" s="59">
        <v>170.95</v>
      </c>
      <c r="N75" s="59">
        <v>170.25</v>
      </c>
      <c r="O75" s="59">
        <v>168.92</v>
      </c>
      <c r="P75" s="59">
        <v>167.01</v>
      </c>
      <c r="Q75" s="59">
        <v>164.58</v>
      </c>
      <c r="R75" s="59">
        <v>161.69999999999999</v>
      </c>
      <c r="S75" s="59">
        <v>158.52000000000001</v>
      </c>
      <c r="T75" s="59">
        <v>154.99</v>
      </c>
      <c r="U75" s="59">
        <v>151.19999999999999</v>
      </c>
      <c r="V75" s="59">
        <v>147.22999999999999</v>
      </c>
      <c r="W75" s="59">
        <v>143.07</v>
      </c>
      <c r="X75" s="59">
        <v>138.69999999999999</v>
      </c>
      <c r="Y75" s="59">
        <v>134.19999999999999</v>
      </c>
      <c r="Z75" s="59">
        <v>129.63</v>
      </c>
      <c r="AA75" s="59">
        <v>124.99</v>
      </c>
      <c r="AB75" s="59">
        <v>120.29</v>
      </c>
      <c r="AC75" s="59">
        <v>115.56</v>
      </c>
      <c r="AD75" s="59">
        <v>110.92</v>
      </c>
      <c r="AE75" s="59">
        <v>106.43</v>
      </c>
      <c r="AF75" s="59">
        <v>102.15</v>
      </c>
      <c r="AG75" s="59">
        <v>98.12</v>
      </c>
      <c r="AH75" s="59">
        <v>94.32</v>
      </c>
      <c r="AI75" s="59">
        <v>90.84</v>
      </c>
      <c r="AJ75" s="59">
        <v>87.73</v>
      </c>
      <c r="AK75" s="59">
        <v>85.01</v>
      </c>
      <c r="AL75" s="59">
        <v>82.69</v>
      </c>
    </row>
    <row r="76" spans="1:38" s="43" customFormat="1" ht="14.4" x14ac:dyDescent="0.3">
      <c r="A76" s="43" t="s">
        <v>119</v>
      </c>
      <c r="B76" s="59">
        <v>1.92</v>
      </c>
      <c r="C76" s="59">
        <v>1.91</v>
      </c>
      <c r="D76" s="59">
        <v>1.9</v>
      </c>
      <c r="E76" s="59">
        <v>1.88</v>
      </c>
      <c r="F76" s="59">
        <v>1.87</v>
      </c>
      <c r="G76" s="59">
        <v>1.86</v>
      </c>
      <c r="H76" s="59">
        <v>1.85</v>
      </c>
      <c r="I76" s="59">
        <v>1.84</v>
      </c>
      <c r="J76" s="59">
        <v>1.83</v>
      </c>
      <c r="K76" s="59">
        <v>1.81</v>
      </c>
      <c r="L76" s="59">
        <v>1.79</v>
      </c>
      <c r="M76" s="59">
        <v>1.76</v>
      </c>
      <c r="N76" s="59">
        <v>1.73</v>
      </c>
      <c r="O76" s="59">
        <v>1.69</v>
      </c>
      <c r="P76" s="59">
        <v>1.65</v>
      </c>
      <c r="Q76" s="59">
        <v>1.6</v>
      </c>
      <c r="R76" s="59">
        <v>1.56</v>
      </c>
      <c r="S76" s="59">
        <v>1.51</v>
      </c>
      <c r="T76" s="59">
        <v>1.45</v>
      </c>
      <c r="U76" s="59">
        <v>1.4</v>
      </c>
      <c r="V76" s="59">
        <v>1.34</v>
      </c>
      <c r="W76" s="59">
        <v>1.28</v>
      </c>
      <c r="X76" s="59">
        <v>1.21</v>
      </c>
      <c r="Y76" s="59">
        <v>1.1499999999999999</v>
      </c>
      <c r="Z76" s="59">
        <v>1.0900000000000001</v>
      </c>
      <c r="AA76" s="59">
        <v>1.03</v>
      </c>
      <c r="AB76" s="59">
        <v>0.98</v>
      </c>
      <c r="AC76" s="59">
        <v>0.93</v>
      </c>
      <c r="AD76" s="59">
        <v>0.88</v>
      </c>
      <c r="AE76" s="59">
        <v>0.84</v>
      </c>
      <c r="AF76" s="59">
        <v>0.81</v>
      </c>
      <c r="AG76" s="59">
        <v>0.79</v>
      </c>
      <c r="AH76" s="59">
        <v>0.76</v>
      </c>
      <c r="AI76" s="59">
        <v>0.74</v>
      </c>
      <c r="AJ76" s="59">
        <v>0.73</v>
      </c>
      <c r="AK76" s="59">
        <v>0.72</v>
      </c>
      <c r="AL76" s="59">
        <v>0.71</v>
      </c>
    </row>
    <row r="77" spans="1:38" s="43" customFormat="1" ht="14.4" x14ac:dyDescent="0.3">
      <c r="A77" s="43" t="s">
        <v>198</v>
      </c>
      <c r="B77" s="59">
        <v>751.15</v>
      </c>
      <c r="C77" s="59">
        <v>761.61</v>
      </c>
      <c r="D77" s="59">
        <v>772.23</v>
      </c>
      <c r="E77" s="59">
        <v>782.72</v>
      </c>
      <c r="F77" s="59">
        <v>792.88</v>
      </c>
      <c r="G77" s="59">
        <v>802.59</v>
      </c>
      <c r="H77" s="59">
        <v>811.8</v>
      </c>
      <c r="I77" s="59">
        <v>819.99</v>
      </c>
      <c r="J77" s="59">
        <v>827.06</v>
      </c>
      <c r="K77" s="59">
        <v>832.9</v>
      </c>
      <c r="L77" s="59">
        <v>835.72</v>
      </c>
      <c r="M77" s="59">
        <v>835.5</v>
      </c>
      <c r="N77" s="59">
        <v>832.07</v>
      </c>
      <c r="O77" s="59">
        <v>825.58</v>
      </c>
      <c r="P77" s="59">
        <v>816.26</v>
      </c>
      <c r="Q77" s="59">
        <v>804.39</v>
      </c>
      <c r="R77" s="59">
        <v>790.31</v>
      </c>
      <c r="S77" s="59">
        <v>774.76</v>
      </c>
      <c r="T77" s="59">
        <v>757.51</v>
      </c>
      <c r="U77" s="59">
        <v>738.98</v>
      </c>
      <c r="V77" s="59">
        <v>719.56</v>
      </c>
      <c r="W77" s="59">
        <v>699.23</v>
      </c>
      <c r="X77" s="59">
        <v>677.92</v>
      </c>
      <c r="Y77" s="59">
        <v>655.92</v>
      </c>
      <c r="Z77" s="59">
        <v>633.58000000000004</v>
      </c>
      <c r="AA77" s="59">
        <v>610.91</v>
      </c>
      <c r="AB77" s="59">
        <v>587.92999999999995</v>
      </c>
      <c r="AC77" s="59">
        <v>564.80999999999995</v>
      </c>
      <c r="AD77" s="59">
        <v>542.13</v>
      </c>
      <c r="AE77" s="59">
        <v>520.19000000000005</v>
      </c>
      <c r="AF77" s="59">
        <v>499.26</v>
      </c>
      <c r="AG77" s="59">
        <v>479.58</v>
      </c>
      <c r="AH77" s="59">
        <v>460.97</v>
      </c>
      <c r="AI77" s="59">
        <v>443.96</v>
      </c>
      <c r="AJ77" s="59">
        <v>428.77</v>
      </c>
      <c r="AK77" s="59">
        <v>415.5</v>
      </c>
      <c r="AL77" s="59">
        <v>404.12</v>
      </c>
    </row>
    <row r="78" spans="1:38" s="43" customFormat="1" ht="14.4" x14ac:dyDescent="0.3">
      <c r="A78" s="43" t="s">
        <v>199</v>
      </c>
      <c r="B78" s="59">
        <v>731.5</v>
      </c>
      <c r="C78" s="59">
        <v>727.19</v>
      </c>
      <c r="D78" s="59">
        <v>722.65</v>
      </c>
      <c r="E78" s="59">
        <v>718.16</v>
      </c>
      <c r="F78" s="59">
        <v>713.85</v>
      </c>
      <c r="G78" s="59">
        <v>709.73</v>
      </c>
      <c r="H78" s="59">
        <v>705.69</v>
      </c>
      <c r="I78" s="59">
        <v>701.08</v>
      </c>
      <c r="J78" s="59">
        <v>695.77</v>
      </c>
      <c r="K78" s="59">
        <v>689.68</v>
      </c>
      <c r="L78" s="59">
        <v>681.26</v>
      </c>
      <c r="M78" s="59">
        <v>670.73</v>
      </c>
      <c r="N78" s="59">
        <v>658.15</v>
      </c>
      <c r="O78" s="59">
        <v>643.85</v>
      </c>
      <c r="P78" s="59">
        <v>628.11</v>
      </c>
      <c r="Q78" s="59">
        <v>611.12</v>
      </c>
      <c r="R78" s="59">
        <v>592.99</v>
      </c>
      <c r="S78" s="59">
        <v>574.12</v>
      </c>
      <c r="T78" s="59">
        <v>553.91999999999996</v>
      </c>
      <c r="U78" s="59">
        <v>532.49</v>
      </c>
      <c r="V78" s="59">
        <v>510.09</v>
      </c>
      <c r="W78" s="59">
        <v>486.73</v>
      </c>
      <c r="X78" s="59">
        <v>462.62</v>
      </c>
      <c r="Y78" s="59">
        <v>438.48</v>
      </c>
      <c r="Z78" s="59">
        <v>415.09</v>
      </c>
      <c r="AA78" s="59">
        <v>392.86</v>
      </c>
      <c r="AB78" s="59">
        <v>372.09</v>
      </c>
      <c r="AC78" s="59">
        <v>353.04</v>
      </c>
      <c r="AD78" s="59">
        <v>336.21</v>
      </c>
      <c r="AE78" s="59">
        <v>321.70999999999998</v>
      </c>
      <c r="AF78" s="59">
        <v>309.45</v>
      </c>
      <c r="AG78" s="59">
        <v>299.29000000000002</v>
      </c>
      <c r="AH78" s="59">
        <v>290.66000000000003</v>
      </c>
      <c r="AI78" s="59">
        <v>283.67</v>
      </c>
      <c r="AJ78" s="59">
        <v>278.20999999999998</v>
      </c>
      <c r="AK78" s="59">
        <v>274.07</v>
      </c>
      <c r="AL78" s="59">
        <v>271.06</v>
      </c>
    </row>
    <row r="79" spans="1:38" s="43" customFormat="1" ht="14.4" x14ac:dyDescent="0.3">
      <c r="A79" s="43" t="s">
        <v>200</v>
      </c>
      <c r="B79" s="59">
        <v>30.72</v>
      </c>
      <c r="C79" s="59">
        <v>30.54</v>
      </c>
      <c r="D79" s="59">
        <v>30.35</v>
      </c>
      <c r="E79" s="59">
        <v>30.16</v>
      </c>
      <c r="F79" s="59">
        <v>29.98</v>
      </c>
      <c r="G79" s="59">
        <v>29.81</v>
      </c>
      <c r="H79" s="59">
        <v>29.64</v>
      </c>
      <c r="I79" s="59">
        <v>29.44</v>
      </c>
      <c r="J79" s="59">
        <v>29.22</v>
      </c>
      <c r="K79" s="59">
        <v>28.96</v>
      </c>
      <c r="L79" s="59">
        <v>28.67</v>
      </c>
      <c r="M79" s="59">
        <v>28.35</v>
      </c>
      <c r="N79" s="59">
        <v>28</v>
      </c>
      <c r="O79" s="59">
        <v>27.63</v>
      </c>
      <c r="P79" s="59">
        <v>27.23</v>
      </c>
      <c r="Q79" s="59">
        <v>26.82</v>
      </c>
      <c r="R79" s="59">
        <v>26.4</v>
      </c>
      <c r="S79" s="59">
        <v>25.93</v>
      </c>
      <c r="T79" s="59">
        <v>25.37</v>
      </c>
      <c r="U79" s="59">
        <v>24.75</v>
      </c>
      <c r="V79" s="59">
        <v>24.06</v>
      </c>
      <c r="W79" s="59">
        <v>23.32</v>
      </c>
      <c r="X79" s="59">
        <v>22.52</v>
      </c>
      <c r="Y79" s="59">
        <v>21.7</v>
      </c>
      <c r="Z79" s="59">
        <v>20.89</v>
      </c>
      <c r="AA79" s="59">
        <v>20.11</v>
      </c>
      <c r="AB79" s="59">
        <v>19.36</v>
      </c>
      <c r="AC79" s="59">
        <v>18.649999999999999</v>
      </c>
      <c r="AD79" s="59">
        <v>18.010000000000002</v>
      </c>
      <c r="AE79" s="59">
        <v>17.440000000000001</v>
      </c>
      <c r="AF79" s="59">
        <v>16.940000000000001</v>
      </c>
      <c r="AG79" s="59">
        <v>16.510000000000002</v>
      </c>
      <c r="AH79" s="59">
        <v>16.12</v>
      </c>
      <c r="AI79" s="59">
        <v>15.8</v>
      </c>
      <c r="AJ79" s="59">
        <v>15.53</v>
      </c>
      <c r="AK79" s="59">
        <v>15.32</v>
      </c>
      <c r="AL79" s="59">
        <v>15.17</v>
      </c>
    </row>
    <row r="80" spans="1:38" s="43" customFormat="1" ht="14.4" x14ac:dyDescent="0.3">
      <c r="A80" s="43" t="s">
        <v>201</v>
      </c>
      <c r="B80" s="59">
        <v>23.04</v>
      </c>
      <c r="C80" s="59">
        <v>24.11</v>
      </c>
      <c r="D80" s="59">
        <v>25.24</v>
      </c>
      <c r="E80" s="59">
        <v>26.4</v>
      </c>
      <c r="F80" s="59">
        <v>27.57</v>
      </c>
      <c r="G80" s="59">
        <v>28.72</v>
      </c>
      <c r="H80" s="59">
        <v>29.84</v>
      </c>
      <c r="I80" s="59">
        <v>30.91</v>
      </c>
      <c r="J80" s="59">
        <v>31.92</v>
      </c>
      <c r="K80" s="59">
        <v>32.869999999999997</v>
      </c>
      <c r="L80" s="59">
        <v>33.729999999999997</v>
      </c>
      <c r="M80" s="59">
        <v>34.520000000000003</v>
      </c>
      <c r="N80" s="59">
        <v>35.22</v>
      </c>
      <c r="O80" s="59">
        <v>35.82</v>
      </c>
      <c r="P80" s="59">
        <v>36.33</v>
      </c>
      <c r="Q80" s="59">
        <v>36.74</v>
      </c>
      <c r="R80" s="59">
        <v>37.08</v>
      </c>
      <c r="S80" s="59">
        <v>37.369999999999997</v>
      </c>
      <c r="T80" s="59">
        <v>37.64</v>
      </c>
      <c r="U80" s="59">
        <v>37.9</v>
      </c>
      <c r="V80" s="59">
        <v>38.17</v>
      </c>
      <c r="W80" s="59">
        <v>38.450000000000003</v>
      </c>
      <c r="X80" s="59">
        <v>38.770000000000003</v>
      </c>
      <c r="Y80" s="59">
        <v>39.119999999999997</v>
      </c>
      <c r="Z80" s="59">
        <v>39.5</v>
      </c>
      <c r="AA80" s="59">
        <v>39.909999999999997</v>
      </c>
      <c r="AB80" s="59">
        <v>40.36</v>
      </c>
      <c r="AC80" s="59">
        <v>40.83</v>
      </c>
      <c r="AD80" s="59">
        <v>41.32</v>
      </c>
      <c r="AE80" s="59">
        <v>41.82</v>
      </c>
      <c r="AF80" s="59">
        <v>42.32</v>
      </c>
      <c r="AG80" s="59">
        <v>42.82</v>
      </c>
      <c r="AH80" s="59">
        <v>43.32</v>
      </c>
      <c r="AI80" s="59">
        <v>43.81</v>
      </c>
      <c r="AJ80" s="59">
        <v>44.29</v>
      </c>
      <c r="AK80" s="59">
        <v>44.75</v>
      </c>
      <c r="AL80" s="59">
        <v>45.21</v>
      </c>
    </row>
    <row r="81" spans="1:38" s="43" customFormat="1" ht="14.4" x14ac:dyDescent="0.3">
      <c r="A81" s="43" t="s">
        <v>52</v>
      </c>
      <c r="B81" s="59">
        <v>1920.5</v>
      </c>
      <c r="C81" s="59">
        <v>1934.52</v>
      </c>
      <c r="D81" s="59">
        <v>1948.68</v>
      </c>
      <c r="E81" s="59">
        <v>1962.99</v>
      </c>
      <c r="F81" s="59">
        <v>1977.43</v>
      </c>
      <c r="G81" s="59">
        <v>1992.01</v>
      </c>
      <c r="H81" s="59">
        <v>2006.74</v>
      </c>
      <c r="I81" s="59">
        <v>2021.24</v>
      </c>
      <c r="J81" s="59">
        <v>2035.51</v>
      </c>
      <c r="K81" s="59">
        <v>2049.56</v>
      </c>
      <c r="L81" s="59">
        <v>2063.39</v>
      </c>
      <c r="M81" s="59">
        <v>2076.9899999999998</v>
      </c>
      <c r="N81" s="59">
        <v>2089.5300000000002</v>
      </c>
      <c r="O81" s="59">
        <v>2101</v>
      </c>
      <c r="P81" s="59">
        <v>2111.4</v>
      </c>
      <c r="Q81" s="59">
        <v>2120.7399999999998</v>
      </c>
      <c r="R81" s="59">
        <v>2129.0100000000002</v>
      </c>
      <c r="S81" s="59">
        <v>2137.19</v>
      </c>
      <c r="T81" s="59">
        <v>2145.27</v>
      </c>
      <c r="U81" s="59">
        <v>2153.25</v>
      </c>
      <c r="V81" s="59">
        <v>2161.13</v>
      </c>
      <c r="W81" s="59">
        <v>2168.91</v>
      </c>
      <c r="X81" s="59">
        <v>2176.59</v>
      </c>
      <c r="Y81" s="59">
        <v>2184.1799999999998</v>
      </c>
      <c r="Z81" s="59">
        <v>2191.67</v>
      </c>
      <c r="AA81" s="59">
        <v>2199.06</v>
      </c>
      <c r="AB81" s="59">
        <v>2206.35</v>
      </c>
      <c r="AC81" s="59">
        <v>2213.64</v>
      </c>
      <c r="AD81" s="59">
        <v>2220.9299999999998</v>
      </c>
      <c r="AE81" s="59">
        <v>2228.2199999999998</v>
      </c>
      <c r="AF81" s="59">
        <v>2235.52</v>
      </c>
      <c r="AG81" s="59">
        <v>2242.81</v>
      </c>
      <c r="AH81" s="59">
        <v>2250.1</v>
      </c>
      <c r="AI81" s="59">
        <v>2257.39</v>
      </c>
      <c r="AJ81" s="59">
        <v>2264.6799999999998</v>
      </c>
      <c r="AK81" s="59">
        <v>2271.98</v>
      </c>
      <c r="AL81" s="59">
        <v>2279.27</v>
      </c>
    </row>
    <row r="84" spans="1:38" x14ac:dyDescent="0.2">
      <c r="A84" s="206" t="s">
        <v>548</v>
      </c>
      <c r="C84" s="205">
        <f t="shared" ref="C84:AL84" si="8">C67</f>
        <v>2015</v>
      </c>
      <c r="D84" s="205">
        <f t="shared" si="8"/>
        <v>2016</v>
      </c>
      <c r="E84" s="205">
        <f t="shared" si="8"/>
        <v>2017</v>
      </c>
      <c r="F84" s="205">
        <f t="shared" si="8"/>
        <v>2018</v>
      </c>
      <c r="G84" s="205">
        <f t="shared" si="8"/>
        <v>2019</v>
      </c>
      <c r="H84" s="205">
        <f t="shared" si="8"/>
        <v>2020</v>
      </c>
      <c r="I84" s="205">
        <f t="shared" si="8"/>
        <v>2021</v>
      </c>
      <c r="J84" s="205">
        <f t="shared" si="8"/>
        <v>2022</v>
      </c>
      <c r="K84" s="205">
        <f t="shared" si="8"/>
        <v>2023</v>
      </c>
      <c r="L84" s="205">
        <f t="shared" si="8"/>
        <v>2024</v>
      </c>
      <c r="M84" s="205">
        <f t="shared" si="8"/>
        <v>2025</v>
      </c>
      <c r="N84" s="205">
        <f t="shared" si="8"/>
        <v>2026</v>
      </c>
      <c r="O84" s="205">
        <f t="shared" si="8"/>
        <v>2027</v>
      </c>
      <c r="P84" s="205">
        <f t="shared" si="8"/>
        <v>2028</v>
      </c>
      <c r="Q84" s="205">
        <f t="shared" si="8"/>
        <v>2029</v>
      </c>
      <c r="R84" s="210">
        <f t="shared" si="8"/>
        <v>2030</v>
      </c>
      <c r="S84" s="205">
        <f t="shared" si="8"/>
        <v>2031</v>
      </c>
      <c r="T84" s="205">
        <f t="shared" si="8"/>
        <v>2032</v>
      </c>
      <c r="U84" s="205">
        <f t="shared" si="8"/>
        <v>2033</v>
      </c>
      <c r="V84" s="205">
        <f t="shared" si="8"/>
        <v>2034</v>
      </c>
      <c r="W84" s="205">
        <f t="shared" si="8"/>
        <v>2035</v>
      </c>
      <c r="X84" s="205">
        <f t="shared" si="8"/>
        <v>2036</v>
      </c>
      <c r="Y84" s="205">
        <f t="shared" si="8"/>
        <v>2037</v>
      </c>
      <c r="Z84" s="205">
        <f t="shared" si="8"/>
        <v>2038</v>
      </c>
      <c r="AA84" s="205">
        <f t="shared" si="8"/>
        <v>2039</v>
      </c>
      <c r="AB84" s="210">
        <f t="shared" si="8"/>
        <v>2040</v>
      </c>
      <c r="AC84" s="205">
        <f t="shared" si="8"/>
        <v>2041</v>
      </c>
      <c r="AD84" s="205">
        <f t="shared" si="8"/>
        <v>2042</v>
      </c>
      <c r="AE84" s="205">
        <f t="shared" si="8"/>
        <v>2043</v>
      </c>
      <c r="AF84" s="205">
        <f t="shared" si="8"/>
        <v>2044</v>
      </c>
      <c r="AG84" s="205">
        <f t="shared" si="8"/>
        <v>2045</v>
      </c>
      <c r="AH84" s="205">
        <f t="shared" si="8"/>
        <v>2046</v>
      </c>
      <c r="AI84" s="205">
        <f t="shared" si="8"/>
        <v>2047</v>
      </c>
      <c r="AJ84" s="205">
        <f t="shared" si="8"/>
        <v>2048</v>
      </c>
      <c r="AK84" s="205">
        <f t="shared" si="8"/>
        <v>2049</v>
      </c>
      <c r="AL84" s="210">
        <f t="shared" si="8"/>
        <v>2050</v>
      </c>
    </row>
    <row r="85" spans="1:38" x14ac:dyDescent="0.2">
      <c r="A85" s="205" t="s">
        <v>136</v>
      </c>
      <c r="C85" s="207">
        <f t="shared" ref="C85:AL85" si="9">C70+C74+C80</f>
        <v>73.83</v>
      </c>
      <c r="D85" s="207">
        <f t="shared" si="9"/>
        <v>75.070000000000007</v>
      </c>
      <c r="E85" s="207">
        <f t="shared" si="9"/>
        <v>76.91</v>
      </c>
      <c r="F85" s="207">
        <f t="shared" si="9"/>
        <v>79.61</v>
      </c>
      <c r="G85" s="207">
        <f t="shared" si="9"/>
        <v>83.42</v>
      </c>
      <c r="H85" s="207">
        <f t="shared" si="9"/>
        <v>88.58</v>
      </c>
      <c r="I85" s="207">
        <f t="shared" si="9"/>
        <v>96.13</v>
      </c>
      <c r="J85" s="207">
        <f t="shared" si="9"/>
        <v>106.35000000000001</v>
      </c>
      <c r="K85" s="207">
        <f t="shared" si="9"/>
        <v>119.41</v>
      </c>
      <c r="L85" s="207">
        <f t="shared" si="9"/>
        <v>135.59</v>
      </c>
      <c r="M85" s="207">
        <f t="shared" si="9"/>
        <v>154.85</v>
      </c>
      <c r="N85" s="207">
        <f t="shared" si="9"/>
        <v>176.85</v>
      </c>
      <c r="O85" s="207">
        <f t="shared" si="9"/>
        <v>201.23</v>
      </c>
      <c r="P85" s="207">
        <f t="shared" si="9"/>
        <v>227.61</v>
      </c>
      <c r="Q85" s="207">
        <f t="shared" si="9"/>
        <v>255.47000000000003</v>
      </c>
      <c r="R85" s="207">
        <f t="shared" si="9"/>
        <v>284.33999999999997</v>
      </c>
      <c r="S85" s="207">
        <f t="shared" si="9"/>
        <v>317.14</v>
      </c>
      <c r="T85" s="207">
        <f t="shared" si="9"/>
        <v>355.03999999999996</v>
      </c>
      <c r="U85" s="207">
        <f t="shared" si="9"/>
        <v>396.92999999999995</v>
      </c>
      <c r="V85" s="207">
        <f t="shared" si="9"/>
        <v>441.73</v>
      </c>
      <c r="W85" s="207">
        <f t="shared" si="9"/>
        <v>489.49999999999994</v>
      </c>
      <c r="X85" s="207">
        <f t="shared" si="9"/>
        <v>540.26</v>
      </c>
      <c r="Y85" s="207">
        <f t="shared" si="9"/>
        <v>592.67999999999995</v>
      </c>
      <c r="Z85" s="207">
        <f t="shared" si="9"/>
        <v>645.30999999999995</v>
      </c>
      <c r="AA85" s="207">
        <f t="shared" si="9"/>
        <v>697.91</v>
      </c>
      <c r="AB85" s="207">
        <f t="shared" si="9"/>
        <v>750.34</v>
      </c>
      <c r="AC85" s="207">
        <f t="shared" si="9"/>
        <v>802.35</v>
      </c>
      <c r="AD85" s="207">
        <f t="shared" si="9"/>
        <v>852.34</v>
      </c>
      <c r="AE85" s="207">
        <f t="shared" si="9"/>
        <v>899.82</v>
      </c>
      <c r="AF85" s="207">
        <f t="shared" si="9"/>
        <v>944.56000000000006</v>
      </c>
      <c r="AG85" s="207">
        <f t="shared" si="9"/>
        <v>986.38</v>
      </c>
      <c r="AH85" s="207">
        <f t="shared" si="9"/>
        <v>1026.3799999999999</v>
      </c>
      <c r="AI85" s="207">
        <f t="shared" si="9"/>
        <v>1063.31</v>
      </c>
      <c r="AJ85" s="207">
        <f t="shared" si="9"/>
        <v>1096.75</v>
      </c>
      <c r="AK85" s="207">
        <f t="shared" si="9"/>
        <v>1126.6099999999999</v>
      </c>
      <c r="AL85" s="207">
        <f t="shared" si="9"/>
        <v>1153.03</v>
      </c>
    </row>
    <row r="86" spans="1:38" x14ac:dyDescent="0.2">
      <c r="A86" s="205" t="s">
        <v>450</v>
      </c>
      <c r="C86" s="207">
        <f>C69+C68</f>
        <v>183.60000000000002</v>
      </c>
      <c r="D86" s="207">
        <f t="shared" ref="D86:AL86" si="10">D69</f>
        <v>141.16</v>
      </c>
      <c r="E86" s="207">
        <f t="shared" si="10"/>
        <v>144.16</v>
      </c>
      <c r="F86" s="207">
        <f t="shared" si="10"/>
        <v>146.76</v>
      </c>
      <c r="G86" s="207">
        <f t="shared" si="10"/>
        <v>148.87</v>
      </c>
      <c r="H86" s="207">
        <f t="shared" si="10"/>
        <v>150.49</v>
      </c>
      <c r="I86" s="207">
        <f t="shared" si="10"/>
        <v>151.52000000000001</v>
      </c>
      <c r="J86" s="207">
        <f t="shared" si="10"/>
        <v>151.99</v>
      </c>
      <c r="K86" s="207">
        <f t="shared" si="10"/>
        <v>151.91999999999999</v>
      </c>
      <c r="L86" s="207">
        <f t="shared" si="10"/>
        <v>151.35</v>
      </c>
      <c r="M86" s="207">
        <f t="shared" si="10"/>
        <v>150.32</v>
      </c>
      <c r="N86" s="207">
        <f t="shared" si="10"/>
        <v>148.86000000000001</v>
      </c>
      <c r="O86" s="207">
        <f t="shared" si="10"/>
        <v>147.03</v>
      </c>
      <c r="P86" s="207">
        <f t="shared" si="10"/>
        <v>144.91</v>
      </c>
      <c r="Q86" s="207">
        <f t="shared" si="10"/>
        <v>142.6</v>
      </c>
      <c r="R86" s="207">
        <f t="shared" si="10"/>
        <v>140.16999999999999</v>
      </c>
      <c r="S86" s="207">
        <f t="shared" si="10"/>
        <v>137.52000000000001</v>
      </c>
      <c r="T86" s="207">
        <f t="shared" si="10"/>
        <v>134.61000000000001</v>
      </c>
      <c r="U86" s="207">
        <f t="shared" si="10"/>
        <v>131.54</v>
      </c>
      <c r="V86" s="207">
        <f t="shared" si="10"/>
        <v>128.38999999999999</v>
      </c>
      <c r="W86" s="207">
        <f t="shared" si="10"/>
        <v>125.13</v>
      </c>
      <c r="X86" s="207">
        <f t="shared" si="10"/>
        <v>121.74</v>
      </c>
      <c r="Y86" s="207">
        <f t="shared" si="10"/>
        <v>118.28</v>
      </c>
      <c r="Z86" s="207">
        <f t="shared" si="10"/>
        <v>114.8</v>
      </c>
      <c r="AA86" s="207">
        <f t="shared" si="10"/>
        <v>111.32</v>
      </c>
      <c r="AB86" s="207">
        <f t="shared" si="10"/>
        <v>107.82</v>
      </c>
      <c r="AC86" s="207">
        <f t="shared" si="10"/>
        <v>104.34</v>
      </c>
      <c r="AD86" s="207">
        <f t="shared" si="10"/>
        <v>101.01</v>
      </c>
      <c r="AE86" s="207">
        <f t="shared" si="10"/>
        <v>97.87</v>
      </c>
      <c r="AF86" s="207">
        <f t="shared" si="10"/>
        <v>94.96</v>
      </c>
      <c r="AG86" s="207">
        <f t="shared" si="10"/>
        <v>92.28</v>
      </c>
      <c r="AH86" s="207">
        <f t="shared" si="10"/>
        <v>89.76</v>
      </c>
      <c r="AI86" s="207">
        <f t="shared" si="10"/>
        <v>87.49</v>
      </c>
      <c r="AJ86" s="207">
        <f t="shared" si="10"/>
        <v>85.51</v>
      </c>
      <c r="AK86" s="207">
        <f t="shared" si="10"/>
        <v>83.8</v>
      </c>
      <c r="AL86" s="207">
        <f t="shared" si="10"/>
        <v>82.38</v>
      </c>
    </row>
    <row r="87" spans="1:38" x14ac:dyDescent="0.2">
      <c r="A87" s="205" t="s">
        <v>451</v>
      </c>
      <c r="C87" s="207">
        <f>C77+C78</f>
        <v>1488.8000000000002</v>
      </c>
      <c r="D87" s="207">
        <f t="shared" ref="D87:AL87" si="11">D77+D78</f>
        <v>1494.88</v>
      </c>
      <c r="E87" s="207">
        <f t="shared" si="11"/>
        <v>1500.88</v>
      </c>
      <c r="F87" s="207">
        <f t="shared" si="11"/>
        <v>1506.73</v>
      </c>
      <c r="G87" s="207">
        <f t="shared" si="11"/>
        <v>1512.3200000000002</v>
      </c>
      <c r="H87" s="207">
        <f t="shared" si="11"/>
        <v>1517.49</v>
      </c>
      <c r="I87" s="207">
        <f t="shared" si="11"/>
        <v>1521.0700000000002</v>
      </c>
      <c r="J87" s="207">
        <f t="shared" si="11"/>
        <v>1522.83</v>
      </c>
      <c r="K87" s="207">
        <f t="shared" si="11"/>
        <v>1522.58</v>
      </c>
      <c r="L87" s="207">
        <f t="shared" si="11"/>
        <v>1516.98</v>
      </c>
      <c r="M87" s="207">
        <f t="shared" si="11"/>
        <v>1506.23</v>
      </c>
      <c r="N87" s="207">
        <f t="shared" si="11"/>
        <v>1490.22</v>
      </c>
      <c r="O87" s="207">
        <f t="shared" si="11"/>
        <v>1469.43</v>
      </c>
      <c r="P87" s="207">
        <f t="shared" si="11"/>
        <v>1444.37</v>
      </c>
      <c r="Q87" s="207">
        <f t="shared" si="11"/>
        <v>1415.51</v>
      </c>
      <c r="R87" s="207">
        <f t="shared" si="11"/>
        <v>1383.3</v>
      </c>
      <c r="S87" s="207">
        <f t="shared" si="11"/>
        <v>1348.88</v>
      </c>
      <c r="T87" s="207">
        <f t="shared" si="11"/>
        <v>1311.4299999999998</v>
      </c>
      <c r="U87" s="207">
        <f t="shared" si="11"/>
        <v>1271.47</v>
      </c>
      <c r="V87" s="207">
        <f t="shared" si="11"/>
        <v>1229.6499999999999</v>
      </c>
      <c r="W87" s="207">
        <f t="shared" si="11"/>
        <v>1185.96</v>
      </c>
      <c r="X87" s="207">
        <f t="shared" si="11"/>
        <v>1140.54</v>
      </c>
      <c r="Y87" s="207">
        <f t="shared" si="11"/>
        <v>1094.4000000000001</v>
      </c>
      <c r="Z87" s="207">
        <f t="shared" si="11"/>
        <v>1048.67</v>
      </c>
      <c r="AA87" s="207">
        <f t="shared" si="11"/>
        <v>1003.77</v>
      </c>
      <c r="AB87" s="207">
        <f t="shared" si="11"/>
        <v>960.02</v>
      </c>
      <c r="AC87" s="207">
        <f t="shared" si="11"/>
        <v>917.84999999999991</v>
      </c>
      <c r="AD87" s="207">
        <f t="shared" si="11"/>
        <v>878.33999999999992</v>
      </c>
      <c r="AE87" s="207">
        <f t="shared" si="11"/>
        <v>841.90000000000009</v>
      </c>
      <c r="AF87" s="207">
        <f t="shared" si="11"/>
        <v>808.71</v>
      </c>
      <c r="AG87" s="207">
        <f t="shared" si="11"/>
        <v>778.87</v>
      </c>
      <c r="AH87" s="207">
        <f t="shared" si="11"/>
        <v>751.63000000000011</v>
      </c>
      <c r="AI87" s="207">
        <f t="shared" si="11"/>
        <v>727.63</v>
      </c>
      <c r="AJ87" s="207">
        <f t="shared" si="11"/>
        <v>706.98</v>
      </c>
      <c r="AK87" s="207">
        <f t="shared" si="11"/>
        <v>689.56999999999994</v>
      </c>
      <c r="AL87" s="207">
        <f t="shared" si="11"/>
        <v>675.18000000000006</v>
      </c>
    </row>
    <row r="88" spans="1:38" x14ac:dyDescent="0.2">
      <c r="A88" s="205" t="s">
        <v>138</v>
      </c>
      <c r="C88" s="205">
        <f t="shared" ref="C88:AL88" si="12">IFERROR(C72+C73,0)</f>
        <v>0</v>
      </c>
      <c r="D88" s="205">
        <f t="shared" si="12"/>
        <v>0</v>
      </c>
      <c r="E88" s="205">
        <f t="shared" si="12"/>
        <v>0</v>
      </c>
      <c r="F88" s="205">
        <f t="shared" si="12"/>
        <v>0</v>
      </c>
      <c r="G88" s="205">
        <f t="shared" si="12"/>
        <v>0</v>
      </c>
      <c r="H88" s="205">
        <f t="shared" si="12"/>
        <v>0</v>
      </c>
      <c r="I88" s="205">
        <f t="shared" si="12"/>
        <v>0</v>
      </c>
      <c r="J88" s="205">
        <f t="shared" si="12"/>
        <v>0</v>
      </c>
      <c r="K88" s="205">
        <f t="shared" si="12"/>
        <v>0</v>
      </c>
      <c r="L88" s="205">
        <f t="shared" si="12"/>
        <v>3.08</v>
      </c>
      <c r="M88" s="205">
        <f t="shared" si="12"/>
        <v>9.02</v>
      </c>
      <c r="N88" s="205">
        <f t="shared" si="12"/>
        <v>17.509999999999998</v>
      </c>
      <c r="O88" s="205">
        <f t="shared" si="12"/>
        <v>28.310000000000002</v>
      </c>
      <c r="P88" s="205">
        <f t="shared" si="12"/>
        <v>41.15</v>
      </c>
      <c r="Q88" s="205">
        <f t="shared" si="12"/>
        <v>55.870000000000005</v>
      </c>
      <c r="R88" s="205">
        <f t="shared" si="12"/>
        <v>72.37</v>
      </c>
      <c r="S88" s="205">
        <f t="shared" si="12"/>
        <v>87.830000000000013</v>
      </c>
      <c r="T88" s="205">
        <f t="shared" si="12"/>
        <v>102.07</v>
      </c>
      <c r="U88" s="205">
        <f t="shared" si="12"/>
        <v>115.37</v>
      </c>
      <c r="V88" s="205">
        <f t="shared" si="12"/>
        <v>127.94</v>
      </c>
      <c r="W88" s="205">
        <f t="shared" si="12"/>
        <v>139.76</v>
      </c>
      <c r="X88" s="205">
        <f t="shared" si="12"/>
        <v>150.69999999999999</v>
      </c>
      <c r="Y88" s="205">
        <f t="shared" si="12"/>
        <v>160.88999999999999</v>
      </c>
      <c r="Z88" s="205">
        <f t="shared" si="12"/>
        <v>170.45</v>
      </c>
      <c r="AA88" s="205">
        <f t="shared" si="12"/>
        <v>179.19</v>
      </c>
      <c r="AB88" s="205">
        <f t="shared" si="12"/>
        <v>186.97</v>
      </c>
      <c r="AC88" s="205">
        <f t="shared" si="12"/>
        <v>193.64</v>
      </c>
      <c r="AD88" s="205">
        <f t="shared" si="12"/>
        <v>199.37</v>
      </c>
      <c r="AE88" s="205">
        <f t="shared" si="12"/>
        <v>204.14</v>
      </c>
      <c r="AF88" s="205">
        <f t="shared" si="12"/>
        <v>207.95</v>
      </c>
      <c r="AG88" s="205">
        <f t="shared" si="12"/>
        <v>210.82</v>
      </c>
      <c r="AH88" s="205">
        <f t="shared" si="12"/>
        <v>212.57999999999998</v>
      </c>
      <c r="AI88" s="205">
        <f t="shared" si="12"/>
        <v>213.57</v>
      </c>
      <c r="AJ88" s="205">
        <f t="shared" si="12"/>
        <v>214</v>
      </c>
      <c r="AK88" s="205">
        <f t="shared" si="12"/>
        <v>214.01999999999998</v>
      </c>
      <c r="AL88" s="205">
        <f t="shared" si="12"/>
        <v>213.76999999999998</v>
      </c>
    </row>
    <row r="89" spans="1:38" x14ac:dyDescent="0.2">
      <c r="A89" s="205" t="s">
        <v>10</v>
      </c>
      <c r="C89" s="207">
        <f>C81-SUM(C85:C88)</f>
        <v>188.28999999999974</v>
      </c>
      <c r="D89" s="207">
        <f t="shared" ref="D89:AL89" si="13">D81-SUM(D85:D88)</f>
        <v>237.56999999999994</v>
      </c>
      <c r="E89" s="207">
        <f t="shared" si="13"/>
        <v>241.03999999999996</v>
      </c>
      <c r="F89" s="207">
        <f t="shared" si="13"/>
        <v>244.33000000000015</v>
      </c>
      <c r="G89" s="207">
        <f t="shared" si="13"/>
        <v>247.39999999999986</v>
      </c>
      <c r="H89" s="207">
        <f t="shared" si="13"/>
        <v>250.18000000000006</v>
      </c>
      <c r="I89" s="207">
        <f t="shared" si="13"/>
        <v>252.51999999999975</v>
      </c>
      <c r="J89" s="207">
        <f t="shared" si="13"/>
        <v>254.33999999999992</v>
      </c>
      <c r="K89" s="207">
        <f t="shared" si="13"/>
        <v>255.65000000000009</v>
      </c>
      <c r="L89" s="207">
        <f t="shared" si="13"/>
        <v>256.38999999999987</v>
      </c>
      <c r="M89" s="207">
        <f t="shared" si="13"/>
        <v>256.56999999999971</v>
      </c>
      <c r="N89" s="207">
        <f t="shared" si="13"/>
        <v>256.09000000000015</v>
      </c>
      <c r="O89" s="207">
        <f t="shared" si="13"/>
        <v>255</v>
      </c>
      <c r="P89" s="207">
        <f t="shared" si="13"/>
        <v>253.36000000000013</v>
      </c>
      <c r="Q89" s="207">
        <f t="shared" si="13"/>
        <v>251.28999999999996</v>
      </c>
      <c r="R89" s="207">
        <f t="shared" si="13"/>
        <v>248.83000000000038</v>
      </c>
      <c r="S89" s="207">
        <f t="shared" si="13"/>
        <v>245.82000000000016</v>
      </c>
      <c r="T89" s="207">
        <f t="shared" si="13"/>
        <v>242.12000000000012</v>
      </c>
      <c r="U89" s="207">
        <f t="shared" si="13"/>
        <v>237.94000000000005</v>
      </c>
      <c r="V89" s="207">
        <f t="shared" si="13"/>
        <v>233.42000000000007</v>
      </c>
      <c r="W89" s="207">
        <f t="shared" si="13"/>
        <v>228.55999999999995</v>
      </c>
      <c r="X89" s="207">
        <f t="shared" si="13"/>
        <v>223.35000000000014</v>
      </c>
      <c r="Y89" s="207">
        <f t="shared" si="13"/>
        <v>217.92999999999984</v>
      </c>
      <c r="Z89" s="207">
        <f t="shared" si="13"/>
        <v>212.44000000000005</v>
      </c>
      <c r="AA89" s="207">
        <f t="shared" si="13"/>
        <v>206.86999999999989</v>
      </c>
      <c r="AB89" s="207">
        <f t="shared" si="13"/>
        <v>201.19999999999982</v>
      </c>
      <c r="AC89" s="207">
        <f t="shared" si="13"/>
        <v>195.46000000000004</v>
      </c>
      <c r="AD89" s="207">
        <f t="shared" si="13"/>
        <v>189.86999999999989</v>
      </c>
      <c r="AE89" s="207">
        <f t="shared" si="13"/>
        <v>184.48999999999978</v>
      </c>
      <c r="AF89" s="207">
        <f t="shared" si="13"/>
        <v>179.34000000000015</v>
      </c>
      <c r="AG89" s="207">
        <f t="shared" si="13"/>
        <v>174.45999999999958</v>
      </c>
      <c r="AH89" s="207">
        <f t="shared" si="13"/>
        <v>169.75</v>
      </c>
      <c r="AI89" s="207">
        <f t="shared" si="13"/>
        <v>165.38999999999987</v>
      </c>
      <c r="AJ89" s="207">
        <f t="shared" si="13"/>
        <v>161.44000000000005</v>
      </c>
      <c r="AK89" s="207">
        <f t="shared" si="13"/>
        <v>157.98000000000002</v>
      </c>
      <c r="AL89" s="207">
        <f t="shared" si="13"/>
        <v>154.91000000000031</v>
      </c>
    </row>
    <row r="90" spans="1:38" s="208" customFormat="1" x14ac:dyDescent="0.2">
      <c r="A90" s="208" t="s">
        <v>136</v>
      </c>
      <c r="C90" s="209">
        <f>C85</f>
        <v>73.83</v>
      </c>
      <c r="D90" s="209">
        <f t="shared" ref="D90:AL90" si="14">D85</f>
        <v>75.070000000000007</v>
      </c>
      <c r="E90" s="209">
        <f t="shared" si="14"/>
        <v>76.91</v>
      </c>
      <c r="F90" s="209">
        <f t="shared" si="14"/>
        <v>79.61</v>
      </c>
      <c r="G90" s="209">
        <f t="shared" si="14"/>
        <v>83.42</v>
      </c>
      <c r="H90" s="209">
        <f t="shared" si="14"/>
        <v>88.58</v>
      </c>
      <c r="I90" s="209">
        <f t="shared" si="14"/>
        <v>96.13</v>
      </c>
      <c r="J90" s="209">
        <f t="shared" si="14"/>
        <v>106.35000000000001</v>
      </c>
      <c r="K90" s="209">
        <f t="shared" si="14"/>
        <v>119.41</v>
      </c>
      <c r="L90" s="209">
        <f t="shared" si="14"/>
        <v>135.59</v>
      </c>
      <c r="M90" s="209">
        <f t="shared" si="14"/>
        <v>154.85</v>
      </c>
      <c r="N90" s="209">
        <f t="shared" si="14"/>
        <v>176.85</v>
      </c>
      <c r="O90" s="209">
        <f t="shared" si="14"/>
        <v>201.23</v>
      </c>
      <c r="P90" s="209">
        <f t="shared" si="14"/>
        <v>227.61</v>
      </c>
      <c r="Q90" s="209">
        <f t="shared" si="14"/>
        <v>255.47000000000003</v>
      </c>
      <c r="R90" s="209">
        <f t="shared" si="14"/>
        <v>284.33999999999997</v>
      </c>
      <c r="S90" s="209">
        <f t="shared" si="14"/>
        <v>317.14</v>
      </c>
      <c r="T90" s="209">
        <f t="shared" si="14"/>
        <v>355.03999999999996</v>
      </c>
      <c r="U90" s="209">
        <f t="shared" si="14"/>
        <v>396.92999999999995</v>
      </c>
      <c r="V90" s="209">
        <f t="shared" si="14"/>
        <v>441.73</v>
      </c>
      <c r="W90" s="209">
        <f t="shared" si="14"/>
        <v>489.49999999999994</v>
      </c>
      <c r="X90" s="209">
        <f t="shared" si="14"/>
        <v>540.26</v>
      </c>
      <c r="Y90" s="209">
        <f t="shared" si="14"/>
        <v>592.67999999999995</v>
      </c>
      <c r="Z90" s="209">
        <f t="shared" si="14"/>
        <v>645.30999999999995</v>
      </c>
      <c r="AA90" s="209">
        <f t="shared" si="14"/>
        <v>697.91</v>
      </c>
      <c r="AB90" s="209">
        <f t="shared" si="14"/>
        <v>750.34</v>
      </c>
      <c r="AC90" s="209">
        <f t="shared" si="14"/>
        <v>802.35</v>
      </c>
      <c r="AD90" s="209">
        <f t="shared" si="14"/>
        <v>852.34</v>
      </c>
      <c r="AE90" s="209">
        <f t="shared" si="14"/>
        <v>899.82</v>
      </c>
      <c r="AF90" s="209">
        <f t="shared" si="14"/>
        <v>944.56000000000006</v>
      </c>
      <c r="AG90" s="209">
        <f t="shared" si="14"/>
        <v>986.38</v>
      </c>
      <c r="AH90" s="209">
        <f t="shared" si="14"/>
        <v>1026.3799999999999</v>
      </c>
      <c r="AI90" s="209">
        <f t="shared" si="14"/>
        <v>1063.31</v>
      </c>
      <c r="AJ90" s="209">
        <f t="shared" si="14"/>
        <v>1096.75</v>
      </c>
      <c r="AK90" s="209">
        <f t="shared" si="14"/>
        <v>1126.6099999999999</v>
      </c>
      <c r="AL90" s="209">
        <f t="shared" si="14"/>
        <v>1153.03</v>
      </c>
    </row>
    <row r="91" spans="1:38" x14ac:dyDescent="0.2">
      <c r="A91" s="205" t="s">
        <v>10</v>
      </c>
      <c r="C91" s="207">
        <f>SUM(C86:C89)</f>
        <v>1860.6899999999998</v>
      </c>
      <c r="D91" s="207">
        <f t="shared" ref="D91:AL91" si="15">SUM(D86:D89)</f>
        <v>1873.6100000000001</v>
      </c>
      <c r="E91" s="207">
        <f t="shared" si="15"/>
        <v>1886.0800000000002</v>
      </c>
      <c r="F91" s="207">
        <f t="shared" si="15"/>
        <v>1897.8200000000002</v>
      </c>
      <c r="G91" s="207">
        <f t="shared" si="15"/>
        <v>1908.59</v>
      </c>
      <c r="H91" s="207">
        <f t="shared" si="15"/>
        <v>1918.16</v>
      </c>
      <c r="I91" s="207">
        <f t="shared" si="15"/>
        <v>1925.11</v>
      </c>
      <c r="J91" s="207">
        <f t="shared" si="15"/>
        <v>1929.1599999999999</v>
      </c>
      <c r="K91" s="207">
        <f t="shared" si="15"/>
        <v>1930.15</v>
      </c>
      <c r="L91" s="207">
        <f t="shared" si="15"/>
        <v>1927.7999999999997</v>
      </c>
      <c r="M91" s="207">
        <f t="shared" si="15"/>
        <v>1922.1399999999996</v>
      </c>
      <c r="N91" s="207">
        <f t="shared" si="15"/>
        <v>1912.68</v>
      </c>
      <c r="O91" s="207">
        <f t="shared" si="15"/>
        <v>1899.77</v>
      </c>
      <c r="P91" s="207">
        <f t="shared" si="15"/>
        <v>1883.7900000000002</v>
      </c>
      <c r="Q91" s="207">
        <f t="shared" si="15"/>
        <v>1865.27</v>
      </c>
      <c r="R91" s="207">
        <f t="shared" si="15"/>
        <v>1844.6700000000005</v>
      </c>
      <c r="S91" s="207">
        <f t="shared" si="15"/>
        <v>1820.0500000000002</v>
      </c>
      <c r="T91" s="207">
        <f t="shared" si="15"/>
        <v>1790.23</v>
      </c>
      <c r="U91" s="207">
        <f t="shared" si="15"/>
        <v>1756.3200000000002</v>
      </c>
      <c r="V91" s="207">
        <f t="shared" si="15"/>
        <v>1719.4</v>
      </c>
      <c r="W91" s="207">
        <f t="shared" si="15"/>
        <v>1679.41</v>
      </c>
      <c r="X91" s="207">
        <f t="shared" si="15"/>
        <v>1636.3300000000002</v>
      </c>
      <c r="Y91" s="207">
        <f t="shared" si="15"/>
        <v>1591.5</v>
      </c>
      <c r="Z91" s="207">
        <f t="shared" si="15"/>
        <v>1546.3600000000001</v>
      </c>
      <c r="AA91" s="207">
        <f t="shared" si="15"/>
        <v>1501.1499999999999</v>
      </c>
      <c r="AB91" s="207">
        <f t="shared" si="15"/>
        <v>1456.0099999999998</v>
      </c>
      <c r="AC91" s="207">
        <f t="shared" si="15"/>
        <v>1411.29</v>
      </c>
      <c r="AD91" s="207">
        <f t="shared" si="15"/>
        <v>1368.5899999999997</v>
      </c>
      <c r="AE91" s="207">
        <f t="shared" si="15"/>
        <v>1328.3999999999999</v>
      </c>
      <c r="AF91" s="207">
        <f t="shared" si="15"/>
        <v>1290.9600000000003</v>
      </c>
      <c r="AG91" s="207">
        <f t="shared" si="15"/>
        <v>1256.4299999999996</v>
      </c>
      <c r="AH91" s="207">
        <f t="shared" si="15"/>
        <v>1223.72</v>
      </c>
      <c r="AI91" s="207">
        <f t="shared" si="15"/>
        <v>1194.08</v>
      </c>
      <c r="AJ91" s="207">
        <f t="shared" si="15"/>
        <v>1167.93</v>
      </c>
      <c r="AK91" s="207">
        <f t="shared" si="15"/>
        <v>1145.3699999999999</v>
      </c>
      <c r="AL91" s="207">
        <f t="shared" si="15"/>
        <v>1126.2400000000002</v>
      </c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1FD0-3324-439B-95D8-CAA52C77D662}">
  <sheetPr codeName="Sheet22">
    <tabColor theme="5" tint="0.59999389629810485"/>
  </sheetPr>
  <dimension ref="A17:AK27"/>
  <sheetViews>
    <sheetView showGridLines="0" workbookViewId="0">
      <selection activeCell="N31" sqref="N31"/>
    </sheetView>
  </sheetViews>
  <sheetFormatPr defaultColWidth="9.109375" defaultRowHeight="14.4" x14ac:dyDescent="0.3"/>
  <cols>
    <col min="1" max="1" width="22.44140625" style="43" customWidth="1"/>
    <col min="2" max="16384" width="9.109375" style="43"/>
  </cols>
  <sheetData>
    <row r="17" spans="1:37" x14ac:dyDescent="0.3">
      <c r="A17" s="118" t="s">
        <v>358</v>
      </c>
      <c r="B17" s="43">
        <v>2015</v>
      </c>
      <c r="C17" s="43">
        <v>2016</v>
      </c>
      <c r="D17" s="43">
        <v>2017</v>
      </c>
      <c r="E17" s="43">
        <v>2018</v>
      </c>
      <c r="F17" s="43">
        <v>2019</v>
      </c>
      <c r="G17" s="43">
        <v>2020</v>
      </c>
      <c r="H17" s="43">
        <v>2021</v>
      </c>
      <c r="I17" s="43">
        <v>2022</v>
      </c>
      <c r="J17" s="43">
        <v>2023</v>
      </c>
      <c r="K17" s="43">
        <v>2024</v>
      </c>
      <c r="L17" s="43">
        <v>2025</v>
      </c>
      <c r="M17" s="43">
        <v>2026</v>
      </c>
      <c r="N17" s="43">
        <v>2027</v>
      </c>
      <c r="O17" s="43">
        <v>2028</v>
      </c>
      <c r="P17" s="43">
        <v>2029</v>
      </c>
      <c r="Q17" s="43">
        <v>2030</v>
      </c>
      <c r="R17" s="43">
        <v>2031</v>
      </c>
      <c r="S17" s="43">
        <v>2032</v>
      </c>
      <c r="T17" s="43">
        <v>2033</v>
      </c>
      <c r="U17" s="43">
        <v>2034</v>
      </c>
      <c r="V17" s="43">
        <v>2035</v>
      </c>
      <c r="W17" s="43">
        <v>2036</v>
      </c>
      <c r="X17" s="43">
        <v>2037</v>
      </c>
      <c r="Y17" s="43">
        <v>2038</v>
      </c>
      <c r="Z17" s="43">
        <v>2039</v>
      </c>
      <c r="AA17" s="43">
        <v>2040</v>
      </c>
      <c r="AB17" s="43">
        <v>2041</v>
      </c>
      <c r="AC17" s="43">
        <v>2042</v>
      </c>
      <c r="AD17" s="43">
        <v>2043</v>
      </c>
      <c r="AE17" s="43">
        <v>2044</v>
      </c>
      <c r="AF17" s="43">
        <v>2045</v>
      </c>
      <c r="AG17" s="43">
        <v>2046</v>
      </c>
      <c r="AH17" s="43">
        <v>2047</v>
      </c>
      <c r="AI17" s="43">
        <v>2048</v>
      </c>
      <c r="AJ17" s="43">
        <v>2049</v>
      </c>
      <c r="AK17" s="43">
        <v>2050</v>
      </c>
    </row>
    <row r="18" spans="1:37" s="145" customFormat="1" x14ac:dyDescent="0.3">
      <c r="A18" s="145" t="s">
        <v>448</v>
      </c>
      <c r="B18" s="182">
        <f>'HP Stock and Sales - Reference'!C84</f>
        <v>0.3062936495823485</v>
      </c>
      <c r="C18" s="182">
        <f>'HP Stock and Sales - Reference'!D84</f>
        <v>0.30259109881549356</v>
      </c>
      <c r="D18" s="182">
        <f>'HP Stock and Sales - Reference'!E84</f>
        <v>0.30067906267534683</v>
      </c>
      <c r="E18" s="182">
        <f>'HP Stock and Sales - Reference'!F84</f>
        <v>0.30063015616350591</v>
      </c>
      <c r="F18" s="182">
        <f>'HP Stock and Sales - Reference'!G84</f>
        <v>0.30228005513111289</v>
      </c>
      <c r="G18" s="182">
        <f>'HP Stock and Sales - Reference'!H84</f>
        <v>0.30534431742851514</v>
      </c>
      <c r="H18" s="182">
        <f>'HP Stock and Sales - Reference'!I84</f>
        <v>0.30946784111755687</v>
      </c>
      <c r="I18" s="182">
        <f>'HP Stock and Sales - Reference'!J84</f>
        <v>0.31444425030137835</v>
      </c>
      <c r="J18" s="182">
        <f>'HP Stock and Sales - Reference'!K84</f>
        <v>0.32016362289804978</v>
      </c>
      <c r="K18" s="182">
        <f>'HP Stock and Sales - Reference'!L84</f>
        <v>0.31898828655681072</v>
      </c>
      <c r="L18" s="182">
        <f>'HP Stock and Sales - Reference'!M84</f>
        <v>0.31782285754743939</v>
      </c>
      <c r="M18" s="182">
        <f>'HP Stock and Sales - Reference'!N84</f>
        <v>0.31660440077098906</v>
      </c>
      <c r="N18" s="182">
        <f>'HP Stock and Sales - Reference'!O84</f>
        <v>0.31539528467662153</v>
      </c>
      <c r="O18" s="182">
        <f>'HP Stock and Sales - Reference'!P84</f>
        <v>0.31419159204182234</v>
      </c>
      <c r="P18" s="182">
        <f>'HP Stock and Sales - Reference'!Q84</f>
        <v>0.31289480434598099</v>
      </c>
      <c r="Q18" s="182">
        <f>'HP Stock and Sales - Reference'!R84</f>
        <v>0.31132869106068667</v>
      </c>
      <c r="R18" s="182">
        <f>'HP Stock and Sales - Reference'!S84</f>
        <v>0.30945280993368318</v>
      </c>
      <c r="S18" s="182">
        <f>'HP Stock and Sales - Reference'!T84</f>
        <v>0.30712505154503206</v>
      </c>
      <c r="T18" s="182">
        <f>'HP Stock and Sales - Reference'!U84</f>
        <v>0.30432339733550068</v>
      </c>
      <c r="U18" s="182">
        <f>'HP Stock and Sales - Reference'!V84</f>
        <v>0.30116808304766085</v>
      </c>
      <c r="V18" s="182">
        <f>'HP Stock and Sales - Reference'!W84</f>
        <v>0.2978876027368807</v>
      </c>
      <c r="W18" s="182">
        <f>'HP Stock and Sales - Reference'!X84</f>
        <v>0.29474417358306881</v>
      </c>
      <c r="X18" s="182">
        <f>'HP Stock and Sales - Reference'!Y84</f>
        <v>0.29195775297196724</v>
      </c>
      <c r="Y18" s="182">
        <f>'HP Stock and Sales - Reference'!Z84</f>
        <v>0.28966659962441677</v>
      </c>
      <c r="Z18" s="182">
        <f>'HP Stock and Sales - Reference'!AA84</f>
        <v>0.28793432905632349</v>
      </c>
      <c r="AA18" s="182">
        <f>'HP Stock and Sales - Reference'!AB84</f>
        <v>0.28678363842434235</v>
      </c>
      <c r="AB18" s="182">
        <f>'HP Stock and Sales - Reference'!AC84</f>
        <v>0.28624207815257025</v>
      </c>
      <c r="AC18" s="182">
        <f>'HP Stock and Sales - Reference'!AD84</f>
        <v>0.28630537113357912</v>
      </c>
      <c r="AD18" s="182">
        <f>'HP Stock and Sales - Reference'!AE84</f>
        <v>0.28690739766683293</v>
      </c>
      <c r="AE18" s="182">
        <f>'HP Stock and Sales - Reference'!AF84</f>
        <v>0.28789437646378513</v>
      </c>
      <c r="AF18" s="182">
        <f>'HP Stock and Sales - Reference'!AG84</f>
        <v>0.2890823968881745</v>
      </c>
      <c r="AG18" s="182">
        <f>'HP Stock and Sales - Reference'!AH84</f>
        <v>0.29033356722692671</v>
      </c>
      <c r="AH18" s="182">
        <f>'HP Stock and Sales - Reference'!AI84</f>
        <v>0.29156611088108375</v>
      </c>
      <c r="AI18" s="182">
        <f>'HP Stock and Sales - Reference'!AJ84</f>
        <v>0.29273412993884707</v>
      </c>
      <c r="AJ18" s="182">
        <f>'HP Stock and Sales - Reference'!AK84</f>
        <v>0.29381636525942778</v>
      </c>
      <c r="AK18" s="182">
        <f>'HP Stock and Sales - Reference'!AL84</f>
        <v>0.29481002151368219</v>
      </c>
    </row>
    <row r="19" spans="1:37" s="145" customFormat="1" x14ac:dyDescent="0.3"/>
    <row r="20" spans="1:37" s="145" customFormat="1" x14ac:dyDescent="0.3"/>
    <row r="21" spans="1:37" s="145" customFormat="1" x14ac:dyDescent="0.3">
      <c r="A21" s="155" t="s">
        <v>511</v>
      </c>
    </row>
    <row r="22" spans="1:37" s="145" customFormat="1" x14ac:dyDescent="0.3">
      <c r="A22" s="145" t="s">
        <v>448</v>
      </c>
      <c r="B22" s="182">
        <f>'HP Stock and Sales - MWG'!C94</f>
        <v>0.30633085399999999</v>
      </c>
      <c r="C22" s="182">
        <f>'HP Stock and Sales - MWG'!D94</f>
        <v>0.302982158</v>
      </c>
      <c r="D22" s="182">
        <f>'HP Stock and Sales - MWG'!E94</f>
        <v>0.30196992699999997</v>
      </c>
      <c r="E22" s="182">
        <f>'HP Stock and Sales - MWG'!F94</f>
        <v>0.30357557100000004</v>
      </c>
      <c r="F22" s="182">
        <f>'HP Stock and Sales - MWG'!G94</f>
        <v>0.30781545800000004</v>
      </c>
      <c r="G22" s="182">
        <f>'HP Stock and Sales - MWG'!H94</f>
        <v>0.31456516200000001</v>
      </c>
      <c r="H22" s="182">
        <f>'HP Stock and Sales - MWG'!I94</f>
        <v>0.32459748599999999</v>
      </c>
      <c r="I22" s="182">
        <f>'HP Stock and Sales - MWG'!J94</f>
        <v>0.337952839</v>
      </c>
      <c r="J22" s="182">
        <f>'HP Stock and Sales - MWG'!K94</f>
        <v>0.35472240999999999</v>
      </c>
      <c r="K22" s="182">
        <f>'HP Stock and Sales - MWG'!L94</f>
        <v>0.37529664899999998</v>
      </c>
      <c r="L22" s="182">
        <f>'HP Stock and Sales - MWG'!M94</f>
        <v>0.399813851</v>
      </c>
      <c r="M22" s="182">
        <f>'HP Stock and Sales - MWG'!N94</f>
        <v>0.42801180599999999</v>
      </c>
      <c r="N22" s="182">
        <f>'HP Stock and Sales - MWG'!O94</f>
        <v>0.45981043199999999</v>
      </c>
      <c r="O22" s="182">
        <f>'HP Stock and Sales - MWG'!P94</f>
        <v>0.49495945400000002</v>
      </c>
      <c r="P22" s="182">
        <f>'HP Stock and Sales - MWG'!Q94</f>
        <v>0.53300931299999998</v>
      </c>
      <c r="Q22" s="182">
        <f>'HP Stock and Sales - MWG'!R94</f>
        <v>0.57334963700000008</v>
      </c>
      <c r="R22" s="182">
        <f>'HP Stock and Sales - MWG'!S94</f>
        <v>0.61609805200000001</v>
      </c>
      <c r="S22" s="182">
        <f>'HP Stock and Sales - MWG'!T94</f>
        <v>0.66108256499999996</v>
      </c>
      <c r="T22" s="182">
        <f>'HP Stock and Sales - MWG'!U94</f>
        <v>0.70832734600000002</v>
      </c>
      <c r="U22" s="182">
        <f>'HP Stock and Sales - MWG'!V94</f>
        <v>0.75805724299999999</v>
      </c>
      <c r="V22" s="182">
        <f>'HP Stock and Sales - MWG'!W94</f>
        <v>0.81060276999999992</v>
      </c>
      <c r="W22" s="182">
        <f>'HP Stock and Sales - MWG'!X94</f>
        <v>0.86623772500000007</v>
      </c>
      <c r="X22" s="182">
        <f>'HP Stock and Sales - MWG'!Y94</f>
        <v>0.92504050400000004</v>
      </c>
      <c r="Y22" s="182">
        <f>'HP Stock and Sales - MWG'!Z94</f>
        <v>0.98688214899999993</v>
      </c>
      <c r="Z22" s="182">
        <f>'HP Stock and Sales - MWG'!AA94</f>
        <v>1.0515735980000001</v>
      </c>
      <c r="AA22" s="182">
        <f>'HP Stock and Sales - MWG'!AB94</f>
        <v>1.1191039300000001</v>
      </c>
      <c r="AB22" s="182">
        <f>'HP Stock and Sales - MWG'!AC94</f>
        <v>1.1887215959999999</v>
      </c>
      <c r="AC22" s="182">
        <f>'HP Stock and Sales - MWG'!AD94</f>
        <v>1.26055977</v>
      </c>
      <c r="AD22" s="182">
        <f>'HP Stock and Sales - MWG'!AE94</f>
        <v>1.3346195350000001</v>
      </c>
      <c r="AE22" s="182">
        <f>'HP Stock and Sales - MWG'!AF94</f>
        <v>1.4104461840000002</v>
      </c>
      <c r="AF22" s="182">
        <f>'HP Stock and Sales - MWG'!AG94</f>
        <v>1.4872930980000001</v>
      </c>
      <c r="AG22" s="182">
        <f>'HP Stock and Sales - MWG'!AH94</f>
        <v>1.564487545</v>
      </c>
      <c r="AH22" s="182">
        <f>'HP Stock and Sales - MWG'!AI94</f>
        <v>1.6414672100000001</v>
      </c>
      <c r="AI22" s="182">
        <f>'HP Stock and Sales - MWG'!AJ94</f>
        <v>1.7176419920000001</v>
      </c>
      <c r="AJ22" s="182">
        <f>'HP Stock and Sales - MWG'!AK94</f>
        <v>1.7923058570000001</v>
      </c>
      <c r="AK22" s="182">
        <f>'HP Stock and Sales - MWG'!AL94</f>
        <v>1.8645765200000002</v>
      </c>
    </row>
    <row r="23" spans="1:37" s="145" customFormat="1" x14ac:dyDescent="0.3"/>
    <row r="24" spans="1:37" s="145" customFormat="1" x14ac:dyDescent="0.3"/>
    <row r="25" spans="1:37" s="145" customFormat="1" x14ac:dyDescent="0.3">
      <c r="A25" s="155" t="s">
        <v>570</v>
      </c>
    </row>
    <row r="26" spans="1:37" s="145" customFormat="1" x14ac:dyDescent="0.3">
      <c r="A26" s="145" t="s">
        <v>448</v>
      </c>
      <c r="B26" s="182">
        <f>'Res HP Stock and Sales - GGRA'!C94</f>
        <v>0.30635000000000001</v>
      </c>
      <c r="C26" s="182">
        <f>'Res HP Stock and Sales - GGRA'!D94</f>
        <v>0.30308999999999997</v>
      </c>
      <c r="D26" s="182">
        <f>'Res HP Stock and Sales - GGRA'!E94</f>
        <v>0.30228000000000005</v>
      </c>
      <c r="E26" s="182">
        <f>'Res HP Stock and Sales - GGRA'!F94</f>
        <v>0.30424000000000001</v>
      </c>
      <c r="F26" s="182">
        <f>'Res HP Stock and Sales - GGRA'!G94</f>
        <v>0.30903999999999998</v>
      </c>
      <c r="G26" s="182">
        <f>'Res HP Stock and Sales - GGRA'!H94</f>
        <v>0.31659000000000004</v>
      </c>
      <c r="H26" s="182">
        <f>'Res HP Stock and Sales - GGRA'!I94</f>
        <v>0.32797999999999999</v>
      </c>
      <c r="I26" s="182">
        <f>'Res HP Stock and Sales - GGRA'!J94</f>
        <v>0.34332999999999997</v>
      </c>
      <c r="J26" s="182">
        <f>'Res HP Stock and Sales - GGRA'!K94</f>
        <v>0.36280000000000001</v>
      </c>
      <c r="K26" s="182">
        <f>'Res HP Stock and Sales - GGRA'!L94</f>
        <v>0.38613999999999998</v>
      </c>
      <c r="L26" s="182">
        <f>'Res HP Stock and Sales - GGRA'!M94</f>
        <v>0.41352</v>
      </c>
      <c r="M26" s="182">
        <f>'Res HP Stock and Sales - GGRA'!N94</f>
        <v>0.44469000000000003</v>
      </c>
      <c r="N26" s="182">
        <f>'Res HP Stock and Sales - GGRA'!O94</f>
        <v>0.47955999999999999</v>
      </c>
      <c r="O26" s="182">
        <f>'Res HP Stock and Sales - GGRA'!P94</f>
        <v>0.51785999999999999</v>
      </c>
      <c r="P26" s="182">
        <f>'Res HP Stock and Sales - GGRA'!Q94</f>
        <v>0.55909999999999993</v>
      </c>
      <c r="Q26" s="182">
        <f>'Res HP Stock and Sales - GGRA'!R94</f>
        <v>0.60263999999999995</v>
      </c>
      <c r="R26" s="182">
        <f>'Res HP Stock and Sales - GGRA'!S94</f>
        <v>0.65136000000000005</v>
      </c>
      <c r="S26" s="182">
        <f>'Res HP Stock and Sales - GGRA'!T94</f>
        <v>0.70525000000000004</v>
      </c>
      <c r="T26" s="182">
        <f>'Res HP Stock and Sales - GGRA'!U94</f>
        <v>0.76424999999999998</v>
      </c>
      <c r="U26" s="182">
        <f>'Res HP Stock and Sales - GGRA'!V94</f>
        <v>0.82811000000000001</v>
      </c>
      <c r="V26" s="182">
        <f>'Res HP Stock and Sales - GGRA'!W94</f>
        <v>0.89634000000000003</v>
      </c>
      <c r="W26" s="182">
        <f>'Res HP Stock and Sales - GGRA'!X94</f>
        <v>0.96820000000000006</v>
      </c>
      <c r="X26" s="182">
        <f>'Res HP Stock and Sales - GGRA'!Y94</f>
        <v>1.0426000000000002</v>
      </c>
      <c r="Y26" s="182">
        <f>'Res HP Stock and Sales - GGRA'!Z94</f>
        <v>1.11822</v>
      </c>
      <c r="Z26" s="182">
        <f>'Res HP Stock and Sales - GGRA'!AA94</f>
        <v>1.19374</v>
      </c>
      <c r="AA26" s="182">
        <f>'Res HP Stock and Sales - GGRA'!AB94</f>
        <v>1.2678400000000001</v>
      </c>
      <c r="AB26" s="182">
        <f>'Res HP Stock and Sales - GGRA'!AC94</f>
        <v>1.34</v>
      </c>
      <c r="AC26" s="182">
        <f>'Res HP Stock and Sales - GGRA'!AD94</f>
        <v>1.4100699999999999</v>
      </c>
      <c r="AD26" s="182">
        <f>'Res HP Stock and Sales - GGRA'!AE94</f>
        <v>1.4778799999999999</v>
      </c>
      <c r="AE26" s="182">
        <f>'Res HP Stock and Sales - GGRA'!AF94</f>
        <v>1.54288</v>
      </c>
      <c r="AF26" s="182">
        <f>'Res HP Stock and Sales - GGRA'!AG94</f>
        <v>1.6044</v>
      </c>
      <c r="AG26" s="182">
        <f>'Res HP Stock and Sales - GGRA'!AH94</f>
        <v>1.6621900000000001</v>
      </c>
      <c r="AH26" s="182">
        <f>'Res HP Stock and Sales - GGRA'!AI94</f>
        <v>1.7157100000000001</v>
      </c>
      <c r="AI26" s="182">
        <f>'Res HP Stock and Sales - GGRA'!AJ94</f>
        <v>1.76478</v>
      </c>
      <c r="AJ26" s="182">
        <f>'Res HP Stock and Sales - GGRA'!AK94</f>
        <v>1.80938</v>
      </c>
      <c r="AK26" s="182">
        <f>'Res HP Stock and Sales - GGRA'!AL94</f>
        <v>1.8495899999999998</v>
      </c>
    </row>
    <row r="27" spans="1:37" s="145" customFormat="1" x14ac:dyDescent="0.3"/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EDFD-FE63-411E-A91B-D78F6C55C061}">
  <sheetPr codeName="Sheet23">
    <tabColor theme="5" tint="0.59999389629810485"/>
  </sheetPr>
  <dimension ref="A17:AK26"/>
  <sheetViews>
    <sheetView showGridLines="0" workbookViewId="0">
      <selection activeCell="S29" sqref="S29"/>
    </sheetView>
  </sheetViews>
  <sheetFormatPr defaultColWidth="9.109375" defaultRowHeight="14.4" x14ac:dyDescent="0.3"/>
  <cols>
    <col min="1" max="1" width="22.44140625" style="43" customWidth="1"/>
    <col min="2" max="16384" width="9.109375" style="43"/>
  </cols>
  <sheetData>
    <row r="17" spans="1:37" x14ac:dyDescent="0.3">
      <c r="A17" s="118" t="s">
        <v>358</v>
      </c>
      <c r="B17" s="43">
        <v>2015</v>
      </c>
      <c r="C17" s="43">
        <v>2016</v>
      </c>
      <c r="D17" s="43">
        <v>2017</v>
      </c>
      <c r="E17" s="43">
        <v>2018</v>
      </c>
      <c r="F17" s="43">
        <v>2019</v>
      </c>
      <c r="G17" s="43">
        <v>2020</v>
      </c>
      <c r="H17" s="43">
        <v>2021</v>
      </c>
      <c r="I17" s="43">
        <v>2022</v>
      </c>
      <c r="J17" s="43">
        <v>2023</v>
      </c>
      <c r="K17" s="43">
        <v>2024</v>
      </c>
      <c r="L17" s="43">
        <v>2025</v>
      </c>
      <c r="M17" s="43">
        <v>2026</v>
      </c>
      <c r="N17" s="43">
        <v>2027</v>
      </c>
      <c r="O17" s="43">
        <v>2028</v>
      </c>
      <c r="P17" s="43">
        <v>2029</v>
      </c>
      <c r="Q17" s="43">
        <v>2030</v>
      </c>
      <c r="R17" s="43">
        <v>2031</v>
      </c>
      <c r="S17" s="43">
        <v>2032</v>
      </c>
      <c r="T17" s="43">
        <v>2033</v>
      </c>
      <c r="U17" s="43">
        <v>2034</v>
      </c>
      <c r="V17" s="43">
        <v>2035</v>
      </c>
      <c r="W17" s="43">
        <v>2036</v>
      </c>
      <c r="X17" s="43">
        <v>2037</v>
      </c>
      <c r="Y17" s="43">
        <v>2038</v>
      </c>
      <c r="Z17" s="43">
        <v>2039</v>
      </c>
      <c r="AA17" s="43">
        <v>2040</v>
      </c>
      <c r="AB17" s="43">
        <v>2041</v>
      </c>
      <c r="AC17" s="43">
        <v>2042</v>
      </c>
      <c r="AD17" s="43">
        <v>2043</v>
      </c>
      <c r="AE17" s="43">
        <v>2044</v>
      </c>
      <c r="AF17" s="43">
        <v>2045</v>
      </c>
      <c r="AG17" s="43">
        <v>2046</v>
      </c>
      <c r="AH17" s="43">
        <v>2047</v>
      </c>
      <c r="AI17" s="43">
        <v>2048</v>
      </c>
      <c r="AJ17" s="43">
        <v>2049</v>
      </c>
      <c r="AK17" s="43">
        <v>2050</v>
      </c>
    </row>
    <row r="18" spans="1:37" s="145" customFormat="1" x14ac:dyDescent="0.3">
      <c r="A18" s="145" t="s">
        <v>452</v>
      </c>
      <c r="B18" s="182">
        <f>'HP Stock and Sales - Reference'!C55</f>
        <v>0.14855555555555555</v>
      </c>
      <c r="C18" s="182">
        <f>'HP Stock and Sales - Reference'!D55</f>
        <v>0.15411111111111109</v>
      </c>
      <c r="D18" s="182">
        <f>'HP Stock and Sales - Reference'!E55</f>
        <v>0.15966666666666671</v>
      </c>
      <c r="E18" s="182">
        <f>'HP Stock and Sales - Reference'!F55</f>
        <v>0.16522222222222224</v>
      </c>
      <c r="F18" s="182">
        <f>'HP Stock and Sales - Reference'!G55</f>
        <v>0.17077777777777783</v>
      </c>
      <c r="G18" s="182">
        <f>'HP Stock and Sales - Reference'!H55</f>
        <v>0.17633333333333334</v>
      </c>
      <c r="H18" s="182">
        <f>'HP Stock and Sales - Reference'!I55</f>
        <v>0.18188888888888888</v>
      </c>
      <c r="I18" s="182">
        <f>'HP Stock and Sales - Reference'!J55</f>
        <v>0.18744444444444441</v>
      </c>
      <c r="J18" s="182">
        <f>'HP Stock and Sales - Reference'!K55</f>
        <v>0.19299999999999998</v>
      </c>
      <c r="K18" s="182">
        <f>'HP Stock and Sales - Reference'!L55</f>
        <v>0.14300000000000002</v>
      </c>
      <c r="L18" s="182">
        <f>'HP Stock and Sales - Reference'!M55</f>
        <v>0.14300000000000007</v>
      </c>
      <c r="M18" s="182">
        <f>'HP Stock and Sales - Reference'!N55</f>
        <v>0.14300000000000002</v>
      </c>
      <c r="N18" s="182">
        <f>'HP Stock and Sales - Reference'!O55</f>
        <v>0.14300000000000002</v>
      </c>
      <c r="O18" s="182">
        <f>'HP Stock and Sales - Reference'!P55</f>
        <v>0.14300000000000004</v>
      </c>
      <c r="P18" s="182">
        <f>'HP Stock and Sales - Reference'!Q55</f>
        <v>0.14300000000000002</v>
      </c>
      <c r="Q18" s="182">
        <f>'HP Stock and Sales - Reference'!R55</f>
        <v>0.14300000000000002</v>
      </c>
      <c r="R18" s="182">
        <f>'HP Stock and Sales - Reference'!S55</f>
        <v>0.14300000000000002</v>
      </c>
      <c r="S18" s="182">
        <f>'HP Stock and Sales - Reference'!T55</f>
        <v>0.14300000000000002</v>
      </c>
      <c r="T18" s="182">
        <f>'HP Stock and Sales - Reference'!U55</f>
        <v>0.14300000000000002</v>
      </c>
      <c r="U18" s="182">
        <f>'HP Stock and Sales - Reference'!V55</f>
        <v>0.14300000000000004</v>
      </c>
      <c r="V18" s="182">
        <f>'HP Stock and Sales - Reference'!W55</f>
        <v>0.14300000000000002</v>
      </c>
      <c r="W18" s="182">
        <f>'HP Stock and Sales - Reference'!X55</f>
        <v>0.14300000000000004</v>
      </c>
      <c r="X18" s="182">
        <f>'HP Stock and Sales - Reference'!Y55</f>
        <v>0.14300000000000002</v>
      </c>
      <c r="Y18" s="182">
        <f>'HP Stock and Sales - Reference'!Z55</f>
        <v>0.14300000000000002</v>
      </c>
      <c r="Z18" s="182">
        <f>'HP Stock and Sales - Reference'!AA55</f>
        <v>0.14300000000000002</v>
      </c>
      <c r="AA18" s="182">
        <f>'HP Stock and Sales - Reference'!AB55</f>
        <v>0.14300000000000004</v>
      </c>
      <c r="AB18" s="182">
        <f>'HP Stock and Sales - Reference'!AC55</f>
        <v>0.14300000000000002</v>
      </c>
      <c r="AC18" s="182">
        <f>'HP Stock and Sales - Reference'!AD55</f>
        <v>0.14300000000000004</v>
      </c>
      <c r="AD18" s="182">
        <f>'HP Stock and Sales - Reference'!AE55</f>
        <v>0.14300000000000002</v>
      </c>
      <c r="AE18" s="182">
        <f>'HP Stock and Sales - Reference'!AF55</f>
        <v>0.14300000000000002</v>
      </c>
      <c r="AF18" s="182">
        <f>'HP Stock and Sales - Reference'!AG55</f>
        <v>0.14300000000000002</v>
      </c>
      <c r="AG18" s="182">
        <f>'HP Stock and Sales - Reference'!AH55</f>
        <v>0.14300000000000004</v>
      </c>
      <c r="AH18" s="182">
        <f>'HP Stock and Sales - Reference'!AI55</f>
        <v>0.14300000000000004</v>
      </c>
      <c r="AI18" s="182">
        <f>'HP Stock and Sales - Reference'!AJ55</f>
        <v>0.14300000000000004</v>
      </c>
      <c r="AJ18" s="182">
        <f>'HP Stock and Sales - Reference'!AK55</f>
        <v>0.14300000000000004</v>
      </c>
      <c r="AK18" s="182">
        <f>'HP Stock and Sales - Reference'!AL55</f>
        <v>0.14299999999999999</v>
      </c>
    </row>
    <row r="19" spans="1:37" s="145" customFormat="1" x14ac:dyDescent="0.3"/>
    <row r="20" spans="1:37" s="145" customFormat="1" x14ac:dyDescent="0.3"/>
    <row r="21" spans="1:37" s="145" customFormat="1" x14ac:dyDescent="0.3">
      <c r="A21" s="155" t="s">
        <v>511</v>
      </c>
    </row>
    <row r="22" spans="1:37" s="145" customFormat="1" x14ac:dyDescent="0.3">
      <c r="A22" s="145" t="s">
        <v>452</v>
      </c>
      <c r="B22" s="182">
        <f>'HP Stock and Sales - MWG'!C60</f>
        <v>0.14899999999999999</v>
      </c>
      <c r="C22" s="182">
        <f>'HP Stock and Sales - MWG'!D60</f>
        <v>0.157</v>
      </c>
      <c r="D22" s="182">
        <f>'HP Stock and Sales - MWG'!E60</f>
        <v>0.16600000000000001</v>
      </c>
      <c r="E22" s="182">
        <f>'HP Stock and Sales - MWG'!F60</f>
        <v>0.17699999999999999</v>
      </c>
      <c r="F22" s="182">
        <f>'HP Stock and Sales - MWG'!G60</f>
        <v>0.189</v>
      </c>
      <c r="G22" s="182">
        <f>'HP Stock and Sales - MWG'!H60</f>
        <v>0.20300000000000001</v>
      </c>
      <c r="H22" s="182">
        <f>'HP Stock and Sales - MWG'!I60</f>
        <v>0.224</v>
      </c>
      <c r="I22" s="182">
        <f>'HP Stock and Sales - MWG'!J60</f>
        <v>0.248</v>
      </c>
      <c r="J22" s="182">
        <f>'HP Stock and Sales - MWG'!K60</f>
        <v>0.27300000000000002</v>
      </c>
      <c r="K22" s="182">
        <f>'HP Stock and Sales - MWG'!L60</f>
        <v>0.30199999999999999</v>
      </c>
      <c r="L22" s="182">
        <f>'HP Stock and Sales - MWG'!M60</f>
        <v>0.33100000000000002</v>
      </c>
      <c r="M22" s="182">
        <f>'HP Stock and Sales - MWG'!N60</f>
        <v>0.36</v>
      </c>
      <c r="N22" s="182">
        <f>'HP Stock and Sales - MWG'!O60</f>
        <v>0.39</v>
      </c>
      <c r="O22" s="182">
        <f>'HP Stock and Sales - MWG'!P60</f>
        <v>0.41799999999999998</v>
      </c>
      <c r="P22" s="182">
        <f>'HP Stock and Sales - MWG'!Q60</f>
        <v>0.44500000000000001</v>
      </c>
      <c r="Q22" s="182">
        <f>'HP Stock and Sales - MWG'!R60</f>
        <v>0.47000000000000003</v>
      </c>
      <c r="R22" s="182">
        <f>'HP Stock and Sales - MWG'!S60</f>
        <v>0.49399999999999999</v>
      </c>
      <c r="S22" s="182">
        <f>'HP Stock and Sales - MWG'!T60</f>
        <v>0.51800000000000002</v>
      </c>
      <c r="T22" s="182">
        <f>'HP Stock and Sales - MWG'!U60</f>
        <v>0.54300000000000004</v>
      </c>
      <c r="U22" s="182">
        <f>'HP Stock and Sales - MWG'!V60</f>
        <v>0.56899999999999995</v>
      </c>
      <c r="V22" s="182">
        <f>'HP Stock and Sales - MWG'!W60</f>
        <v>0.59499999999999997</v>
      </c>
      <c r="W22" s="182">
        <f>'HP Stock and Sales - MWG'!X60</f>
        <v>0.622</v>
      </c>
      <c r="X22" s="182">
        <f>'HP Stock and Sales - MWG'!Y60</f>
        <v>0.65</v>
      </c>
      <c r="Y22" s="182">
        <f>'HP Stock and Sales - MWG'!Z60</f>
        <v>0.68</v>
      </c>
      <c r="Z22" s="182">
        <f>'HP Stock and Sales - MWG'!AA60</f>
        <v>0.71199999999999997</v>
      </c>
      <c r="AA22" s="182">
        <f>'HP Stock and Sales - MWG'!AB60</f>
        <v>0.746</v>
      </c>
      <c r="AB22" s="182">
        <f>'HP Stock and Sales - MWG'!AC60</f>
        <v>0.77600000000000002</v>
      </c>
      <c r="AC22" s="182">
        <f>'HP Stock and Sales - MWG'!AD60</f>
        <v>0.80400000000000005</v>
      </c>
      <c r="AD22" s="182">
        <f>'HP Stock and Sales - MWG'!AE60</f>
        <v>0.83199999999999996</v>
      </c>
      <c r="AE22" s="182">
        <f>'HP Stock and Sales - MWG'!AF60</f>
        <v>0.85899999999999999</v>
      </c>
      <c r="AF22" s="182">
        <f>'HP Stock and Sales - MWG'!AG60</f>
        <v>0.88500000000000001</v>
      </c>
      <c r="AG22" s="182">
        <f>'HP Stock and Sales - MWG'!AH60</f>
        <v>0.90800000000000003</v>
      </c>
      <c r="AH22" s="182">
        <f>'HP Stock and Sales - MWG'!AI60</f>
        <v>0.92800000000000005</v>
      </c>
      <c r="AI22" s="182">
        <f>'HP Stock and Sales - MWG'!AJ60</f>
        <v>0.94399999999999995</v>
      </c>
      <c r="AJ22" s="182">
        <f>'HP Stock and Sales - MWG'!AK60</f>
        <v>0.95599999999999996</v>
      </c>
      <c r="AK22" s="182">
        <f>'HP Stock and Sales - MWG'!AL60</f>
        <v>0.96199999999999997</v>
      </c>
    </row>
    <row r="23" spans="1:37" s="145" customFormat="1" x14ac:dyDescent="0.3"/>
    <row r="24" spans="1:37" s="145" customFormat="1" x14ac:dyDescent="0.3"/>
    <row r="25" spans="1:37" s="145" customFormat="1" x14ac:dyDescent="0.3">
      <c r="A25" s="155" t="s">
        <v>570</v>
      </c>
    </row>
    <row r="26" spans="1:37" s="145" customFormat="1" x14ac:dyDescent="0.3">
      <c r="A26" s="145" t="s">
        <v>452</v>
      </c>
      <c r="B26" s="182">
        <f>'Res HP Stock and Sales - GGRA'!C60</f>
        <v>0.14949999999999999</v>
      </c>
      <c r="C26" s="182">
        <f>'Res HP Stock and Sales - GGRA'!D60</f>
        <v>0.1578</v>
      </c>
      <c r="D26" s="182">
        <f>'Res HP Stock and Sales - GGRA'!E60</f>
        <v>0.1678</v>
      </c>
      <c r="E26" s="182">
        <f>'Res HP Stock and Sales - GGRA'!F60</f>
        <v>0.17959999999999998</v>
      </c>
      <c r="F26" s="182">
        <f>'Res HP Stock and Sales - GGRA'!G60</f>
        <v>0.19309999999999999</v>
      </c>
      <c r="G26" s="182">
        <f>'Res HP Stock and Sales - GGRA'!H60</f>
        <v>0.2082</v>
      </c>
      <c r="H26" s="182">
        <f>'Res HP Stock and Sales - GGRA'!I60</f>
        <v>0.23400000000000001</v>
      </c>
      <c r="I26" s="182">
        <f>'Res HP Stock and Sales - GGRA'!J60</f>
        <v>0.2626</v>
      </c>
      <c r="J26" s="182">
        <f>'Res HP Stock and Sales - GGRA'!K60</f>
        <v>0.29320000000000002</v>
      </c>
      <c r="K26" s="182">
        <f>'Res HP Stock and Sales - GGRA'!L60</f>
        <v>0.3221</v>
      </c>
      <c r="L26" s="182">
        <f>'Res HP Stock and Sales - GGRA'!M60</f>
        <v>0.35199999999999998</v>
      </c>
      <c r="M26" s="182">
        <f>'Res HP Stock and Sales - GGRA'!N60</f>
        <v>0.38250000000000001</v>
      </c>
      <c r="N26" s="182">
        <f>'Res HP Stock and Sales - GGRA'!O60</f>
        <v>0.41260000000000002</v>
      </c>
      <c r="O26" s="182">
        <f>'Res HP Stock and Sales - GGRA'!P60</f>
        <v>0.44190000000000002</v>
      </c>
      <c r="P26" s="182">
        <f>'Res HP Stock and Sales - GGRA'!Q60</f>
        <v>0.46949999999999997</v>
      </c>
      <c r="Q26" s="182">
        <f>'Res HP Stock and Sales - GGRA'!R60</f>
        <v>0.495</v>
      </c>
      <c r="R26" s="182">
        <f>'Res HP Stock and Sales - GGRA'!S60</f>
        <v>0.54059999999999997</v>
      </c>
      <c r="S26" s="182">
        <f>'Res HP Stock and Sales - GGRA'!T60</f>
        <v>0.58730000000000004</v>
      </c>
      <c r="T26" s="182">
        <f>'Res HP Stock and Sales - GGRA'!U60</f>
        <v>0.63290000000000002</v>
      </c>
      <c r="U26" s="182">
        <f>'Res HP Stock and Sales - GGRA'!V60</f>
        <v>0.67460000000000009</v>
      </c>
      <c r="V26" s="182">
        <f>'Res HP Stock and Sales - GGRA'!W60</f>
        <v>0.71029999999999993</v>
      </c>
      <c r="W26" s="182">
        <f>'Res HP Stock and Sales - GGRA'!X60</f>
        <v>0.73919999999999997</v>
      </c>
      <c r="X26" s="182">
        <f>'Res HP Stock and Sales - GGRA'!Y60</f>
        <v>0.76180000000000003</v>
      </c>
      <c r="Y26" s="182">
        <f>'Res HP Stock and Sales - GGRA'!Z60</f>
        <v>0.77890000000000004</v>
      </c>
      <c r="Z26" s="182">
        <f>'Res HP Stock and Sales - GGRA'!AA60</f>
        <v>0.79139999999999999</v>
      </c>
      <c r="AA26" s="182">
        <f>'Res HP Stock and Sales - GGRA'!AB60</f>
        <v>0.79900000000000004</v>
      </c>
      <c r="AB26" s="182">
        <f>'Res HP Stock and Sales - GGRA'!AC60</f>
        <v>0.80379999999999996</v>
      </c>
      <c r="AC26" s="182">
        <f>'Res HP Stock and Sales - GGRA'!AD60</f>
        <v>0.80740000000000001</v>
      </c>
      <c r="AD26" s="182">
        <f>'Res HP Stock and Sales - GGRA'!AE60</f>
        <v>0.81010000000000004</v>
      </c>
      <c r="AE26" s="182">
        <f>'Res HP Stock and Sales - GGRA'!AF60</f>
        <v>0.81230000000000002</v>
      </c>
      <c r="AF26" s="182">
        <f>'Res HP Stock and Sales - GGRA'!AG60</f>
        <v>0.81420000000000003</v>
      </c>
      <c r="AG26" s="182">
        <f>'Res HP Stock and Sales - GGRA'!AH60</f>
        <v>0.81740000000000002</v>
      </c>
      <c r="AH26" s="182">
        <f>'Res HP Stock and Sales - GGRA'!AI60</f>
        <v>0.81869999999999998</v>
      </c>
      <c r="AI26" s="182">
        <f>'Res HP Stock and Sales - GGRA'!AJ60</f>
        <v>0.81950000000000001</v>
      </c>
      <c r="AJ26" s="182">
        <f>'Res HP Stock and Sales - GGRA'!AK60</f>
        <v>0.82030000000000003</v>
      </c>
      <c r="AK26" s="182">
        <f>'Res HP Stock and Sales - GGRA'!AL60</f>
        <v>0.82130000000000003</v>
      </c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theme="6" tint="0.79998168889431442"/>
  </sheetPr>
  <dimension ref="B1:G15"/>
  <sheetViews>
    <sheetView workbookViewId="0"/>
  </sheetViews>
  <sheetFormatPr defaultRowHeight="14.4" x14ac:dyDescent="0.3"/>
  <cols>
    <col min="1" max="1" width="4" customWidth="1"/>
    <col min="2" max="2" width="21.44140625" bestFit="1" customWidth="1"/>
    <col min="3" max="3" width="30" bestFit="1" customWidth="1"/>
    <col min="4" max="4" width="19" bestFit="1" customWidth="1"/>
    <col min="5" max="5" width="20.44140625" customWidth="1"/>
    <col min="6" max="6" width="19" customWidth="1"/>
  </cols>
  <sheetData>
    <row r="1" spans="2:7" ht="15" thickBot="1" x14ac:dyDescent="0.35"/>
    <row r="2" spans="2:7" ht="28.8" x14ac:dyDescent="0.3">
      <c r="B2" s="8" t="s">
        <v>4</v>
      </c>
      <c r="C2" s="9" t="s">
        <v>30</v>
      </c>
      <c r="D2" s="9" t="s">
        <v>31</v>
      </c>
      <c r="E2" s="10" t="s">
        <v>530</v>
      </c>
      <c r="F2" s="10" t="s">
        <v>531</v>
      </c>
      <c r="G2" s="11" t="s">
        <v>33</v>
      </c>
    </row>
    <row r="3" spans="2:7" x14ac:dyDescent="0.3">
      <c r="B3" s="242" t="s">
        <v>38</v>
      </c>
      <c r="C3" s="44" t="s">
        <v>39</v>
      </c>
      <c r="D3" s="52" t="s">
        <v>32</v>
      </c>
      <c r="E3" s="60">
        <v>119.49334227058607</v>
      </c>
      <c r="F3" s="20">
        <f t="shared" ref="F3:F9" si="0">E3/$E$15</f>
        <v>0.27927144920054253</v>
      </c>
      <c r="G3" s="2"/>
    </row>
    <row r="4" spans="2:7" x14ac:dyDescent="0.3">
      <c r="B4" s="242"/>
      <c r="C4" s="44" t="s">
        <v>40</v>
      </c>
      <c r="D4" s="52" t="s">
        <v>32</v>
      </c>
      <c r="E4" s="60">
        <v>166.16215351045392</v>
      </c>
      <c r="F4" s="20">
        <f t="shared" si="0"/>
        <v>0.38834251792930363</v>
      </c>
      <c r="G4" s="2"/>
    </row>
    <row r="5" spans="2:7" x14ac:dyDescent="0.3">
      <c r="B5" s="51" t="s">
        <v>43</v>
      </c>
      <c r="C5" s="44" t="s">
        <v>41</v>
      </c>
      <c r="D5" s="52" t="s">
        <v>32</v>
      </c>
      <c r="E5" s="60">
        <v>95.486153376682722</v>
      </c>
      <c r="F5" s="20">
        <f t="shared" si="0"/>
        <v>0.22316353300844594</v>
      </c>
      <c r="G5" s="2"/>
    </row>
    <row r="6" spans="2:7" x14ac:dyDescent="0.3">
      <c r="B6" s="242" t="s">
        <v>9</v>
      </c>
      <c r="C6" s="44" t="s">
        <v>11</v>
      </c>
      <c r="D6" s="44" t="s">
        <v>35</v>
      </c>
      <c r="E6" s="17">
        <v>9.5769999607726071</v>
      </c>
      <c r="F6" s="20">
        <f t="shared" si="0"/>
        <v>2.2382691848907035E-2</v>
      </c>
      <c r="G6" s="2"/>
    </row>
    <row r="7" spans="2:7" x14ac:dyDescent="0.3">
      <c r="B7" s="242"/>
      <c r="C7" s="44" t="s">
        <v>44</v>
      </c>
      <c r="D7" s="52" t="s">
        <v>35</v>
      </c>
      <c r="E7" s="16">
        <v>3.9867750480296569</v>
      </c>
      <c r="F7" s="20">
        <f t="shared" si="0"/>
        <v>9.317610706532831E-3</v>
      </c>
      <c r="G7" s="2"/>
    </row>
    <row r="8" spans="2:7" x14ac:dyDescent="0.3">
      <c r="B8" s="242"/>
      <c r="C8" s="44" t="s">
        <v>248</v>
      </c>
      <c r="D8" s="52" t="s">
        <v>35</v>
      </c>
      <c r="E8" s="16">
        <v>0.78499999678463994</v>
      </c>
      <c r="F8" s="20">
        <f t="shared" si="0"/>
        <v>1.8346468728612324E-3</v>
      </c>
      <c r="G8" s="2"/>
    </row>
    <row r="9" spans="2:7" x14ac:dyDescent="0.3">
      <c r="B9" s="242"/>
      <c r="C9" s="44" t="s">
        <v>249</v>
      </c>
      <c r="D9" s="52" t="s">
        <v>35</v>
      </c>
      <c r="E9" s="17">
        <v>1.9436500580932099</v>
      </c>
      <c r="F9" s="20">
        <f t="shared" si="0"/>
        <v>4.5425624402843741E-3</v>
      </c>
      <c r="G9" s="2"/>
    </row>
    <row r="10" spans="2:7" s="43" customFormat="1" x14ac:dyDescent="0.3">
      <c r="B10" s="242"/>
      <c r="C10" s="44" t="s">
        <v>45</v>
      </c>
      <c r="D10" s="52" t="s">
        <v>35</v>
      </c>
      <c r="E10" s="17">
        <v>22.999999905791999</v>
      </c>
      <c r="F10" s="20">
        <f t="shared" ref="F10:F15" si="1">E10/$E$15</f>
        <v>5.3753984809946934E-2</v>
      </c>
      <c r="G10" s="2"/>
    </row>
    <row r="11" spans="2:7" s="43" customFormat="1" x14ac:dyDescent="0.3">
      <c r="B11" s="242"/>
      <c r="C11" s="44" t="s">
        <v>250</v>
      </c>
      <c r="D11" s="52" t="s">
        <v>35</v>
      </c>
      <c r="E11" s="17">
        <v>1.5999999934464002</v>
      </c>
      <c r="F11" s="20">
        <f t="shared" si="1"/>
        <v>3.7394076389528309E-3</v>
      </c>
      <c r="G11" s="2"/>
    </row>
    <row r="12" spans="2:7" s="43" customFormat="1" x14ac:dyDescent="0.3">
      <c r="B12" s="242"/>
      <c r="C12" s="44" t="s">
        <v>251</v>
      </c>
      <c r="D12" s="52" t="s">
        <v>35</v>
      </c>
      <c r="E12" s="17">
        <v>1.6879066293967344</v>
      </c>
      <c r="F12" s="20">
        <f t="shared" si="1"/>
        <v>3.9448568560364293E-3</v>
      </c>
      <c r="G12" s="2"/>
    </row>
    <row r="13" spans="2:7" s="43" customFormat="1" x14ac:dyDescent="0.3">
      <c r="B13" s="242"/>
      <c r="C13" s="44" t="s">
        <v>10</v>
      </c>
      <c r="D13" s="52" t="s">
        <v>35</v>
      </c>
      <c r="E13" s="17">
        <v>0</v>
      </c>
      <c r="F13" s="20">
        <f t="shared" si="1"/>
        <v>0</v>
      </c>
      <c r="G13" s="2"/>
    </row>
    <row r="14" spans="2:7" s="43" customFormat="1" ht="15" thickBot="1" x14ac:dyDescent="0.35">
      <c r="B14" s="243"/>
      <c r="C14" s="3" t="s">
        <v>42</v>
      </c>
      <c r="D14" s="6" t="s">
        <v>35</v>
      </c>
      <c r="E14" s="18">
        <v>4.153273282030753</v>
      </c>
      <c r="F14" s="21">
        <f t="shared" si="1"/>
        <v>9.7067386881866096E-3</v>
      </c>
      <c r="G14" s="4"/>
    </row>
    <row r="15" spans="2:7" x14ac:dyDescent="0.3">
      <c r="C15" s="5" t="s">
        <v>46</v>
      </c>
      <c r="E15" s="19">
        <f>SUM(E3:E14)</f>
        <v>427.87525403206854</v>
      </c>
      <c r="F15" s="20">
        <f t="shared" si="1"/>
        <v>1</v>
      </c>
    </row>
  </sheetData>
  <mergeCells count="2">
    <mergeCell ref="B3:B4"/>
    <mergeCell ref="B6:B1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10C9-2924-4D64-AD49-0E46C9857C8F}">
  <sheetPr codeName="Sheet25">
    <tabColor theme="6" tint="0.79998168889431442"/>
  </sheetPr>
  <dimension ref="B2:L25"/>
  <sheetViews>
    <sheetView workbookViewId="0">
      <selection activeCell="J28" sqref="J28"/>
    </sheetView>
  </sheetViews>
  <sheetFormatPr defaultRowHeight="14.4" x14ac:dyDescent="0.3"/>
  <cols>
    <col min="1" max="1" width="2.5546875" customWidth="1"/>
    <col min="2" max="2" width="19.5546875" bestFit="1" customWidth="1"/>
    <col min="3" max="3" width="31.44140625" bestFit="1" customWidth="1"/>
    <col min="4" max="4" width="22.88671875" bestFit="1" customWidth="1"/>
    <col min="5" max="5" width="17" bestFit="1" customWidth="1"/>
    <col min="7" max="7" width="22.33203125" bestFit="1" customWidth="1"/>
    <col min="10" max="10" width="22.33203125" bestFit="1" customWidth="1"/>
  </cols>
  <sheetData>
    <row r="2" spans="2:12" ht="57.6" x14ac:dyDescent="0.3">
      <c r="B2" s="39" t="s">
        <v>4</v>
      </c>
      <c r="C2" s="40" t="s">
        <v>30</v>
      </c>
      <c r="D2" s="40" t="s">
        <v>54</v>
      </c>
      <c r="E2" s="41" t="s">
        <v>55</v>
      </c>
      <c r="F2" s="42" t="s">
        <v>532</v>
      </c>
    </row>
    <row r="3" spans="2:12" x14ac:dyDescent="0.3">
      <c r="B3" s="251" t="s">
        <v>228</v>
      </c>
      <c r="C3" s="244" t="s">
        <v>39</v>
      </c>
      <c r="D3" s="37" t="s">
        <v>212</v>
      </c>
      <c r="E3" s="38" t="s">
        <v>84</v>
      </c>
      <c r="F3" s="200">
        <v>95.288838186526704</v>
      </c>
      <c r="G3" s="34"/>
      <c r="H3" s="34"/>
      <c r="I3" s="34"/>
      <c r="L3" s="27"/>
    </row>
    <row r="4" spans="2:12" x14ac:dyDescent="0.3">
      <c r="B4" s="252"/>
      <c r="C4" s="245"/>
      <c r="D4" s="34" t="s">
        <v>213</v>
      </c>
      <c r="E4" s="1" t="s">
        <v>80</v>
      </c>
      <c r="F4" s="201">
        <v>0.59999538546162778</v>
      </c>
      <c r="G4" s="34"/>
      <c r="H4" s="34"/>
      <c r="I4" s="34"/>
      <c r="L4" s="27"/>
    </row>
    <row r="5" spans="2:12" x14ac:dyDescent="0.3">
      <c r="B5" s="252"/>
      <c r="C5" s="245"/>
      <c r="D5" s="34" t="s">
        <v>214</v>
      </c>
      <c r="E5" s="1" t="s">
        <v>222</v>
      </c>
      <c r="F5" s="201">
        <v>0</v>
      </c>
      <c r="G5" s="34"/>
      <c r="H5" s="34"/>
      <c r="I5" s="34"/>
      <c r="L5" s="27"/>
    </row>
    <row r="6" spans="2:12" x14ac:dyDescent="0.3">
      <c r="B6" s="252"/>
      <c r="C6" s="245"/>
      <c r="D6" s="34" t="s">
        <v>215</v>
      </c>
      <c r="E6" s="1" t="s">
        <v>85</v>
      </c>
      <c r="F6" s="201">
        <v>0</v>
      </c>
      <c r="G6" s="34"/>
      <c r="H6" s="34"/>
      <c r="I6" s="34"/>
      <c r="L6" s="27"/>
    </row>
    <row r="7" spans="2:12" x14ac:dyDescent="0.3">
      <c r="B7" s="252"/>
      <c r="C7" s="245"/>
      <c r="D7" s="34" t="s">
        <v>216</v>
      </c>
      <c r="E7" s="1" t="s">
        <v>84</v>
      </c>
      <c r="F7" s="201">
        <v>3.736301920234951</v>
      </c>
      <c r="G7" s="34"/>
      <c r="H7" s="34"/>
      <c r="I7" s="34"/>
      <c r="L7" s="27"/>
    </row>
    <row r="8" spans="2:12" x14ac:dyDescent="0.3">
      <c r="B8" s="252"/>
      <c r="C8" s="245"/>
      <c r="D8" s="34" t="s">
        <v>217</v>
      </c>
      <c r="E8" s="1" t="s">
        <v>229</v>
      </c>
      <c r="F8" s="201">
        <v>0.15421521135915911</v>
      </c>
      <c r="G8" s="34"/>
      <c r="H8" s="34"/>
      <c r="I8" s="34"/>
      <c r="L8" s="27"/>
    </row>
    <row r="9" spans="2:12" x14ac:dyDescent="0.3">
      <c r="B9" s="252"/>
      <c r="C9" s="245"/>
      <c r="D9" s="34" t="s">
        <v>218</v>
      </c>
      <c r="E9" s="1" t="s">
        <v>81</v>
      </c>
      <c r="F9" s="201">
        <v>0.22064929641755854</v>
      </c>
      <c r="G9" s="34"/>
      <c r="H9" s="34"/>
      <c r="I9" s="34"/>
      <c r="L9" s="27"/>
    </row>
    <row r="10" spans="2:12" x14ac:dyDescent="0.3">
      <c r="B10" s="252"/>
      <c r="C10" s="245"/>
      <c r="D10" s="34" t="s">
        <v>219</v>
      </c>
      <c r="E10" s="1" t="s">
        <v>230</v>
      </c>
      <c r="F10" s="201">
        <v>0</v>
      </c>
      <c r="G10" s="34"/>
      <c r="H10" s="34"/>
      <c r="I10" s="34"/>
      <c r="L10" s="27"/>
    </row>
    <row r="11" spans="2:12" x14ac:dyDescent="0.3">
      <c r="B11" s="252"/>
      <c r="C11" s="246"/>
      <c r="D11" s="35" t="s">
        <v>220</v>
      </c>
      <c r="E11" s="36" t="s">
        <v>80</v>
      </c>
      <c r="F11" s="202">
        <v>0</v>
      </c>
      <c r="G11" s="34"/>
      <c r="H11" s="34"/>
      <c r="I11" s="34"/>
      <c r="L11" s="27"/>
    </row>
    <row r="12" spans="2:12" x14ac:dyDescent="0.3">
      <c r="B12" s="252"/>
      <c r="C12" s="250" t="s">
        <v>40</v>
      </c>
      <c r="D12" s="34" t="s">
        <v>212</v>
      </c>
      <c r="E12" s="1" t="s">
        <v>84</v>
      </c>
      <c r="F12" s="201">
        <v>97.445163479906469</v>
      </c>
      <c r="G12" s="34"/>
      <c r="H12" s="34"/>
      <c r="I12" s="34"/>
      <c r="L12" s="27"/>
    </row>
    <row r="13" spans="2:12" x14ac:dyDescent="0.3">
      <c r="B13" s="252"/>
      <c r="C13" s="250" t="s">
        <v>76</v>
      </c>
      <c r="D13" s="34" t="s">
        <v>213</v>
      </c>
      <c r="E13" s="1" t="s">
        <v>80</v>
      </c>
      <c r="F13" s="201">
        <v>2.5000000000000004</v>
      </c>
      <c r="G13" s="34"/>
      <c r="H13" s="34"/>
      <c r="I13" s="34"/>
      <c r="L13" s="27"/>
    </row>
    <row r="14" spans="2:12" x14ac:dyDescent="0.3">
      <c r="B14" s="252"/>
      <c r="C14" s="250" t="s">
        <v>76</v>
      </c>
      <c r="D14" s="34" t="s">
        <v>216</v>
      </c>
      <c r="E14" s="1" t="s">
        <v>84</v>
      </c>
      <c r="F14" s="201">
        <v>0</v>
      </c>
      <c r="G14" s="34"/>
      <c r="H14" s="34"/>
      <c r="I14" s="34"/>
      <c r="L14" s="27"/>
    </row>
    <row r="15" spans="2:12" x14ac:dyDescent="0.3">
      <c r="B15" s="252"/>
      <c r="C15" s="250" t="s">
        <v>76</v>
      </c>
      <c r="D15" s="34" t="s">
        <v>217</v>
      </c>
      <c r="E15" s="1" t="s">
        <v>229</v>
      </c>
      <c r="F15" s="201">
        <v>1.9828111427365614E-2</v>
      </c>
      <c r="G15" s="34"/>
      <c r="H15" s="34"/>
      <c r="I15" s="34"/>
      <c r="L15" s="27"/>
    </row>
    <row r="16" spans="2:12" x14ac:dyDescent="0.3">
      <c r="B16" s="252"/>
      <c r="C16" s="250" t="s">
        <v>76</v>
      </c>
      <c r="D16" s="34" t="s">
        <v>218</v>
      </c>
      <c r="E16" s="1" t="s">
        <v>81</v>
      </c>
      <c r="F16" s="201">
        <v>3.5008408666170956E-2</v>
      </c>
      <c r="G16" s="34"/>
      <c r="H16" s="34"/>
      <c r="I16" s="34"/>
      <c r="L16" s="27"/>
    </row>
    <row r="17" spans="2:12" x14ac:dyDescent="0.3">
      <c r="B17" s="252"/>
      <c r="C17" s="250" t="s">
        <v>76</v>
      </c>
      <c r="D17" s="34" t="s">
        <v>221</v>
      </c>
      <c r="E17" s="1" t="s">
        <v>85</v>
      </c>
      <c r="F17" s="201">
        <v>0</v>
      </c>
      <c r="G17" s="34"/>
      <c r="H17" s="34"/>
      <c r="I17" s="34"/>
      <c r="L17" s="27"/>
    </row>
    <row r="18" spans="2:12" x14ac:dyDescent="0.3">
      <c r="B18" s="252"/>
      <c r="C18" s="250" t="s">
        <v>76</v>
      </c>
      <c r="D18" s="34" t="s">
        <v>222</v>
      </c>
      <c r="E18" s="1" t="s">
        <v>222</v>
      </c>
      <c r="F18" s="201">
        <v>0</v>
      </c>
      <c r="G18" s="34"/>
      <c r="H18" s="34"/>
      <c r="I18" s="34"/>
      <c r="L18" s="27"/>
    </row>
    <row r="19" spans="2:12" x14ac:dyDescent="0.3">
      <c r="B19" s="252"/>
      <c r="C19" s="250" t="s">
        <v>76</v>
      </c>
      <c r="D19" s="34" t="s">
        <v>219</v>
      </c>
      <c r="E19" s="1" t="s">
        <v>230</v>
      </c>
      <c r="F19" s="201">
        <v>0</v>
      </c>
      <c r="G19" s="34"/>
      <c r="H19" s="34"/>
      <c r="I19" s="34"/>
      <c r="L19" s="27"/>
    </row>
    <row r="20" spans="2:12" x14ac:dyDescent="0.3">
      <c r="B20" s="251" t="s">
        <v>43</v>
      </c>
      <c r="C20" s="258" t="s">
        <v>41</v>
      </c>
      <c r="D20" s="37" t="s">
        <v>212</v>
      </c>
      <c r="E20" s="46" t="s">
        <v>84</v>
      </c>
      <c r="F20" s="200">
        <v>26</v>
      </c>
      <c r="G20" s="34"/>
      <c r="H20" s="34"/>
      <c r="I20" s="34"/>
      <c r="L20" s="27"/>
    </row>
    <row r="21" spans="2:12" x14ac:dyDescent="0.3">
      <c r="B21" s="252"/>
      <c r="C21" s="250" t="s">
        <v>77</v>
      </c>
      <c r="D21" s="34" t="s">
        <v>213</v>
      </c>
      <c r="E21" s="44" t="s">
        <v>80</v>
      </c>
      <c r="F21" s="201">
        <v>74.000000000000014</v>
      </c>
      <c r="G21" s="34"/>
      <c r="H21" s="34"/>
      <c r="I21" s="34"/>
      <c r="L21" s="27"/>
    </row>
    <row r="22" spans="2:12" x14ac:dyDescent="0.3">
      <c r="B22" s="252"/>
      <c r="C22" s="250" t="s">
        <v>77</v>
      </c>
      <c r="D22" s="34" t="s">
        <v>223</v>
      </c>
      <c r="E22" s="44" t="s">
        <v>80</v>
      </c>
      <c r="F22" s="201">
        <v>0</v>
      </c>
      <c r="G22" s="34"/>
      <c r="H22" s="34"/>
      <c r="I22" s="34"/>
      <c r="L22" s="27"/>
    </row>
    <row r="23" spans="2:12" x14ac:dyDescent="0.3">
      <c r="B23" s="252"/>
      <c r="C23" s="250" t="s">
        <v>77</v>
      </c>
      <c r="D23" s="34" t="s">
        <v>219</v>
      </c>
      <c r="E23" s="44" t="s">
        <v>230</v>
      </c>
      <c r="F23" s="201">
        <v>0</v>
      </c>
      <c r="G23" s="34"/>
      <c r="H23" s="34"/>
      <c r="I23" s="34"/>
      <c r="L23" s="27"/>
    </row>
    <row r="24" spans="2:12" x14ac:dyDescent="0.3">
      <c r="B24" s="252"/>
      <c r="C24" s="250" t="s">
        <v>77</v>
      </c>
      <c r="D24" s="34" t="s">
        <v>221</v>
      </c>
      <c r="E24" s="44" t="s">
        <v>85</v>
      </c>
      <c r="F24" s="201">
        <v>0</v>
      </c>
      <c r="G24" s="34"/>
      <c r="H24" s="34"/>
      <c r="I24" s="34"/>
      <c r="L24" s="27"/>
    </row>
    <row r="25" spans="2:12" x14ac:dyDescent="0.3">
      <c r="B25" s="253"/>
      <c r="C25" s="259" t="s">
        <v>77</v>
      </c>
      <c r="D25" s="35" t="s">
        <v>222</v>
      </c>
      <c r="E25" s="36" t="s">
        <v>222</v>
      </c>
      <c r="F25" s="202">
        <v>0</v>
      </c>
      <c r="G25" s="34"/>
      <c r="H25" s="34"/>
      <c r="I25" s="34"/>
      <c r="L25" s="27"/>
    </row>
  </sheetData>
  <mergeCells count="5">
    <mergeCell ref="B3:B19"/>
    <mergeCell ref="C3:C11"/>
    <mergeCell ref="C12:C19"/>
    <mergeCell ref="C20:C25"/>
    <mergeCell ref="B20:B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6FDD-2B68-4FA0-A335-FD08A4BB02C4}">
  <sheetPr codeName="Sheet26">
    <tabColor theme="6" tint="0.79998168889431442"/>
  </sheetPr>
  <dimension ref="A1:AL51"/>
  <sheetViews>
    <sheetView showGridLines="0" workbookViewId="0">
      <pane ySplit="15" topLeftCell="A39" activePane="bottomLeft" state="frozen"/>
      <selection pane="bottomLeft" activeCell="U26" sqref="U26"/>
    </sheetView>
  </sheetViews>
  <sheetFormatPr defaultRowHeight="14.4" x14ac:dyDescent="0.3"/>
  <cols>
    <col min="1" max="1" width="46.44140625" bestFit="1" customWidth="1"/>
    <col min="2" max="38" width="7.44140625" bestFit="1" customWidth="1"/>
  </cols>
  <sheetData>
    <row r="1" s="43" customFormat="1" x14ac:dyDescent="0.3"/>
    <row r="2" s="43" customFormat="1" x14ac:dyDescent="0.3"/>
    <row r="3" s="43" customFormat="1" x14ac:dyDescent="0.3"/>
    <row r="4" s="43" customFormat="1" x14ac:dyDescent="0.3"/>
    <row r="5" s="43" customFormat="1" x14ac:dyDescent="0.3"/>
    <row r="6" s="43" customFormat="1" x14ac:dyDescent="0.3"/>
    <row r="7" s="43" customFormat="1" x14ac:dyDescent="0.3"/>
    <row r="8" s="43" customFormat="1" x14ac:dyDescent="0.3"/>
    <row r="9" s="43" customFormat="1" x14ac:dyDescent="0.3"/>
    <row r="10" s="43" customFormat="1" x14ac:dyDescent="0.3"/>
    <row r="11" s="43" customFormat="1" x14ac:dyDescent="0.3"/>
    <row r="12" s="43" customFormat="1" x14ac:dyDescent="0.3"/>
    <row r="13" s="43" customFormat="1" x14ac:dyDescent="0.3"/>
    <row r="14" s="43" customFormat="1" x14ac:dyDescent="0.3"/>
    <row r="15" s="43" customFormat="1" x14ac:dyDescent="0.3"/>
    <row r="16" s="43" customFormat="1" x14ac:dyDescent="0.3"/>
    <row r="17" spans="1:38" s="43" customFormat="1" x14ac:dyDescent="0.3">
      <c r="A17" s="57" t="s">
        <v>383</v>
      </c>
    </row>
    <row r="18" spans="1:38" s="43" customFormat="1" x14ac:dyDescent="0.3">
      <c r="A18" s="57" t="s">
        <v>551</v>
      </c>
    </row>
    <row r="19" spans="1:38" s="43" customFormat="1" x14ac:dyDescent="0.3">
      <c r="A19" s="57" t="s">
        <v>244</v>
      </c>
    </row>
    <row r="20" spans="1:38" s="43" customFormat="1" x14ac:dyDescent="0.3">
      <c r="A20" s="57" t="s">
        <v>245</v>
      </c>
    </row>
    <row r="21" spans="1:38" s="43" customFormat="1" x14ac:dyDescent="0.3">
      <c r="A21" s="57"/>
    </row>
    <row r="22" spans="1:38" s="43" customFormat="1" x14ac:dyDescent="0.3">
      <c r="A22" s="57" t="s">
        <v>246</v>
      </c>
      <c r="B22" s="57">
        <v>2014</v>
      </c>
      <c r="C22" s="57">
        <v>2015</v>
      </c>
      <c r="D22" s="57">
        <v>2016</v>
      </c>
      <c r="E22" s="57">
        <v>2017</v>
      </c>
      <c r="F22" s="57">
        <v>2018</v>
      </c>
      <c r="G22" s="57">
        <v>2019</v>
      </c>
      <c r="H22" s="57">
        <v>2020</v>
      </c>
      <c r="I22" s="57">
        <v>2021</v>
      </c>
      <c r="J22" s="57">
        <v>2022</v>
      </c>
      <c r="K22" s="57">
        <v>2023</v>
      </c>
      <c r="L22" s="57">
        <v>2024</v>
      </c>
      <c r="M22" s="57">
        <v>2025</v>
      </c>
      <c r="N22" s="57">
        <v>2026</v>
      </c>
      <c r="O22" s="57">
        <v>2027</v>
      </c>
      <c r="P22" s="57">
        <v>2028</v>
      </c>
      <c r="Q22" s="57">
        <v>2029</v>
      </c>
      <c r="R22" s="57">
        <v>2030</v>
      </c>
      <c r="S22" s="57">
        <v>2031</v>
      </c>
      <c r="T22" s="57">
        <v>2032</v>
      </c>
      <c r="U22" s="57">
        <v>2033</v>
      </c>
      <c r="V22" s="57">
        <v>2034</v>
      </c>
      <c r="W22" s="57">
        <v>2035</v>
      </c>
      <c r="X22" s="57">
        <v>2036</v>
      </c>
      <c r="Y22" s="57">
        <v>2037</v>
      </c>
      <c r="Z22" s="57">
        <v>2038</v>
      </c>
      <c r="AA22" s="57">
        <v>2039</v>
      </c>
      <c r="AB22" s="57">
        <v>2040</v>
      </c>
      <c r="AC22" s="57">
        <v>2041</v>
      </c>
      <c r="AD22" s="57">
        <v>2042</v>
      </c>
      <c r="AE22" s="57">
        <v>2043</v>
      </c>
      <c r="AF22" s="57">
        <v>2044</v>
      </c>
      <c r="AG22" s="57">
        <v>2045</v>
      </c>
      <c r="AH22" s="57">
        <v>2046</v>
      </c>
      <c r="AI22" s="57">
        <v>2047</v>
      </c>
      <c r="AJ22" s="57">
        <v>2048</v>
      </c>
      <c r="AK22" s="57">
        <v>2049</v>
      </c>
      <c r="AL22" s="57">
        <v>2050</v>
      </c>
    </row>
    <row r="23" spans="1:38" s="43" customFormat="1" x14ac:dyDescent="0.3">
      <c r="A23" s="43" t="s">
        <v>75</v>
      </c>
      <c r="B23" s="59">
        <v>120.98538398992184</v>
      </c>
      <c r="C23" s="59">
        <v>120.6176787184646</v>
      </c>
      <c r="D23" s="59">
        <v>120.20696816152156</v>
      </c>
      <c r="E23" s="59">
        <v>119.49334227058607</v>
      </c>
      <c r="F23" s="59">
        <v>118.63229960905794</v>
      </c>
      <c r="G23" s="59">
        <v>117.38548346999144</v>
      </c>
      <c r="H23" s="59">
        <v>115.79537396958365</v>
      </c>
      <c r="I23" s="59">
        <v>113.91667399198415</v>
      </c>
      <c r="J23" s="59">
        <v>111.75143172979125</v>
      </c>
      <c r="K23" s="59">
        <v>109.33196366031198</v>
      </c>
      <c r="L23" s="59">
        <v>106.82094654029206</v>
      </c>
      <c r="M23" s="59">
        <v>104.1316179703922</v>
      </c>
      <c r="N23" s="59">
        <v>101.37209170960939</v>
      </c>
      <c r="O23" s="59">
        <v>98.587237351872687</v>
      </c>
      <c r="P23" s="59">
        <v>95.826954900059974</v>
      </c>
      <c r="Q23" s="59">
        <v>93.125527213903965</v>
      </c>
      <c r="R23" s="59">
        <v>90.468768777946494</v>
      </c>
      <c r="S23" s="59">
        <v>88.017562002500028</v>
      </c>
      <c r="T23" s="59">
        <v>85.685186335173483</v>
      </c>
      <c r="U23" s="59">
        <v>83.426024648160194</v>
      </c>
      <c r="V23" s="59">
        <v>81.271214843806575</v>
      </c>
      <c r="W23" s="59">
        <v>79.297298768855526</v>
      </c>
      <c r="X23" s="59">
        <v>77.564891679327246</v>
      </c>
      <c r="Y23" s="59">
        <v>76.097207893838075</v>
      </c>
      <c r="Z23" s="59">
        <v>74.891880435293601</v>
      </c>
      <c r="AA23" s="59">
        <v>73.935062745827707</v>
      </c>
      <c r="AB23" s="59">
        <v>73.208647879953716</v>
      </c>
      <c r="AC23" s="59">
        <v>72.694438959308997</v>
      </c>
      <c r="AD23" s="59">
        <v>72.376501375856847</v>
      </c>
      <c r="AE23" s="59">
        <v>72.238862771500678</v>
      </c>
      <c r="AF23" s="59">
        <v>72.262088709846481</v>
      </c>
      <c r="AG23" s="59">
        <v>72.420055600212621</v>
      </c>
      <c r="AH23" s="59">
        <v>72.680690255874708</v>
      </c>
      <c r="AI23" s="59">
        <v>73.0081097806424</v>
      </c>
      <c r="AJ23" s="59">
        <v>73.367999598192924</v>
      </c>
      <c r="AK23" s="59">
        <v>73.733163606895019</v>
      </c>
      <c r="AL23" s="59">
        <v>74.087167140435426</v>
      </c>
    </row>
    <row r="24" spans="1:38" s="43" customFormat="1" x14ac:dyDescent="0.3">
      <c r="A24" s="43" t="s">
        <v>76</v>
      </c>
      <c r="B24" s="59">
        <v>169.08301208506299</v>
      </c>
      <c r="C24" s="59">
        <v>168.13098664831608</v>
      </c>
      <c r="D24" s="59">
        <v>167.19849063701204</v>
      </c>
      <c r="E24" s="59">
        <v>166.16215351045392</v>
      </c>
      <c r="F24" s="59">
        <v>165.0255858195022</v>
      </c>
      <c r="G24" s="59">
        <v>163.08988313240488</v>
      </c>
      <c r="H24" s="59">
        <v>161.07410380888462</v>
      </c>
      <c r="I24" s="59">
        <v>158.8810561627659</v>
      </c>
      <c r="J24" s="59">
        <v>156.43286875100719</v>
      </c>
      <c r="K24" s="59">
        <v>153.68153252878994</v>
      </c>
      <c r="L24" s="59">
        <v>150.65027613652575</v>
      </c>
      <c r="M24" s="59">
        <v>147.37895694234163</v>
      </c>
      <c r="N24" s="59">
        <v>144.29033069395527</v>
      </c>
      <c r="O24" s="59">
        <v>141.45420101916997</v>
      </c>
      <c r="P24" s="59">
        <v>138.9696652828799</v>
      </c>
      <c r="Q24" s="59">
        <v>136.89683677588738</v>
      </c>
      <c r="R24" s="59">
        <v>135.2294515541804</v>
      </c>
      <c r="S24" s="59">
        <v>133.96229876327862</v>
      </c>
      <c r="T24" s="59">
        <v>133.01004843188761</v>
      </c>
      <c r="U24" s="59">
        <v>132.27792253780393</v>
      </c>
      <c r="V24" s="59">
        <v>131.78337740533573</v>
      </c>
      <c r="W24" s="59">
        <v>131.5677798856114</v>
      </c>
      <c r="X24" s="59">
        <v>131.67051821956099</v>
      </c>
      <c r="Y24" s="59">
        <v>132.10370880046747</v>
      </c>
      <c r="Z24" s="59">
        <v>132.856578672186</v>
      </c>
      <c r="AA24" s="59">
        <v>133.90695328072661</v>
      </c>
      <c r="AB24" s="59">
        <v>135.22294906536962</v>
      </c>
      <c r="AC24" s="59">
        <v>136.75934732026778</v>
      </c>
      <c r="AD24" s="59">
        <v>138.45930611197429</v>
      </c>
      <c r="AE24" s="59">
        <v>140.26648144926776</v>
      </c>
      <c r="AF24" s="59">
        <v>142.13734020866218</v>
      </c>
      <c r="AG24" s="59">
        <v>144.0488769491904</v>
      </c>
      <c r="AH24" s="59">
        <v>145.99554932882003</v>
      </c>
      <c r="AI24" s="59">
        <v>147.98103599319614</v>
      </c>
      <c r="AJ24" s="59">
        <v>150.01042755193993</v>
      </c>
      <c r="AK24" s="59">
        <v>152.08643209149727</v>
      </c>
      <c r="AL24" s="59">
        <v>154.20709197556118</v>
      </c>
    </row>
    <row r="25" spans="1:38" s="43" customFormat="1" x14ac:dyDescent="0.3">
      <c r="A25" s="43" t="s">
        <v>77</v>
      </c>
      <c r="B25" s="59">
        <v>90.001025236469786</v>
      </c>
      <c r="C25" s="59">
        <v>91.16489958182369</v>
      </c>
      <c r="D25" s="59">
        <v>92.972105695349569</v>
      </c>
      <c r="E25" s="59">
        <v>95.486153376682722</v>
      </c>
      <c r="F25" s="59">
        <v>98.091082501521385</v>
      </c>
      <c r="G25" s="59">
        <v>100.72743614930528</v>
      </c>
      <c r="H25" s="59">
        <v>103.39634542197669</v>
      </c>
      <c r="I25" s="59">
        <v>106.13375459263929</v>
      </c>
      <c r="J25" s="59">
        <v>108.97575788929794</v>
      </c>
      <c r="K25" s="59">
        <v>111.93880460872937</v>
      </c>
      <c r="L25" s="59">
        <v>115.01030770237908</v>
      </c>
      <c r="M25" s="59">
        <v>118.14657898410417</v>
      </c>
      <c r="N25" s="59">
        <v>121.28024954745381</v>
      </c>
      <c r="O25" s="59">
        <v>124.33360217408313</v>
      </c>
      <c r="P25" s="59">
        <v>127.23075612061864</v>
      </c>
      <c r="Q25" s="59">
        <v>129.90952597176465</v>
      </c>
      <c r="R25" s="59">
        <v>132.33910916973846</v>
      </c>
      <c r="S25" s="59">
        <v>134.53694906078806</v>
      </c>
      <c r="T25" s="59">
        <v>136.56459689378769</v>
      </c>
      <c r="U25" s="59">
        <v>138.4945952074184</v>
      </c>
      <c r="V25" s="59">
        <v>140.37565002547834</v>
      </c>
      <c r="W25" s="59">
        <v>142.23058815144392</v>
      </c>
      <c r="X25" s="59">
        <v>144.07582667827677</v>
      </c>
      <c r="Y25" s="59">
        <v>145.9275889644226</v>
      </c>
      <c r="Z25" s="59">
        <v>147.79624755034985</v>
      </c>
      <c r="AA25" s="59">
        <v>149.68515435103569</v>
      </c>
      <c r="AB25" s="59">
        <v>151.59273901017454</v>
      </c>
      <c r="AC25" s="59">
        <v>153.51378346196003</v>
      </c>
      <c r="AD25" s="59">
        <v>155.4407975039114</v>
      </c>
      <c r="AE25" s="59">
        <v>157.36632345132131</v>
      </c>
      <c r="AF25" s="59">
        <v>159.28563516225225</v>
      </c>
      <c r="AG25" s="59">
        <v>161.1987488162176</v>
      </c>
      <c r="AH25" s="59">
        <v>163.11119270142871</v>
      </c>
      <c r="AI25" s="59">
        <v>165.0329708620333</v>
      </c>
      <c r="AJ25" s="59">
        <v>166.97610109433219</v>
      </c>
      <c r="AK25" s="59">
        <v>168.95128574173165</v>
      </c>
      <c r="AL25" s="59">
        <v>170.96509516612184</v>
      </c>
    </row>
    <row r="26" spans="1:38" s="43" customFormat="1" x14ac:dyDescent="0.3">
      <c r="A26" s="43" t="s">
        <v>9</v>
      </c>
      <c r="B26" s="59">
        <v>74.221116266299092</v>
      </c>
      <c r="C26" s="59">
        <v>65.058064999289115</v>
      </c>
      <c r="D26" s="59">
        <v>55.895559818552861</v>
      </c>
      <c r="E26" s="59">
        <v>46.733604874346</v>
      </c>
      <c r="F26" s="59">
        <v>47.082814271415472</v>
      </c>
      <c r="G26" s="59">
        <v>47.434677659902675</v>
      </c>
      <c r="H26" s="59">
        <v>47.789215210142359</v>
      </c>
      <c r="I26" s="59">
        <v>48.146447245763881</v>
      </c>
      <c r="J26" s="59">
        <v>48.506394244856125</v>
      </c>
      <c r="K26" s="59">
        <v>48.869076841141478</v>
      </c>
      <c r="L26" s="59">
        <v>49.234515825158589</v>
      </c>
      <c r="M26" s="59">
        <v>49.602732145454233</v>
      </c>
      <c r="N26" s="59">
        <v>49.973746909784126</v>
      </c>
      <c r="O26" s="59">
        <v>50.347581386322922</v>
      </c>
      <c r="P26" s="59">
        <v>50.724257004883412</v>
      </c>
      <c r="Q26" s="59">
        <v>51.103795358144978</v>
      </c>
      <c r="R26" s="59">
        <v>51.486218202891315</v>
      </c>
      <c r="S26" s="59">
        <v>51.871547461257727</v>
      </c>
      <c r="T26" s="59">
        <v>52.259805221987719</v>
      </c>
      <c r="U26" s="59">
        <v>52.651013741699266</v>
      </c>
      <c r="V26" s="59">
        <v>53.045195446160633</v>
      </c>
      <c r="W26" s="59">
        <v>53.442372931575875</v>
      </c>
      <c r="X26" s="59">
        <v>53.842568965880297</v>
      </c>
      <c r="Y26" s="59">
        <v>54.245806490045425</v>
      </c>
      <c r="Z26" s="59">
        <v>54.652108619394212</v>
      </c>
      <c r="AA26" s="59">
        <v>55.061498644926047</v>
      </c>
      <c r="AB26" s="59">
        <v>55.47400003465193</v>
      </c>
      <c r="AC26" s="59">
        <v>55.889636434939732</v>
      </c>
      <c r="AD26" s="59">
        <v>56.308431671869712</v>
      </c>
      <c r="AE26" s="59">
        <v>56.730409752600352</v>
      </c>
      <c r="AF26" s="59">
        <v>57.155594866744558</v>
      </c>
      <c r="AG26" s="59">
        <v>57.584011387756256</v>
      </c>
      <c r="AH26" s="59">
        <v>58.015683874327642</v>
      </c>
      <c r="AI26" s="59">
        <v>58.450637071796962</v>
      </c>
      <c r="AJ26" s="59">
        <v>58.888895913567062</v>
      </c>
      <c r="AK26" s="59">
        <v>59.330485522534616</v>
      </c>
      <c r="AL26" s="59">
        <v>59.775431212530314</v>
      </c>
    </row>
    <row r="27" spans="1:38" x14ac:dyDescent="0.3">
      <c r="A27" s="57" t="s">
        <v>52</v>
      </c>
      <c r="B27" s="72">
        <v>454.2905375777537</v>
      </c>
      <c r="C27" s="72">
        <v>444.97162994789352</v>
      </c>
      <c r="D27" s="72">
        <v>436.27312431243604</v>
      </c>
      <c r="E27" s="72">
        <v>427.87525403206871</v>
      </c>
      <c r="F27" s="72">
        <v>428.83178220149699</v>
      </c>
      <c r="G27" s="72">
        <v>428.63748041160432</v>
      </c>
      <c r="H27" s="72">
        <v>428.05503841058731</v>
      </c>
      <c r="I27" s="72">
        <v>427.07793199315324</v>
      </c>
      <c r="J27" s="72">
        <v>425.6664526149525</v>
      </c>
      <c r="K27" s="72">
        <v>423.82137763897276</v>
      </c>
      <c r="L27" s="72">
        <v>421.71604620435551</v>
      </c>
      <c r="M27" s="72">
        <v>419.25988604229224</v>
      </c>
      <c r="N27" s="72">
        <v>416.91641886080259</v>
      </c>
      <c r="O27" s="72">
        <v>414.72262193144871</v>
      </c>
      <c r="P27" s="72">
        <v>412.75163330844191</v>
      </c>
      <c r="Q27" s="72">
        <v>411.03568531970097</v>
      </c>
      <c r="R27" s="72">
        <v>409.52354770475665</v>
      </c>
      <c r="S27" s="72">
        <v>408.38835728782442</v>
      </c>
      <c r="T27" s="72">
        <v>407.51963688283649</v>
      </c>
      <c r="U27" s="72">
        <v>406.8495561350818</v>
      </c>
      <c r="V27" s="72">
        <v>406.47543772078126</v>
      </c>
      <c r="W27" s="72">
        <v>406.53803973748671</v>
      </c>
      <c r="X27" s="72">
        <v>407.15380554304534</v>
      </c>
      <c r="Y27" s="72">
        <v>408.37431214877358</v>
      </c>
      <c r="Z27" s="72">
        <v>410.19681527722366</v>
      </c>
      <c r="AA27" s="72">
        <v>412.58866902251606</v>
      </c>
      <c r="AB27" s="72">
        <v>415.49833599014983</v>
      </c>
      <c r="AC27" s="72">
        <v>418.85720617647655</v>
      </c>
      <c r="AD27" s="72">
        <v>422.58503666361224</v>
      </c>
      <c r="AE27" s="72">
        <v>426.60207742469009</v>
      </c>
      <c r="AF27" s="72">
        <v>430.84065894750546</v>
      </c>
      <c r="AG27" s="72">
        <v>435.25169275337686</v>
      </c>
      <c r="AH27" s="72">
        <v>439.80311616045105</v>
      </c>
      <c r="AI27" s="72">
        <v>444.4727537076688</v>
      </c>
      <c r="AJ27" s="72">
        <v>449.2434241580321</v>
      </c>
      <c r="AK27" s="72">
        <v>454.10136696265857</v>
      </c>
      <c r="AL27" s="72">
        <v>459.03478549464876</v>
      </c>
    </row>
    <row r="28" spans="1:38" s="145" customFormat="1" x14ac:dyDescent="0.3"/>
    <row r="29" spans="1:38" s="43" customFormat="1" x14ac:dyDescent="0.3">
      <c r="A29" s="57" t="s">
        <v>383</v>
      </c>
    </row>
    <row r="30" spans="1:38" s="43" customFormat="1" x14ac:dyDescent="0.3">
      <c r="A30" s="57" t="s">
        <v>552</v>
      </c>
    </row>
    <row r="31" spans="1:38" s="43" customFormat="1" x14ac:dyDescent="0.3">
      <c r="A31" s="57" t="s">
        <v>244</v>
      </c>
    </row>
    <row r="32" spans="1:38" s="43" customFormat="1" x14ac:dyDescent="0.3">
      <c r="A32" s="57" t="s">
        <v>245</v>
      </c>
    </row>
    <row r="33" spans="1:38" s="43" customFormat="1" x14ac:dyDescent="0.3">
      <c r="A33" s="57"/>
    </row>
    <row r="34" spans="1:38" s="43" customFormat="1" x14ac:dyDescent="0.3">
      <c r="A34" s="57" t="s">
        <v>246</v>
      </c>
      <c r="B34" s="57">
        <v>2014</v>
      </c>
      <c r="C34" s="57">
        <v>2015</v>
      </c>
      <c r="D34" s="57">
        <v>2016</v>
      </c>
      <c r="E34" s="57">
        <v>2017</v>
      </c>
      <c r="F34" s="57">
        <v>2018</v>
      </c>
      <c r="G34" s="57">
        <v>2019</v>
      </c>
      <c r="H34" s="57">
        <v>2020</v>
      </c>
      <c r="I34" s="57">
        <v>2021</v>
      </c>
      <c r="J34" s="57">
        <v>2022</v>
      </c>
      <c r="K34" s="57">
        <v>2023</v>
      </c>
      <c r="L34" s="57">
        <v>2024</v>
      </c>
      <c r="M34" s="57">
        <v>2025</v>
      </c>
      <c r="N34" s="57">
        <v>2026</v>
      </c>
      <c r="O34" s="57">
        <v>2027</v>
      </c>
      <c r="P34" s="57">
        <v>2028</v>
      </c>
      <c r="Q34" s="57">
        <v>2029</v>
      </c>
      <c r="R34" s="57">
        <v>2030</v>
      </c>
      <c r="S34" s="57">
        <v>2031</v>
      </c>
      <c r="T34" s="57">
        <v>2032</v>
      </c>
      <c r="U34" s="57">
        <v>2033</v>
      </c>
      <c r="V34" s="57">
        <v>2034</v>
      </c>
      <c r="W34" s="57">
        <v>2035</v>
      </c>
      <c r="X34" s="57">
        <v>2036</v>
      </c>
      <c r="Y34" s="57">
        <v>2037</v>
      </c>
      <c r="Z34" s="57">
        <v>2038</v>
      </c>
      <c r="AA34" s="57">
        <v>2039</v>
      </c>
      <c r="AB34" s="57">
        <v>2040</v>
      </c>
      <c r="AC34" s="57">
        <v>2041</v>
      </c>
      <c r="AD34" s="57">
        <v>2042</v>
      </c>
      <c r="AE34" s="57">
        <v>2043</v>
      </c>
      <c r="AF34" s="57">
        <v>2044</v>
      </c>
      <c r="AG34" s="57">
        <v>2045</v>
      </c>
      <c r="AH34" s="57">
        <v>2046</v>
      </c>
      <c r="AI34" s="57">
        <v>2047</v>
      </c>
      <c r="AJ34" s="57">
        <v>2048</v>
      </c>
      <c r="AK34" s="57">
        <v>2049</v>
      </c>
      <c r="AL34" s="57">
        <v>2050</v>
      </c>
    </row>
    <row r="35" spans="1:38" s="43" customFormat="1" x14ac:dyDescent="0.3">
      <c r="A35" s="43" t="s">
        <v>75</v>
      </c>
      <c r="B35" s="59">
        <v>120.98538398992184</v>
      </c>
      <c r="C35" s="59">
        <v>120.47331873106472</v>
      </c>
      <c r="D35" s="59">
        <v>119.11851409775477</v>
      </c>
      <c r="E35" s="59">
        <v>117.35261731719926</v>
      </c>
      <c r="F35" s="59">
        <v>115.33055055125737</v>
      </c>
      <c r="G35" s="59">
        <v>112.89502546088418</v>
      </c>
      <c r="H35" s="59">
        <v>109.27818664345602</v>
      </c>
      <c r="I35" s="59">
        <v>105.4189673654227</v>
      </c>
      <c r="J35" s="59">
        <v>101.29678785363591</v>
      </c>
      <c r="K35" s="59">
        <v>97.00620537051492</v>
      </c>
      <c r="L35" s="59">
        <v>92.698272610959947</v>
      </c>
      <c r="M35" s="59">
        <v>88.018833600816521</v>
      </c>
      <c r="N35" s="59">
        <v>83.368432301522176</v>
      </c>
      <c r="O35" s="59">
        <v>78.800306398791193</v>
      </c>
      <c r="P35" s="59">
        <v>74.278914537213097</v>
      </c>
      <c r="Q35" s="59">
        <v>69.950686784028875</v>
      </c>
      <c r="R35" s="59">
        <v>65.812190314054405</v>
      </c>
      <c r="S35" s="59">
        <v>62.912550039518131</v>
      </c>
      <c r="T35" s="59">
        <v>59.967889660238299</v>
      </c>
      <c r="U35" s="59">
        <v>56.927112973800575</v>
      </c>
      <c r="V35" s="59">
        <v>53.823380895612779</v>
      </c>
      <c r="W35" s="59">
        <v>50.744399516861193</v>
      </c>
      <c r="X35" s="59">
        <v>47.764368492406653</v>
      </c>
      <c r="Y35" s="59">
        <v>44.920135051059276</v>
      </c>
      <c r="Z35" s="59">
        <v>42.226238536058901</v>
      </c>
      <c r="AA35" s="59">
        <v>39.690026678976508</v>
      </c>
      <c r="AB35" s="59">
        <v>37.316988395777869</v>
      </c>
      <c r="AC35" s="59">
        <v>35.112762448598907</v>
      </c>
      <c r="AD35" s="59">
        <v>33.083899578368374</v>
      </c>
      <c r="AE35" s="59">
        <v>31.234677571006387</v>
      </c>
      <c r="AF35" s="59">
        <v>29.56349380183299</v>
      </c>
      <c r="AG35" s="59">
        <v>28.060173936495808</v>
      </c>
      <c r="AH35" s="59">
        <v>26.70716757475309</v>
      </c>
      <c r="AI35" s="59">
        <v>25.481255608186199</v>
      </c>
      <c r="AJ35" s="59">
        <v>24.356285343579366</v>
      </c>
      <c r="AK35" s="59">
        <v>23.30472890713607</v>
      </c>
      <c r="AL35" s="59">
        <v>22.298266993550463</v>
      </c>
    </row>
    <row r="36" spans="1:38" s="43" customFormat="1" x14ac:dyDescent="0.3">
      <c r="A36" s="43" t="s">
        <v>76</v>
      </c>
      <c r="B36" s="59">
        <v>169.08301208506299</v>
      </c>
      <c r="C36" s="59">
        <v>167.90488435875506</v>
      </c>
      <c r="D36" s="59">
        <v>165.60198980551979</v>
      </c>
      <c r="E36" s="59">
        <v>163.00118301936024</v>
      </c>
      <c r="F36" s="59">
        <v>160.10927218971503</v>
      </c>
      <c r="G36" s="59">
        <v>156.36691163837898</v>
      </c>
      <c r="H36" s="59">
        <v>151.29057322752999</v>
      </c>
      <c r="I36" s="59">
        <v>146.02066242544336</v>
      </c>
      <c r="J36" s="59">
        <v>140.45788807442898</v>
      </c>
      <c r="K36" s="59">
        <v>134.66012269793094</v>
      </c>
      <c r="L36" s="59">
        <v>128.68017444078333</v>
      </c>
      <c r="M36" s="59">
        <v>122.17165345496863</v>
      </c>
      <c r="N36" s="59">
        <v>115.70971837577711</v>
      </c>
      <c r="O36" s="59">
        <v>109.37777953558255</v>
      </c>
      <c r="P36" s="59">
        <v>103.14805949273692</v>
      </c>
      <c r="Q36" s="59">
        <v>97.227451632933011</v>
      </c>
      <c r="R36" s="59">
        <v>91.60455941862098</v>
      </c>
      <c r="S36" s="59">
        <v>87.737780213299402</v>
      </c>
      <c r="T36" s="59">
        <v>83.832000703203022</v>
      </c>
      <c r="U36" s="59">
        <v>79.786606911341622</v>
      </c>
      <c r="V36" s="59">
        <v>75.633689196864069</v>
      </c>
      <c r="W36" s="59">
        <v>71.481211468384231</v>
      </c>
      <c r="X36" s="59">
        <v>67.427258543118157</v>
      </c>
      <c r="Y36" s="59">
        <v>63.526722014802061</v>
      </c>
      <c r="Z36" s="59">
        <v>59.807471379206831</v>
      </c>
      <c r="AA36" s="59">
        <v>56.293419684053589</v>
      </c>
      <c r="AB36" s="59">
        <v>53.007263959761218</v>
      </c>
      <c r="AC36" s="59">
        <v>49.966313906837847</v>
      </c>
      <c r="AD36" s="59">
        <v>47.177925993469302</v>
      </c>
      <c r="AE36" s="59">
        <v>44.642131872389974</v>
      </c>
      <c r="AF36" s="59">
        <v>42.348297854854088</v>
      </c>
      <c r="AG36" s="59">
        <v>40.278334639133078</v>
      </c>
      <c r="AH36" s="59">
        <v>38.406251386256585</v>
      </c>
      <c r="AI36" s="59">
        <v>36.699930802787854</v>
      </c>
      <c r="AJ36" s="59">
        <v>35.12300587765283</v>
      </c>
      <c r="AK36" s="59">
        <v>33.638953019791579</v>
      </c>
      <c r="AL36" s="59">
        <v>32.210301100932327</v>
      </c>
    </row>
    <row r="37" spans="1:38" s="43" customFormat="1" x14ac:dyDescent="0.3">
      <c r="A37" s="43" t="s">
        <v>77</v>
      </c>
      <c r="B37" s="59">
        <v>90.001025236469786</v>
      </c>
      <c r="C37" s="59">
        <v>91.16489958182369</v>
      </c>
      <c r="D37" s="59">
        <v>92.631207974466619</v>
      </c>
      <c r="E37" s="59">
        <v>94.785921585253703</v>
      </c>
      <c r="F37" s="59">
        <v>97.012080594004658</v>
      </c>
      <c r="G37" s="59">
        <v>99.250100419115469</v>
      </c>
      <c r="H37" s="59">
        <v>101.30143520060457</v>
      </c>
      <c r="I37" s="59">
        <v>103.39116574814329</v>
      </c>
      <c r="J37" s="59">
        <v>105.55322428856002</v>
      </c>
      <c r="K37" s="59">
        <v>107.80182861186174</v>
      </c>
      <c r="L37" s="59">
        <v>110.11827242015708</v>
      </c>
      <c r="M37" s="59">
        <v>112.1167056924543</v>
      </c>
      <c r="N37" s="59">
        <v>114.06386364024473</v>
      </c>
      <c r="O37" s="59">
        <v>115.88772295177918</v>
      </c>
      <c r="P37" s="59">
        <v>117.52056435308067</v>
      </c>
      <c r="Q37" s="59">
        <v>118.90972181749427</v>
      </c>
      <c r="R37" s="59">
        <v>120.03302774715365</v>
      </c>
      <c r="S37" s="59">
        <v>121.63325554960012</v>
      </c>
      <c r="T37" s="59">
        <v>122.70885026775184</v>
      </c>
      <c r="U37" s="59">
        <v>123.39287792058298</v>
      </c>
      <c r="V37" s="59">
        <v>123.67206604811631</v>
      </c>
      <c r="W37" s="59">
        <v>123.52826535786564</v>
      </c>
      <c r="X37" s="59">
        <v>123.06132858027829</v>
      </c>
      <c r="Y37" s="59">
        <v>122.30952919659694</v>
      </c>
      <c r="Z37" s="59">
        <v>121.30542230481983</v>
      </c>
      <c r="AA37" s="59">
        <v>120.0816962338112</v>
      </c>
      <c r="AB37" s="59">
        <v>118.68060920809937</v>
      </c>
      <c r="AC37" s="59">
        <v>117.11914397665549</v>
      </c>
      <c r="AD37" s="59">
        <v>115.44231548486542</v>
      </c>
      <c r="AE37" s="59">
        <v>113.6993603163028</v>
      </c>
      <c r="AF37" s="59">
        <v>111.93875465135908</v>
      </c>
      <c r="AG37" s="59">
        <v>110.20432384301132</v>
      </c>
      <c r="AH37" s="59">
        <v>108.5336077565365</v>
      </c>
      <c r="AI37" s="59">
        <v>106.9579893507123</v>
      </c>
      <c r="AJ37" s="59">
        <v>105.50314768147135</v>
      </c>
      <c r="AK37" s="59">
        <v>104.18864591813364</v>
      </c>
      <c r="AL37" s="59">
        <v>103.02658918224283</v>
      </c>
    </row>
    <row r="38" spans="1:38" s="43" customFormat="1" x14ac:dyDescent="0.3">
      <c r="A38" s="43" t="s">
        <v>9</v>
      </c>
      <c r="B38" s="59">
        <v>74.221116266299092</v>
      </c>
      <c r="C38" s="59">
        <v>65.671572596776187</v>
      </c>
      <c r="D38" s="59">
        <v>57.149143940021993</v>
      </c>
      <c r="E38" s="59">
        <v>48.63103373519602</v>
      </c>
      <c r="F38" s="59">
        <v>48.977006185806154</v>
      </c>
      <c r="G38" s="59">
        <v>49.32547383075682</v>
      </c>
      <c r="H38" s="59">
        <v>49.676454613633261</v>
      </c>
      <c r="I38" s="59">
        <v>49.661110315056561</v>
      </c>
      <c r="J38" s="59">
        <v>49.598618311199928</v>
      </c>
      <c r="K38" s="59">
        <v>49.487927755418227</v>
      </c>
      <c r="L38" s="59">
        <v>49.327972004781415</v>
      </c>
      <c r="M38" s="59">
        <v>49.117668421313169</v>
      </c>
      <c r="N38" s="59">
        <v>48.855918170973865</v>
      </c>
      <c r="O38" s="59">
        <v>48.541606020363446</v>
      </c>
      <c r="P38" s="59">
        <v>48.173600131120551</v>
      </c>
      <c r="Q38" s="59">
        <v>47.750751851993222</v>
      </c>
      <c r="R38" s="59">
        <v>47.271895508556447</v>
      </c>
      <c r="S38" s="59">
        <v>46.775437424945174</v>
      </c>
      <c r="T38" s="59">
        <v>46.219197728661854</v>
      </c>
      <c r="U38" s="59">
        <v>45.601919831825768</v>
      </c>
      <c r="V38" s="59">
        <v>44.92232863737712</v>
      </c>
      <c r="W38" s="59">
        <v>44.179130308566712</v>
      </c>
      <c r="X38" s="59">
        <v>43.564057490539362</v>
      </c>
      <c r="Y38" s="59">
        <v>42.885667001425759</v>
      </c>
      <c r="Z38" s="59">
        <v>42.142640827124772</v>
      </c>
      <c r="AA38" s="59">
        <v>41.333641604497615</v>
      </c>
      <c r="AB38" s="59">
        <v>40.457312380800367</v>
      </c>
      <c r="AC38" s="59">
        <v>39.567973088011286</v>
      </c>
      <c r="AD38" s="59">
        <v>38.619076489378607</v>
      </c>
      <c r="AE38" s="59">
        <v>37.610034574158007</v>
      </c>
      <c r="AF38" s="59">
        <v>36.540260402308647</v>
      </c>
      <c r="AG38" s="59">
        <v>35.409168239213599</v>
      </c>
      <c r="AH38" s="59">
        <v>34.21617369329099</v>
      </c>
      <c r="AI38" s="59">
        <v>32.960693856540829</v>
      </c>
      <c r="AJ38" s="59">
        <v>31.642147448073118</v>
      </c>
      <c r="AK38" s="59">
        <v>30.259954960663556</v>
      </c>
      <c r="AL38" s="59">
        <v>28.813538810383569</v>
      </c>
    </row>
    <row r="39" spans="1:38" s="43" customFormat="1" x14ac:dyDescent="0.3">
      <c r="A39" s="57" t="s">
        <v>52</v>
      </c>
      <c r="B39" s="72">
        <v>454.2905375777537</v>
      </c>
      <c r="C39" s="72">
        <v>445.21467526841968</v>
      </c>
      <c r="D39" s="72">
        <v>434.50085581776318</v>
      </c>
      <c r="E39" s="72">
        <v>423.7707556570092</v>
      </c>
      <c r="F39" s="72">
        <v>421.42890952078324</v>
      </c>
      <c r="G39" s="72">
        <v>417.83751134913547</v>
      </c>
      <c r="H39" s="72">
        <v>411.54664968522388</v>
      </c>
      <c r="I39" s="72">
        <v>404.49190585406592</v>
      </c>
      <c r="J39" s="72">
        <v>396.90651852782486</v>
      </c>
      <c r="K39" s="72">
        <v>388.95608443572581</v>
      </c>
      <c r="L39" s="72">
        <v>380.82469147668178</v>
      </c>
      <c r="M39" s="72">
        <v>371.42486116955263</v>
      </c>
      <c r="N39" s="72">
        <v>361.9979324885179</v>
      </c>
      <c r="O39" s="72">
        <v>352.6074149065164</v>
      </c>
      <c r="P39" s="72">
        <v>343.12113851415126</v>
      </c>
      <c r="Q39" s="72">
        <v>333.83861208644936</v>
      </c>
      <c r="R39" s="72">
        <v>324.72167298838548</v>
      </c>
      <c r="S39" s="72">
        <v>319.05902322736284</v>
      </c>
      <c r="T39" s="72">
        <v>312.72793835985499</v>
      </c>
      <c r="U39" s="72">
        <v>305.70851763755093</v>
      </c>
      <c r="V39" s="72">
        <v>298.0514647779703</v>
      </c>
      <c r="W39" s="72">
        <v>289.93300665167777</v>
      </c>
      <c r="X39" s="72">
        <v>281.81701310634247</v>
      </c>
      <c r="Y39" s="72">
        <v>273.64205326388401</v>
      </c>
      <c r="Z39" s="72">
        <v>265.48177304721037</v>
      </c>
      <c r="AA39" s="72">
        <v>257.39878420133891</v>
      </c>
      <c r="AB39" s="72">
        <v>249.46217394443883</v>
      </c>
      <c r="AC39" s="72">
        <v>241.76619342010355</v>
      </c>
      <c r="AD39" s="72">
        <v>234.32321754608171</v>
      </c>
      <c r="AE39" s="72">
        <v>227.18620433385718</v>
      </c>
      <c r="AF39" s="72">
        <v>220.39080671035481</v>
      </c>
      <c r="AG39" s="72">
        <v>213.9520006578538</v>
      </c>
      <c r="AH39" s="72">
        <v>207.86320041083715</v>
      </c>
      <c r="AI39" s="72">
        <v>202.09986961822719</v>
      </c>
      <c r="AJ39" s="72">
        <v>196.62458635077667</v>
      </c>
      <c r="AK39" s="72">
        <v>191.39228280572485</v>
      </c>
      <c r="AL39" s="72">
        <v>186.34869608710918</v>
      </c>
    </row>
    <row r="41" spans="1:38" s="43" customFormat="1" x14ac:dyDescent="0.3">
      <c r="A41" s="57" t="s">
        <v>383</v>
      </c>
    </row>
    <row r="42" spans="1:38" s="43" customFormat="1" x14ac:dyDescent="0.3">
      <c r="A42" s="57" t="s">
        <v>553</v>
      </c>
    </row>
    <row r="43" spans="1:38" s="43" customFormat="1" x14ac:dyDescent="0.3">
      <c r="A43" s="57" t="s">
        <v>244</v>
      </c>
    </row>
    <row r="44" spans="1:38" s="43" customFormat="1" x14ac:dyDescent="0.3">
      <c r="A44" s="57" t="s">
        <v>245</v>
      </c>
    </row>
    <row r="45" spans="1:38" s="43" customFormat="1" x14ac:dyDescent="0.3">
      <c r="A45" s="57"/>
    </row>
    <row r="46" spans="1:38" s="43" customFormat="1" x14ac:dyDescent="0.3">
      <c r="A46" s="57" t="s">
        <v>246</v>
      </c>
      <c r="B46" s="57">
        <v>2014</v>
      </c>
      <c r="C46" s="57">
        <v>2015</v>
      </c>
      <c r="D46" s="57">
        <v>2016</v>
      </c>
      <c r="E46" s="57">
        <v>2017</v>
      </c>
      <c r="F46" s="57">
        <v>2018</v>
      </c>
      <c r="G46" s="57">
        <v>2019</v>
      </c>
      <c r="H46" s="57">
        <v>2020</v>
      </c>
      <c r="I46" s="57">
        <v>2021</v>
      </c>
      <c r="J46" s="57">
        <v>2022</v>
      </c>
      <c r="K46" s="57">
        <v>2023</v>
      </c>
      <c r="L46" s="57">
        <v>2024</v>
      </c>
      <c r="M46" s="57">
        <v>2025</v>
      </c>
      <c r="N46" s="57">
        <v>2026</v>
      </c>
      <c r="O46" s="57">
        <v>2027</v>
      </c>
      <c r="P46" s="57">
        <v>2028</v>
      </c>
      <c r="Q46" s="57">
        <v>2029</v>
      </c>
      <c r="R46" s="57">
        <v>2030</v>
      </c>
      <c r="S46" s="57">
        <v>2031</v>
      </c>
      <c r="T46" s="57">
        <v>2032</v>
      </c>
      <c r="U46" s="57">
        <v>2033</v>
      </c>
      <c r="V46" s="57">
        <v>2034</v>
      </c>
      <c r="W46" s="57">
        <v>2035</v>
      </c>
      <c r="X46" s="57">
        <v>2036</v>
      </c>
      <c r="Y46" s="57">
        <v>2037</v>
      </c>
      <c r="Z46" s="57">
        <v>2038</v>
      </c>
      <c r="AA46" s="57">
        <v>2039</v>
      </c>
      <c r="AB46" s="57">
        <v>2040</v>
      </c>
      <c r="AC46" s="57">
        <v>2041</v>
      </c>
      <c r="AD46" s="57">
        <v>2042</v>
      </c>
      <c r="AE46" s="57">
        <v>2043</v>
      </c>
      <c r="AF46" s="57">
        <v>2044</v>
      </c>
      <c r="AG46" s="57">
        <v>2045</v>
      </c>
      <c r="AH46" s="57">
        <v>2046</v>
      </c>
      <c r="AI46" s="57">
        <v>2047</v>
      </c>
      <c r="AJ46" s="57">
        <v>2048</v>
      </c>
      <c r="AK46" s="57">
        <v>2049</v>
      </c>
      <c r="AL46" s="57">
        <v>2050</v>
      </c>
    </row>
    <row r="47" spans="1:38" s="43" customFormat="1" x14ac:dyDescent="0.3">
      <c r="A47" s="43" t="s">
        <v>75</v>
      </c>
      <c r="B47" s="59">
        <v>120.98538398992184</v>
      </c>
      <c r="C47" s="59">
        <v>120.53881265744823</v>
      </c>
      <c r="D47" s="59">
        <v>119.85122043731835</v>
      </c>
      <c r="E47" s="59">
        <v>118.8516638181091</v>
      </c>
      <c r="F47" s="59">
        <v>117.72241229300172</v>
      </c>
      <c r="G47" s="59">
        <v>116.25843863385325</v>
      </c>
      <c r="H47" s="59">
        <v>114.52530172432994</v>
      </c>
      <c r="I47" s="59">
        <v>110.72984802089647</v>
      </c>
      <c r="J47" s="59">
        <v>106.3338217271661</v>
      </c>
      <c r="K47" s="59">
        <v>101.58407088389953</v>
      </c>
      <c r="L47" s="59">
        <v>96.588709096877182</v>
      </c>
      <c r="M47" s="59">
        <v>91.428157140983288</v>
      </c>
      <c r="N47" s="59">
        <v>86.101261729482687</v>
      </c>
      <c r="O47" s="59">
        <v>80.742016535716417</v>
      </c>
      <c r="P47" s="59">
        <v>75.484461127308236</v>
      </c>
      <c r="Q47" s="59">
        <v>70.406109290439616</v>
      </c>
      <c r="R47" s="59">
        <v>65.460828125310599</v>
      </c>
      <c r="S47" s="59">
        <v>62.033091872578652</v>
      </c>
      <c r="T47" s="59">
        <v>58.618738247892722</v>
      </c>
      <c r="U47" s="59">
        <v>55.136844683104961</v>
      </c>
      <c r="V47" s="59">
        <v>51.633849717932669</v>
      </c>
      <c r="W47" s="59">
        <v>48.220681692021678</v>
      </c>
      <c r="X47" s="59">
        <v>44.999369795350646</v>
      </c>
      <c r="Y47" s="59">
        <v>42.036046695547888</v>
      </c>
      <c r="Z47" s="59">
        <v>39.369896881923964</v>
      </c>
      <c r="AA47" s="59">
        <v>37.019767823841825</v>
      </c>
      <c r="AB47" s="59">
        <v>34.983864702583119</v>
      </c>
      <c r="AC47" s="59">
        <v>33.259541005176857</v>
      </c>
      <c r="AD47" s="59">
        <v>31.812035956112418</v>
      </c>
      <c r="AE47" s="59">
        <v>30.60312126175883</v>
      </c>
      <c r="AF47" s="59">
        <v>29.589939150195786</v>
      </c>
      <c r="AG47" s="59">
        <v>28.723169917283606</v>
      </c>
      <c r="AH47" s="59">
        <v>27.950056909445387</v>
      </c>
      <c r="AI47" s="59">
        <v>27.218564622017603</v>
      </c>
      <c r="AJ47" s="59">
        <v>26.482163063518431</v>
      </c>
      <c r="AK47" s="59">
        <v>25.701951386544373</v>
      </c>
      <c r="AL47" s="59">
        <v>24.845349976136927</v>
      </c>
    </row>
    <row r="48" spans="1:38" s="43" customFormat="1" x14ac:dyDescent="0.3">
      <c r="A48" s="43" t="s">
        <v>76</v>
      </c>
      <c r="B48" s="59">
        <v>169.08301208506299</v>
      </c>
      <c r="C48" s="59">
        <v>168.02509443914155</v>
      </c>
      <c r="D48" s="59">
        <v>166.7134213733755</v>
      </c>
      <c r="E48" s="59">
        <v>165.28039601498324</v>
      </c>
      <c r="F48" s="59">
        <v>163.76985694244703</v>
      </c>
      <c r="G48" s="59">
        <v>161.53557312758755</v>
      </c>
      <c r="H48" s="59">
        <v>159.32081278641274</v>
      </c>
      <c r="I48" s="59">
        <v>154.46079663100326</v>
      </c>
      <c r="J48" s="59">
        <v>149.28929565136238</v>
      </c>
      <c r="K48" s="59">
        <v>143.7964908827434</v>
      </c>
      <c r="L48" s="59">
        <v>137.99518951821716</v>
      </c>
      <c r="M48" s="59">
        <v>131.98070894446442</v>
      </c>
      <c r="N48" s="59">
        <v>125.83636075332514</v>
      </c>
      <c r="O48" s="59">
        <v>119.66833586573924</v>
      </c>
      <c r="P48" s="59">
        <v>113.58848035085408</v>
      </c>
      <c r="Q48" s="59">
        <v>107.668995246455</v>
      </c>
      <c r="R48" s="59">
        <v>101.91254293703876</v>
      </c>
      <c r="S48" s="59">
        <v>98.397517566160559</v>
      </c>
      <c r="T48" s="59">
        <v>94.943901078917676</v>
      </c>
      <c r="U48" s="59">
        <v>91.266057162877857</v>
      </c>
      <c r="V48" s="59">
        <v>87.362635528792737</v>
      </c>
      <c r="W48" s="59">
        <v>83.322962054487817</v>
      </c>
      <c r="X48" s="59">
        <v>79.242714094652456</v>
      </c>
      <c r="Y48" s="59">
        <v>75.187107142437696</v>
      </c>
      <c r="Z48" s="59">
        <v>71.199250266913751</v>
      </c>
      <c r="AA48" s="59">
        <v>67.315155834452568</v>
      </c>
      <c r="AB48" s="59">
        <v>63.56210130618792</v>
      </c>
      <c r="AC48" s="59">
        <v>60.143834957336772</v>
      </c>
      <c r="AD48" s="59">
        <v>57.045720067335459</v>
      </c>
      <c r="AE48" s="59">
        <v>54.242805981262045</v>
      </c>
      <c r="AF48" s="59">
        <v>51.696260253697218</v>
      </c>
      <c r="AG48" s="59">
        <v>49.357350388744159</v>
      </c>
      <c r="AH48" s="59">
        <v>47.169593376919117</v>
      </c>
      <c r="AI48" s="59">
        <v>45.075778593880102</v>
      </c>
      <c r="AJ48" s="59">
        <v>43.026164021112152</v>
      </c>
      <c r="AK48" s="59">
        <v>40.986725665243391</v>
      </c>
      <c r="AL48" s="59">
        <v>38.935097467098274</v>
      </c>
    </row>
    <row r="49" spans="1:38" s="43" customFormat="1" x14ac:dyDescent="0.3">
      <c r="A49" s="43" t="s">
        <v>77</v>
      </c>
      <c r="B49" s="59">
        <v>90.001025236469786</v>
      </c>
      <c r="C49" s="59">
        <v>91.16489958182369</v>
      </c>
      <c r="D49" s="59">
        <v>92.916322431932372</v>
      </c>
      <c r="E49" s="59">
        <v>95.371569992630739</v>
      </c>
      <c r="F49" s="59">
        <v>97.914518553018638</v>
      </c>
      <c r="G49" s="59">
        <v>100.48569030254697</v>
      </c>
      <c r="H49" s="59">
        <v>103.08615638571074</v>
      </c>
      <c r="I49" s="59">
        <v>105.28428655526295</v>
      </c>
      <c r="J49" s="59">
        <v>107.49252537226566</v>
      </c>
      <c r="K49" s="59">
        <v>109.7201050440717</v>
      </c>
      <c r="L49" s="59">
        <v>111.94933161151486</v>
      </c>
      <c r="M49" s="59">
        <v>114.11270047306941</v>
      </c>
      <c r="N49" s="59">
        <v>116.11450802921766</v>
      </c>
      <c r="O49" s="59">
        <v>117.7630065331453</v>
      </c>
      <c r="P49" s="59">
        <v>118.98007856245607</v>
      </c>
      <c r="Q49" s="59">
        <v>119.73646776523175</v>
      </c>
      <c r="R49" s="59">
        <v>120.01130247668821</v>
      </c>
      <c r="S49" s="59">
        <v>120.4788267249679</v>
      </c>
      <c r="T49" s="59">
        <v>120.57999870926473</v>
      </c>
      <c r="U49" s="59">
        <v>120.32421980824778</v>
      </c>
      <c r="V49" s="59">
        <v>119.74428705595088</v>
      </c>
      <c r="W49" s="59">
        <v>118.89338937466192</v>
      </c>
      <c r="X49" s="59">
        <v>117.82926851510275</v>
      </c>
      <c r="Y49" s="59">
        <v>116.59643682254395</v>
      </c>
      <c r="Z49" s="59">
        <v>115.22296563242358</v>
      </c>
      <c r="AA49" s="59">
        <v>113.73087571060334</v>
      </c>
      <c r="AB49" s="59">
        <v>112.1475782163852</v>
      </c>
      <c r="AC49" s="59">
        <v>110.51089549582984</v>
      </c>
      <c r="AD49" s="59">
        <v>108.86649738553888</v>
      </c>
      <c r="AE49" s="59">
        <v>107.25885681321468</v>
      </c>
      <c r="AF49" s="59">
        <v>105.71900186809313</v>
      </c>
      <c r="AG49" s="59">
        <v>104.25430539013585</v>
      </c>
      <c r="AH49" s="59">
        <v>102.84559554369979</v>
      </c>
      <c r="AI49" s="59">
        <v>101.45349258378241</v>
      </c>
      <c r="AJ49" s="59">
        <v>100.03138802397277</v>
      </c>
      <c r="AK49" s="59">
        <v>98.539165397654216</v>
      </c>
      <c r="AL49" s="59">
        <v>96.952201200044499</v>
      </c>
    </row>
    <row r="50" spans="1:38" s="43" customFormat="1" x14ac:dyDescent="0.3">
      <c r="A50" s="43" t="s">
        <v>9</v>
      </c>
      <c r="B50" s="59">
        <v>74.221116266299092</v>
      </c>
      <c r="C50" s="59">
        <v>65.671572596776187</v>
      </c>
      <c r="D50" s="59">
        <v>57.149143940021993</v>
      </c>
      <c r="E50" s="59">
        <v>48.63103373519602</v>
      </c>
      <c r="F50" s="59">
        <v>48.977006185806154</v>
      </c>
      <c r="G50" s="59">
        <v>49.32547383075682</v>
      </c>
      <c r="H50" s="59">
        <v>49.676454613633261</v>
      </c>
      <c r="I50" s="59">
        <v>50.020997098487072</v>
      </c>
      <c r="J50" s="59">
        <v>50.368031806378184</v>
      </c>
      <c r="K50" s="59">
        <v>50.717577319845226</v>
      </c>
      <c r="L50" s="59">
        <v>51.069652364502225</v>
      </c>
      <c r="M50" s="59">
        <v>51.424275810174727</v>
      </c>
      <c r="N50" s="59">
        <v>51.781466672045191</v>
      </c>
      <c r="O50" s="59">
        <v>52.141244111807808</v>
      </c>
      <c r="P50" s="59">
        <v>52.503627438832744</v>
      </c>
      <c r="Q50" s="59">
        <v>52.868636111339761</v>
      </c>
      <c r="R50" s="59">
        <v>53.236289737581544</v>
      </c>
      <c r="S50" s="59">
        <v>53.634919539611609</v>
      </c>
      <c r="T50" s="59">
        <v>54.036578928137097</v>
      </c>
      <c r="U50" s="59">
        <v>54.441290928015377</v>
      </c>
      <c r="V50" s="59">
        <v>54.849078739092732</v>
      </c>
      <c r="W50" s="59">
        <v>55.259965737534273</v>
      </c>
      <c r="X50" s="59">
        <v>55.673975477163971</v>
      </c>
      <c r="Y50" s="59">
        <v>56.091131690814855</v>
      </c>
      <c r="Z50" s="59">
        <v>56.511458291689493</v>
      </c>
      <c r="AA50" s="59">
        <v>56.93497937473078</v>
      </c>
      <c r="AB50" s="59">
        <v>57.361719218003174</v>
      </c>
      <c r="AC50" s="59">
        <v>57.791702284084437</v>
      </c>
      <c r="AD50" s="59">
        <v>58.224953221467914</v>
      </c>
      <c r="AE50" s="59">
        <v>58.661496865975515</v>
      </c>
      <c r="AF50" s="59">
        <v>59.101358242181369</v>
      </c>
      <c r="AG50" s="59">
        <v>59.54456256484638</v>
      </c>
      <c r="AH50" s="59">
        <v>59.991135240363647</v>
      </c>
      <c r="AI50" s="59">
        <v>60.441101868214844</v>
      </c>
      <c r="AJ50" s="59">
        <v>60.894488242437724</v>
      </c>
      <c r="AK50" s="59">
        <v>61.351320353104704</v>
      </c>
      <c r="AL50" s="59">
        <v>61.811624387812728</v>
      </c>
    </row>
    <row r="51" spans="1:38" s="43" customFormat="1" x14ac:dyDescent="0.3">
      <c r="A51" s="57" t="s">
        <v>52</v>
      </c>
      <c r="B51" s="72">
        <v>454.2905375777537</v>
      </c>
      <c r="C51" s="72">
        <v>445.40037927518966</v>
      </c>
      <c r="D51" s="72">
        <v>436.6301081826482</v>
      </c>
      <c r="E51" s="72">
        <v>428.13466356091908</v>
      </c>
      <c r="F51" s="72">
        <v>428.38379397427354</v>
      </c>
      <c r="G51" s="72">
        <v>427.6051758947446</v>
      </c>
      <c r="H51" s="72">
        <v>426.60872551008669</v>
      </c>
      <c r="I51" s="72">
        <v>420.49592830564973</v>
      </c>
      <c r="J51" s="72">
        <v>413.48367455717232</v>
      </c>
      <c r="K51" s="72">
        <v>405.81824413055983</v>
      </c>
      <c r="L51" s="72">
        <v>397.60288259111144</v>
      </c>
      <c r="M51" s="72">
        <v>388.94584236869184</v>
      </c>
      <c r="N51" s="72">
        <v>379.83359718407064</v>
      </c>
      <c r="O51" s="72">
        <v>370.31460304640876</v>
      </c>
      <c r="P51" s="72">
        <v>360.55664747945116</v>
      </c>
      <c r="Q51" s="72">
        <v>350.68020841346612</v>
      </c>
      <c r="R51" s="72">
        <v>340.62096327661914</v>
      </c>
      <c r="S51" s="72">
        <v>334.54435570331873</v>
      </c>
      <c r="T51" s="72">
        <v>328.17921696421223</v>
      </c>
      <c r="U51" s="72">
        <v>321.16841258224599</v>
      </c>
      <c r="V51" s="72">
        <v>313.58985104176901</v>
      </c>
      <c r="W51" s="72">
        <v>305.69699885870568</v>
      </c>
      <c r="X51" s="72">
        <v>297.74532788226981</v>
      </c>
      <c r="Y51" s="72">
        <v>289.91072235134436</v>
      </c>
      <c r="Z51" s="72">
        <v>282.30357107295077</v>
      </c>
      <c r="AA51" s="72">
        <v>275.00077874362853</v>
      </c>
      <c r="AB51" s="72">
        <v>268.05526344315939</v>
      </c>
      <c r="AC51" s="72">
        <v>261.70597374242789</v>
      </c>
      <c r="AD51" s="72">
        <v>255.94920663045468</v>
      </c>
      <c r="AE51" s="72">
        <v>250.76628092221108</v>
      </c>
      <c r="AF51" s="72">
        <v>246.10655951416749</v>
      </c>
      <c r="AG51" s="72">
        <v>241.87938826101001</v>
      </c>
      <c r="AH51" s="72">
        <v>237.95638107042794</v>
      </c>
      <c r="AI51" s="72">
        <v>234.18893766789495</v>
      </c>
      <c r="AJ51" s="72">
        <v>230.43420335104108</v>
      </c>
      <c r="AK51" s="72">
        <v>226.5791628025467</v>
      </c>
      <c r="AL51" s="72">
        <v>222.54427303109242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B487-B930-4AE5-BC19-F18FC0501144}">
  <sheetPr codeName="Sheet29">
    <tabColor theme="6" tint="0.79998168889431442"/>
  </sheetPr>
  <dimension ref="A25:AK71"/>
  <sheetViews>
    <sheetView showGridLines="0" zoomScaleNormal="100" workbookViewId="0">
      <pane ySplit="24" topLeftCell="A35" activePane="bottomLeft" state="frozen"/>
      <selection pane="bottomLeft" activeCell="P48" sqref="P48"/>
    </sheetView>
  </sheetViews>
  <sheetFormatPr defaultColWidth="9.109375" defaultRowHeight="10.199999999999999" x14ac:dyDescent="0.2"/>
  <cols>
    <col min="1" max="1" width="35.5546875" style="73" bestFit="1" customWidth="1"/>
    <col min="2" max="38" width="5" style="73" bestFit="1" customWidth="1"/>
    <col min="39" max="16384" width="9.109375" style="73"/>
  </cols>
  <sheetData>
    <row r="25" spans="1:37" x14ac:dyDescent="0.2">
      <c r="A25" s="101" t="s">
        <v>323</v>
      </c>
    </row>
    <row r="26" spans="1:37" x14ac:dyDescent="0.2">
      <c r="A26" s="91" t="s">
        <v>554</v>
      </c>
    </row>
    <row r="27" spans="1:37" x14ac:dyDescent="0.2">
      <c r="A27" s="91" t="s">
        <v>302</v>
      </c>
    </row>
    <row r="28" spans="1:37" x14ac:dyDescent="0.2">
      <c r="A28" s="91" t="s">
        <v>303</v>
      </c>
    </row>
    <row r="29" spans="1:37" x14ac:dyDescent="0.2">
      <c r="A29" s="91"/>
    </row>
    <row r="30" spans="1:37" x14ac:dyDescent="0.2">
      <c r="A30" s="91" t="s">
        <v>246</v>
      </c>
      <c r="B30" s="91">
        <v>2015</v>
      </c>
      <c r="C30" s="91">
        <v>2016</v>
      </c>
      <c r="D30" s="91">
        <v>2017</v>
      </c>
      <c r="E30" s="91">
        <v>2018</v>
      </c>
      <c r="F30" s="91">
        <v>2019</v>
      </c>
      <c r="G30" s="91">
        <v>2020</v>
      </c>
      <c r="H30" s="91">
        <v>2021</v>
      </c>
      <c r="I30" s="91">
        <v>2022</v>
      </c>
      <c r="J30" s="91">
        <v>2023</v>
      </c>
      <c r="K30" s="91">
        <v>2024</v>
      </c>
      <c r="L30" s="91">
        <v>2025</v>
      </c>
      <c r="M30" s="91">
        <v>2026</v>
      </c>
      <c r="N30" s="91">
        <v>2027</v>
      </c>
      <c r="O30" s="91">
        <v>2028</v>
      </c>
      <c r="P30" s="91">
        <v>2029</v>
      </c>
      <c r="Q30" s="91">
        <v>2030</v>
      </c>
      <c r="R30" s="91">
        <v>2031</v>
      </c>
      <c r="S30" s="91">
        <v>2032</v>
      </c>
      <c r="T30" s="91">
        <v>2033</v>
      </c>
      <c r="U30" s="91">
        <v>2034</v>
      </c>
      <c r="V30" s="91">
        <v>2035</v>
      </c>
      <c r="W30" s="91">
        <v>2036</v>
      </c>
      <c r="X30" s="91">
        <v>2037</v>
      </c>
      <c r="Y30" s="91">
        <v>2038</v>
      </c>
      <c r="Z30" s="91">
        <v>2039</v>
      </c>
      <c r="AA30" s="91">
        <v>2040</v>
      </c>
      <c r="AB30" s="91">
        <v>2041</v>
      </c>
      <c r="AC30" s="91">
        <v>2042</v>
      </c>
      <c r="AD30" s="91">
        <v>2043</v>
      </c>
      <c r="AE30" s="91">
        <v>2044</v>
      </c>
      <c r="AF30" s="91">
        <v>2045</v>
      </c>
      <c r="AG30" s="91">
        <v>2046</v>
      </c>
      <c r="AH30" s="91">
        <v>2047</v>
      </c>
      <c r="AI30" s="91">
        <v>2048</v>
      </c>
      <c r="AJ30" s="91">
        <v>2049</v>
      </c>
      <c r="AK30" s="91">
        <v>2050</v>
      </c>
    </row>
    <row r="31" spans="1:37" ht="14.4" x14ac:dyDescent="0.3">
      <c r="A31" s="73" t="s">
        <v>212</v>
      </c>
      <c r="B31" s="92">
        <v>0.94558333333333322</v>
      </c>
      <c r="C31" s="92">
        <v>0.9311666666666667</v>
      </c>
      <c r="D31" s="92">
        <v>0.91674999999999995</v>
      </c>
      <c r="E31" s="92">
        <v>0.90233333333333332</v>
      </c>
      <c r="F31" s="92">
        <v>0.87880952380952393</v>
      </c>
      <c r="G31" s="92">
        <v>0.85528571428571443</v>
      </c>
      <c r="H31" s="92">
        <v>0.83942857142857141</v>
      </c>
      <c r="I31" s="92">
        <v>0.82357142857142862</v>
      </c>
      <c r="J31" s="92">
        <v>0.80771428571428572</v>
      </c>
      <c r="K31" s="92">
        <v>0.79185714285714293</v>
      </c>
      <c r="L31" s="92">
        <v>0.77599999999999991</v>
      </c>
      <c r="M31" s="92">
        <v>0.71860000000000002</v>
      </c>
      <c r="N31" s="92">
        <v>0.66120000000000001</v>
      </c>
      <c r="O31" s="92">
        <v>0.60380000000000011</v>
      </c>
      <c r="P31" s="92">
        <v>0.54639999999999989</v>
      </c>
      <c r="Q31" s="92">
        <v>0.48899999999999999</v>
      </c>
      <c r="R31" s="92">
        <v>0.48109999999999986</v>
      </c>
      <c r="S31" s="92">
        <v>0.47320000000000007</v>
      </c>
      <c r="T31" s="92">
        <v>0.46529999999999994</v>
      </c>
      <c r="U31" s="92">
        <v>0.45740000000000008</v>
      </c>
      <c r="V31" s="92">
        <v>0.4494999999999999</v>
      </c>
      <c r="W31" s="92">
        <v>0.44159999999999999</v>
      </c>
      <c r="X31" s="92">
        <v>0.43370000000000003</v>
      </c>
      <c r="Y31" s="92">
        <v>0.42579999999999996</v>
      </c>
      <c r="Z31" s="92">
        <v>0.41789999999999999</v>
      </c>
      <c r="AA31" s="92">
        <v>0.41000000000000009</v>
      </c>
      <c r="AB31" s="92">
        <v>0.40210000000000012</v>
      </c>
      <c r="AC31" s="92">
        <v>0.39420000000000011</v>
      </c>
      <c r="AD31" s="92">
        <v>0.38630000000000003</v>
      </c>
      <c r="AE31" s="92">
        <v>0.37840000000000001</v>
      </c>
      <c r="AF31" s="92">
        <v>0.3705</v>
      </c>
      <c r="AG31" s="92">
        <v>0.36260000000000003</v>
      </c>
      <c r="AH31" s="92">
        <v>0.35470000000000002</v>
      </c>
      <c r="AI31" s="92">
        <v>0.34679999999999994</v>
      </c>
      <c r="AJ31" s="92">
        <v>0.33889999999999998</v>
      </c>
      <c r="AK31" s="92">
        <v>0.33100000000000002</v>
      </c>
    </row>
    <row r="32" spans="1:37" ht="14.4" x14ac:dyDescent="0.3">
      <c r="A32" s="73" t="s">
        <v>213</v>
      </c>
      <c r="B32" s="92">
        <v>6.0000000000000001E-3</v>
      </c>
      <c r="C32" s="92">
        <v>6.0000000000000001E-3</v>
      </c>
      <c r="D32" s="92">
        <v>6.0000000000000001E-3</v>
      </c>
      <c r="E32" s="92">
        <v>6.0000000000000001E-3</v>
      </c>
      <c r="F32" s="92">
        <v>6.0000000000000001E-3</v>
      </c>
      <c r="G32" s="92">
        <v>6.000000000000001E-3</v>
      </c>
      <c r="H32" s="92">
        <v>5.9999999999999975E-3</v>
      </c>
      <c r="I32" s="92">
        <v>6.0000000000000001E-3</v>
      </c>
      <c r="J32" s="92">
        <v>6.000000000000001E-3</v>
      </c>
      <c r="K32" s="92">
        <v>6.0000000000000001E-3</v>
      </c>
      <c r="L32" s="92">
        <v>6.0000000000000001E-3</v>
      </c>
      <c r="M32" s="92">
        <v>6.0000000000000001E-3</v>
      </c>
      <c r="N32" s="92">
        <v>5.9999999999999984E-3</v>
      </c>
      <c r="O32" s="92">
        <v>6.000000000000001E-3</v>
      </c>
      <c r="P32" s="92">
        <v>6.0000000000000001E-3</v>
      </c>
      <c r="Q32" s="92">
        <v>6.000000000000001E-3</v>
      </c>
      <c r="R32" s="92">
        <v>5.9999999999999984E-3</v>
      </c>
      <c r="S32" s="92">
        <v>5.9999999999999984E-3</v>
      </c>
      <c r="T32" s="92">
        <v>6.0000000000000001E-3</v>
      </c>
      <c r="U32" s="92">
        <v>6.000000000000001E-3</v>
      </c>
      <c r="V32" s="92">
        <v>6.0000000000000001E-3</v>
      </c>
      <c r="W32" s="92">
        <v>6.0000000000000001E-3</v>
      </c>
      <c r="X32" s="92">
        <v>6.0000000000000001E-3</v>
      </c>
      <c r="Y32" s="92">
        <v>6.000000000000001E-3</v>
      </c>
      <c r="Z32" s="92">
        <v>6.0000000000000001E-3</v>
      </c>
      <c r="AA32" s="92">
        <v>6.000000000000001E-3</v>
      </c>
      <c r="AB32" s="92">
        <v>6.000000000000001E-3</v>
      </c>
      <c r="AC32" s="92">
        <v>6.0000000000000001E-3</v>
      </c>
      <c r="AD32" s="92">
        <v>6.000000000000001E-3</v>
      </c>
      <c r="AE32" s="92">
        <v>6.0000000000000001E-3</v>
      </c>
      <c r="AF32" s="92">
        <v>6.0000000000000001E-3</v>
      </c>
      <c r="AG32" s="92">
        <v>6.0000000000000001E-3</v>
      </c>
      <c r="AH32" s="92">
        <v>6.0000000000000019E-3</v>
      </c>
      <c r="AI32" s="92">
        <v>5.9999999999999984E-3</v>
      </c>
      <c r="AJ32" s="92">
        <v>6.0000000000000001E-3</v>
      </c>
      <c r="AK32" s="92">
        <v>6.0000000000000001E-3</v>
      </c>
    </row>
    <row r="33" spans="1:37" ht="14.4" x14ac:dyDescent="0.3">
      <c r="A33" s="73" t="s">
        <v>214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</v>
      </c>
      <c r="AC33" s="92">
        <v>0</v>
      </c>
      <c r="AD33" s="92">
        <v>0</v>
      </c>
      <c r="AE33" s="92">
        <v>0</v>
      </c>
      <c r="AF33" s="92">
        <v>0</v>
      </c>
      <c r="AG33" s="92">
        <v>0</v>
      </c>
      <c r="AH33" s="92">
        <v>0</v>
      </c>
      <c r="AI33" s="92">
        <v>0</v>
      </c>
      <c r="AJ33" s="92">
        <v>0</v>
      </c>
      <c r="AK33" s="92">
        <v>0</v>
      </c>
    </row>
    <row r="34" spans="1:37" ht="14.4" x14ac:dyDescent="0.3">
      <c r="A34" s="73" t="s">
        <v>215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92">
        <v>0</v>
      </c>
      <c r="U34" s="92">
        <v>0</v>
      </c>
      <c r="V34" s="92">
        <v>0</v>
      </c>
      <c r="W34" s="92">
        <v>0</v>
      </c>
      <c r="X34" s="92">
        <v>0</v>
      </c>
      <c r="Y34" s="92">
        <v>0</v>
      </c>
      <c r="Z34" s="92">
        <v>0</v>
      </c>
      <c r="AA34" s="92">
        <v>0</v>
      </c>
      <c r="AB34" s="92">
        <v>0</v>
      </c>
      <c r="AC34" s="92">
        <v>0</v>
      </c>
      <c r="AD34" s="92">
        <v>0</v>
      </c>
      <c r="AE34" s="92">
        <v>0</v>
      </c>
      <c r="AF34" s="92">
        <v>0</v>
      </c>
      <c r="AG34" s="92">
        <v>0</v>
      </c>
      <c r="AH34" s="92">
        <v>0</v>
      </c>
      <c r="AI34" s="92">
        <v>0</v>
      </c>
      <c r="AJ34" s="92">
        <v>0</v>
      </c>
      <c r="AK34" s="92">
        <v>0</v>
      </c>
    </row>
    <row r="35" spans="1:37" ht="14.4" x14ac:dyDescent="0.3">
      <c r="A35" s="73" t="s">
        <v>216</v>
      </c>
      <c r="B35" s="92">
        <v>4.1666666666666657E-2</v>
      </c>
      <c r="C35" s="92">
        <v>4.9333333333333326E-2</v>
      </c>
      <c r="D35" s="92">
        <v>5.6999999999999981E-2</v>
      </c>
      <c r="E35" s="92">
        <v>6.4666666666666664E-2</v>
      </c>
      <c r="F35" s="92">
        <v>7.2333333333333319E-2</v>
      </c>
      <c r="G35" s="92">
        <v>8.0000000000000016E-2</v>
      </c>
      <c r="H35" s="92">
        <v>7.9999999999999974E-2</v>
      </c>
      <c r="I35" s="92">
        <v>8.0000000000000016E-2</v>
      </c>
      <c r="J35" s="92">
        <v>0.08</v>
      </c>
      <c r="K35" s="92">
        <v>0.08</v>
      </c>
      <c r="L35" s="92">
        <v>0.08</v>
      </c>
      <c r="M35" s="92">
        <v>0.08</v>
      </c>
      <c r="N35" s="92">
        <v>7.9999999999999988E-2</v>
      </c>
      <c r="O35" s="92">
        <v>0.08</v>
      </c>
      <c r="P35" s="92">
        <v>0.08</v>
      </c>
      <c r="Q35" s="92">
        <v>0.08</v>
      </c>
      <c r="R35" s="92">
        <v>7.9999999999999988E-2</v>
      </c>
      <c r="S35" s="92">
        <v>7.9999999999999988E-2</v>
      </c>
      <c r="T35" s="92">
        <v>7.9999999999999988E-2</v>
      </c>
      <c r="U35" s="92">
        <v>8.0000000000000016E-2</v>
      </c>
      <c r="V35" s="92">
        <v>0.08</v>
      </c>
      <c r="W35" s="92">
        <v>0.08</v>
      </c>
      <c r="X35" s="92">
        <v>0.08</v>
      </c>
      <c r="Y35" s="92">
        <v>8.0000000000000016E-2</v>
      </c>
      <c r="Z35" s="92">
        <v>0.08</v>
      </c>
      <c r="AA35" s="92">
        <v>0.08</v>
      </c>
      <c r="AB35" s="92">
        <v>8.0000000000000016E-2</v>
      </c>
      <c r="AC35" s="92">
        <v>7.9999999999999988E-2</v>
      </c>
      <c r="AD35" s="92">
        <v>0.08</v>
      </c>
      <c r="AE35" s="92">
        <v>0.08</v>
      </c>
      <c r="AF35" s="92">
        <v>0.08</v>
      </c>
      <c r="AG35" s="92">
        <v>0.08</v>
      </c>
      <c r="AH35" s="92">
        <v>8.0000000000000016E-2</v>
      </c>
      <c r="AI35" s="92">
        <v>7.9999999999999988E-2</v>
      </c>
      <c r="AJ35" s="92">
        <v>0.08</v>
      </c>
      <c r="AK35" s="92">
        <v>7.9999999999999988E-2</v>
      </c>
    </row>
    <row r="36" spans="1:37" ht="14.4" x14ac:dyDescent="0.3">
      <c r="A36" s="73" t="s">
        <v>217</v>
      </c>
      <c r="B36" s="92">
        <v>3.4762499999999997E-3</v>
      </c>
      <c r="C36" s="92">
        <v>4.4549999999999989E-3</v>
      </c>
      <c r="D36" s="92">
        <v>6.6825000000000009E-3</v>
      </c>
      <c r="E36" s="92">
        <v>8.9099999999999995E-3</v>
      </c>
      <c r="F36" s="92">
        <v>1.3142857142857147E-2</v>
      </c>
      <c r="G36" s="92">
        <v>1.6635714285714288E-2</v>
      </c>
      <c r="H36" s="92">
        <v>1.9388571428571429E-2</v>
      </c>
      <c r="I36" s="92">
        <v>2.1401428571428575E-2</v>
      </c>
      <c r="J36" s="92">
        <v>2.2674285714285709E-2</v>
      </c>
      <c r="K36" s="92">
        <v>2.3207142857142853E-2</v>
      </c>
      <c r="L36" s="92">
        <v>2.2999999999999979E-2</v>
      </c>
      <c r="M36" s="92">
        <v>2.8007333333333342E-2</v>
      </c>
      <c r="N36" s="92">
        <v>3.0335999999999995E-2</v>
      </c>
      <c r="O36" s="92">
        <v>2.9985999999999971E-2</v>
      </c>
      <c r="P36" s="92">
        <v>2.6957333333333385E-2</v>
      </c>
      <c r="Q36" s="92">
        <v>2.1250000000000022E-2</v>
      </c>
      <c r="R36" s="92">
        <v>2.1212100000000015E-2</v>
      </c>
      <c r="S36" s="92">
        <v>2.115839999999997E-2</v>
      </c>
      <c r="T36" s="92">
        <v>2.1088900000000015E-2</v>
      </c>
      <c r="U36" s="92">
        <v>2.1003599999999966E-2</v>
      </c>
      <c r="V36" s="92">
        <v>2.0902500000000015E-2</v>
      </c>
      <c r="W36" s="92">
        <v>2.0785600000000019E-2</v>
      </c>
      <c r="X36" s="92">
        <v>2.0652899999999964E-2</v>
      </c>
      <c r="Y36" s="92">
        <v>2.0504400000000023E-2</v>
      </c>
      <c r="Z36" s="92">
        <v>2.0340099999999962E-2</v>
      </c>
      <c r="AA36" s="92">
        <v>2.0160000000000018E-2</v>
      </c>
      <c r="AB36" s="92">
        <v>1.9964100000000023E-2</v>
      </c>
      <c r="AC36" s="92">
        <v>1.9752399999999951E-2</v>
      </c>
      <c r="AD36" s="92">
        <v>1.9524900000000015E-2</v>
      </c>
      <c r="AE36" s="92">
        <v>1.9281599999999958E-2</v>
      </c>
      <c r="AF36" s="92">
        <v>1.9022500000000019E-2</v>
      </c>
      <c r="AG36" s="92">
        <v>1.8747600000000017E-2</v>
      </c>
      <c r="AH36" s="92">
        <v>1.8456899999999957E-2</v>
      </c>
      <c r="AI36" s="92">
        <v>1.8150400000000014E-2</v>
      </c>
      <c r="AJ36" s="92">
        <v>1.7828099999999951E-2</v>
      </c>
      <c r="AK36" s="92">
        <v>1.7490000000000012E-2</v>
      </c>
    </row>
    <row r="37" spans="1:37" ht="14.4" x14ac:dyDescent="0.3">
      <c r="A37" s="73" t="s">
        <v>218</v>
      </c>
      <c r="B37" s="92">
        <v>3.2737500000000002E-3</v>
      </c>
      <c r="C37" s="92">
        <v>9.045000000000001E-3</v>
      </c>
      <c r="D37" s="92">
        <v>1.3567500000000003E-2</v>
      </c>
      <c r="E37" s="92">
        <v>1.8090000000000002E-2</v>
      </c>
      <c r="F37" s="92">
        <v>2.971428571428571E-2</v>
      </c>
      <c r="G37" s="92">
        <v>4.2078571428571444E-2</v>
      </c>
      <c r="H37" s="92">
        <v>5.5182857142857117E-2</v>
      </c>
      <c r="I37" s="92">
        <v>6.902714285714287E-2</v>
      </c>
      <c r="J37" s="92">
        <v>8.3611428571428587E-2</v>
      </c>
      <c r="K37" s="92">
        <v>9.8935714285714293E-2</v>
      </c>
      <c r="L37" s="92">
        <v>0.11500000000000002</v>
      </c>
      <c r="M37" s="92">
        <v>0.16739266666666666</v>
      </c>
      <c r="N37" s="92">
        <v>0.22246399999999997</v>
      </c>
      <c r="O37" s="92">
        <v>0.28021400000000007</v>
      </c>
      <c r="P37" s="92">
        <v>0.3406426666666667</v>
      </c>
      <c r="Q37" s="92">
        <v>0.40375</v>
      </c>
      <c r="R37" s="92">
        <v>0.4116879</v>
      </c>
      <c r="S37" s="92">
        <v>0.4196416</v>
      </c>
      <c r="T37" s="92">
        <v>0.42761110000000002</v>
      </c>
      <c r="U37" s="92">
        <v>0.43559639999999999</v>
      </c>
      <c r="V37" s="92">
        <v>0.44359749999999998</v>
      </c>
      <c r="W37" s="92">
        <v>0.45161439999999992</v>
      </c>
      <c r="X37" s="92">
        <v>0.45964710000000003</v>
      </c>
      <c r="Y37" s="92">
        <v>0.46769560000000004</v>
      </c>
      <c r="Z37" s="92">
        <v>0.47575990000000012</v>
      </c>
      <c r="AA37" s="92">
        <v>0.48383999999999994</v>
      </c>
      <c r="AB37" s="92">
        <v>0.49193589999999993</v>
      </c>
      <c r="AC37" s="92">
        <v>0.50004759999999993</v>
      </c>
      <c r="AD37" s="92">
        <v>0.50817509999999988</v>
      </c>
      <c r="AE37" s="92">
        <v>0.51631840000000007</v>
      </c>
      <c r="AF37" s="92">
        <v>0.52447750000000004</v>
      </c>
      <c r="AG37" s="92">
        <v>0.53265240000000003</v>
      </c>
      <c r="AH37" s="92">
        <v>0.54084310000000002</v>
      </c>
      <c r="AI37" s="92">
        <v>0.54904960000000003</v>
      </c>
      <c r="AJ37" s="92">
        <v>0.55727190000000004</v>
      </c>
      <c r="AK37" s="92">
        <v>0.56550999999999996</v>
      </c>
    </row>
    <row r="38" spans="1:37" ht="14.4" x14ac:dyDescent="0.3">
      <c r="A38" s="73" t="s">
        <v>219</v>
      </c>
      <c r="B38" s="92">
        <v>0</v>
      </c>
      <c r="C38" s="92">
        <v>0</v>
      </c>
      <c r="D38" s="92">
        <v>0</v>
      </c>
      <c r="E38" s="92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0</v>
      </c>
      <c r="V38" s="92">
        <v>0</v>
      </c>
      <c r="W38" s="92">
        <v>0</v>
      </c>
      <c r="X38" s="92">
        <v>0</v>
      </c>
      <c r="Y38" s="92">
        <v>0</v>
      </c>
      <c r="Z38" s="92">
        <v>0</v>
      </c>
      <c r="AA38" s="92">
        <v>0</v>
      </c>
      <c r="AB38" s="92">
        <v>0</v>
      </c>
      <c r="AC38" s="92">
        <v>0</v>
      </c>
      <c r="AD38" s="92">
        <v>0</v>
      </c>
      <c r="AE38" s="92">
        <v>0</v>
      </c>
      <c r="AF38" s="92">
        <v>0</v>
      </c>
      <c r="AG38" s="92">
        <v>0</v>
      </c>
      <c r="AH38" s="92">
        <v>0</v>
      </c>
      <c r="AI38" s="92">
        <v>0</v>
      </c>
      <c r="AJ38" s="92">
        <v>0</v>
      </c>
      <c r="AK38" s="92">
        <v>0</v>
      </c>
    </row>
    <row r="39" spans="1:37" ht="14.4" x14ac:dyDescent="0.3">
      <c r="A39" s="73" t="s">
        <v>220</v>
      </c>
      <c r="B39" s="92">
        <v>0</v>
      </c>
      <c r="C39" s="92">
        <v>0</v>
      </c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92">
        <v>0</v>
      </c>
      <c r="U39" s="92">
        <v>0</v>
      </c>
      <c r="V39" s="92">
        <v>0</v>
      </c>
      <c r="W39" s="92">
        <v>0</v>
      </c>
      <c r="X39" s="92">
        <v>0</v>
      </c>
      <c r="Y39" s="92">
        <v>0</v>
      </c>
      <c r="Z39" s="92">
        <v>0</v>
      </c>
      <c r="AA39" s="92">
        <v>0</v>
      </c>
      <c r="AB39" s="92">
        <v>0</v>
      </c>
      <c r="AC39" s="92">
        <v>0</v>
      </c>
      <c r="AD39" s="92">
        <v>0</v>
      </c>
      <c r="AE39" s="92">
        <v>0</v>
      </c>
      <c r="AF39" s="92">
        <v>0</v>
      </c>
      <c r="AG39" s="92">
        <v>0</v>
      </c>
      <c r="AH39" s="92">
        <v>0</v>
      </c>
      <c r="AI39" s="92">
        <v>0</v>
      </c>
      <c r="AJ39" s="92">
        <v>0</v>
      </c>
      <c r="AK39" s="92">
        <v>0</v>
      </c>
    </row>
    <row r="40" spans="1:37" ht="14.4" x14ac:dyDescent="0.3">
      <c r="A40" s="91" t="s">
        <v>52</v>
      </c>
      <c r="B40" s="93">
        <v>0.99999999999999989</v>
      </c>
      <c r="C40" s="93">
        <v>1</v>
      </c>
      <c r="D40" s="93">
        <v>1</v>
      </c>
      <c r="E40" s="93">
        <v>1</v>
      </c>
      <c r="F40" s="93">
        <v>1.0000000000000002</v>
      </c>
      <c r="G40" s="93">
        <v>1.0000000000000002</v>
      </c>
      <c r="H40" s="93">
        <v>0.99999999999999989</v>
      </c>
      <c r="I40" s="93">
        <v>1</v>
      </c>
      <c r="J40" s="93">
        <v>1</v>
      </c>
      <c r="K40" s="93">
        <v>1.0000000000000002</v>
      </c>
      <c r="L40" s="93">
        <v>1</v>
      </c>
      <c r="M40" s="93">
        <v>1</v>
      </c>
      <c r="N40" s="93">
        <v>1</v>
      </c>
      <c r="O40" s="93">
        <v>1.0000000000000002</v>
      </c>
      <c r="P40" s="93">
        <v>1</v>
      </c>
      <c r="Q40" s="93">
        <v>1</v>
      </c>
      <c r="R40" s="93">
        <v>0.99999999999999989</v>
      </c>
      <c r="S40" s="93">
        <v>1</v>
      </c>
      <c r="T40" s="93">
        <v>1</v>
      </c>
      <c r="U40" s="93">
        <v>1</v>
      </c>
      <c r="V40" s="93">
        <v>0.99999999999999989</v>
      </c>
      <c r="W40" s="93">
        <v>1</v>
      </c>
      <c r="X40" s="93">
        <v>1</v>
      </c>
      <c r="Y40" s="93">
        <v>1</v>
      </c>
      <c r="Z40" s="93">
        <v>1</v>
      </c>
      <c r="AA40" s="93">
        <v>1</v>
      </c>
      <c r="AB40" s="93">
        <v>1.0000000000000002</v>
      </c>
      <c r="AC40" s="93">
        <v>1</v>
      </c>
      <c r="AD40" s="93">
        <v>0.99999999999999989</v>
      </c>
      <c r="AE40" s="93">
        <v>1</v>
      </c>
      <c r="AF40" s="93">
        <v>1</v>
      </c>
      <c r="AG40" s="93">
        <v>1</v>
      </c>
      <c r="AH40" s="93">
        <v>1</v>
      </c>
      <c r="AI40" s="93">
        <v>1</v>
      </c>
      <c r="AJ40" s="93">
        <v>1</v>
      </c>
      <c r="AK40" s="93">
        <v>1</v>
      </c>
    </row>
    <row r="43" spans="1:37" x14ac:dyDescent="0.2">
      <c r="A43" s="101" t="s">
        <v>323</v>
      </c>
      <c r="B43" s="73">
        <f>B30</f>
        <v>2015</v>
      </c>
      <c r="C43" s="73">
        <f t="shared" ref="C43:AK43" si="0">C30</f>
        <v>2016</v>
      </c>
      <c r="D43" s="73">
        <f t="shared" si="0"/>
        <v>2017</v>
      </c>
      <c r="E43" s="73">
        <f t="shared" si="0"/>
        <v>2018</v>
      </c>
      <c r="F43" s="73">
        <f t="shared" si="0"/>
        <v>2019</v>
      </c>
      <c r="G43" s="73">
        <f t="shared" si="0"/>
        <v>2020</v>
      </c>
      <c r="H43" s="73">
        <f t="shared" si="0"/>
        <v>2021</v>
      </c>
      <c r="I43" s="73">
        <f t="shared" si="0"/>
        <v>2022</v>
      </c>
      <c r="J43" s="73">
        <f t="shared" si="0"/>
        <v>2023</v>
      </c>
      <c r="K43" s="73">
        <f t="shared" si="0"/>
        <v>2024</v>
      </c>
      <c r="L43" s="73">
        <f t="shared" si="0"/>
        <v>2025</v>
      </c>
      <c r="M43" s="73">
        <f t="shared" si="0"/>
        <v>2026</v>
      </c>
      <c r="N43" s="73">
        <f t="shared" si="0"/>
        <v>2027</v>
      </c>
      <c r="O43" s="73">
        <f t="shared" si="0"/>
        <v>2028</v>
      </c>
      <c r="P43" s="73">
        <f t="shared" si="0"/>
        <v>2029</v>
      </c>
      <c r="Q43" s="73">
        <f t="shared" si="0"/>
        <v>2030</v>
      </c>
      <c r="R43" s="73">
        <f t="shared" si="0"/>
        <v>2031</v>
      </c>
      <c r="S43" s="73">
        <f t="shared" si="0"/>
        <v>2032</v>
      </c>
      <c r="T43" s="73">
        <f t="shared" si="0"/>
        <v>2033</v>
      </c>
      <c r="U43" s="73">
        <f t="shared" si="0"/>
        <v>2034</v>
      </c>
      <c r="V43" s="73">
        <f t="shared" si="0"/>
        <v>2035</v>
      </c>
      <c r="W43" s="73">
        <f t="shared" si="0"/>
        <v>2036</v>
      </c>
      <c r="X43" s="73">
        <f t="shared" si="0"/>
        <v>2037</v>
      </c>
      <c r="Y43" s="73">
        <f t="shared" si="0"/>
        <v>2038</v>
      </c>
      <c r="Z43" s="73">
        <f t="shared" si="0"/>
        <v>2039</v>
      </c>
      <c r="AA43" s="73">
        <f t="shared" si="0"/>
        <v>2040</v>
      </c>
      <c r="AB43" s="73">
        <f t="shared" si="0"/>
        <v>2041</v>
      </c>
      <c r="AC43" s="73">
        <f t="shared" si="0"/>
        <v>2042</v>
      </c>
      <c r="AD43" s="73">
        <f t="shared" si="0"/>
        <v>2043</v>
      </c>
      <c r="AE43" s="73">
        <f t="shared" si="0"/>
        <v>2044</v>
      </c>
      <c r="AF43" s="73">
        <f t="shared" si="0"/>
        <v>2045</v>
      </c>
      <c r="AG43" s="73">
        <f t="shared" si="0"/>
        <v>2046</v>
      </c>
      <c r="AH43" s="73">
        <f t="shared" si="0"/>
        <v>2047</v>
      </c>
      <c r="AI43" s="73">
        <f t="shared" si="0"/>
        <v>2048</v>
      </c>
      <c r="AJ43" s="73">
        <f t="shared" si="0"/>
        <v>2049</v>
      </c>
      <c r="AK43" s="73">
        <f t="shared" si="0"/>
        <v>2050</v>
      </c>
    </row>
    <row r="44" spans="1:37" ht="14.4" x14ac:dyDescent="0.3">
      <c r="A44" s="99" t="s">
        <v>218</v>
      </c>
      <c r="B44" s="99">
        <f>B37</f>
        <v>3.2737500000000002E-3</v>
      </c>
      <c r="C44" s="99">
        <f t="shared" ref="C44:AK44" si="1">C37</f>
        <v>9.045000000000001E-3</v>
      </c>
      <c r="D44" s="99">
        <f t="shared" si="1"/>
        <v>1.3567500000000003E-2</v>
      </c>
      <c r="E44" s="99">
        <f t="shared" si="1"/>
        <v>1.8090000000000002E-2</v>
      </c>
      <c r="F44" s="99">
        <f t="shared" si="1"/>
        <v>2.971428571428571E-2</v>
      </c>
      <c r="G44" s="99">
        <f t="shared" si="1"/>
        <v>4.2078571428571444E-2</v>
      </c>
      <c r="H44" s="99">
        <f t="shared" si="1"/>
        <v>5.5182857142857117E-2</v>
      </c>
      <c r="I44" s="99">
        <f t="shared" si="1"/>
        <v>6.902714285714287E-2</v>
      </c>
      <c r="J44" s="99">
        <f t="shared" si="1"/>
        <v>8.3611428571428587E-2</v>
      </c>
      <c r="K44" s="99">
        <f t="shared" si="1"/>
        <v>9.8935714285714293E-2</v>
      </c>
      <c r="L44" s="99">
        <f t="shared" si="1"/>
        <v>0.11500000000000002</v>
      </c>
      <c r="M44" s="99">
        <f t="shared" si="1"/>
        <v>0.16739266666666666</v>
      </c>
      <c r="N44" s="99">
        <f t="shared" si="1"/>
        <v>0.22246399999999997</v>
      </c>
      <c r="O44" s="99">
        <f t="shared" si="1"/>
        <v>0.28021400000000007</v>
      </c>
      <c r="P44" s="99">
        <f t="shared" si="1"/>
        <v>0.3406426666666667</v>
      </c>
      <c r="Q44" s="99">
        <f t="shared" si="1"/>
        <v>0.40375</v>
      </c>
      <c r="R44" s="99">
        <f t="shared" si="1"/>
        <v>0.4116879</v>
      </c>
      <c r="S44" s="99">
        <f t="shared" si="1"/>
        <v>0.4196416</v>
      </c>
      <c r="T44" s="99">
        <f t="shared" si="1"/>
        <v>0.42761110000000002</v>
      </c>
      <c r="U44" s="99">
        <f t="shared" si="1"/>
        <v>0.43559639999999999</v>
      </c>
      <c r="V44" s="99">
        <f t="shared" si="1"/>
        <v>0.44359749999999998</v>
      </c>
      <c r="W44" s="99">
        <f t="shared" si="1"/>
        <v>0.45161439999999992</v>
      </c>
      <c r="X44" s="99">
        <f t="shared" si="1"/>
        <v>0.45964710000000003</v>
      </c>
      <c r="Y44" s="99">
        <f t="shared" si="1"/>
        <v>0.46769560000000004</v>
      </c>
      <c r="Z44" s="99">
        <f t="shared" si="1"/>
        <v>0.47575990000000012</v>
      </c>
      <c r="AA44" s="99">
        <f t="shared" si="1"/>
        <v>0.48383999999999994</v>
      </c>
      <c r="AB44" s="99">
        <f t="shared" si="1"/>
        <v>0.49193589999999993</v>
      </c>
      <c r="AC44" s="99">
        <f t="shared" si="1"/>
        <v>0.50004759999999993</v>
      </c>
      <c r="AD44" s="99">
        <f t="shared" si="1"/>
        <v>0.50817509999999988</v>
      </c>
      <c r="AE44" s="99">
        <f t="shared" si="1"/>
        <v>0.51631840000000007</v>
      </c>
      <c r="AF44" s="99">
        <f t="shared" si="1"/>
        <v>0.52447750000000004</v>
      </c>
      <c r="AG44" s="99">
        <f t="shared" si="1"/>
        <v>0.53265240000000003</v>
      </c>
      <c r="AH44" s="99">
        <f t="shared" si="1"/>
        <v>0.54084310000000002</v>
      </c>
      <c r="AI44" s="99">
        <f t="shared" si="1"/>
        <v>0.54904960000000003</v>
      </c>
      <c r="AJ44" s="99">
        <f t="shared" si="1"/>
        <v>0.55727190000000004</v>
      </c>
      <c r="AK44" s="99">
        <f t="shared" si="1"/>
        <v>0.56550999999999996</v>
      </c>
    </row>
    <row r="45" spans="1:37" ht="14.4" x14ac:dyDescent="0.3">
      <c r="A45" s="99" t="s">
        <v>217</v>
      </c>
      <c r="B45" s="99">
        <f>B36</f>
        <v>3.4762499999999997E-3</v>
      </c>
      <c r="C45" s="99">
        <f t="shared" ref="C45:AK45" si="2">C36</f>
        <v>4.4549999999999989E-3</v>
      </c>
      <c r="D45" s="99">
        <f t="shared" si="2"/>
        <v>6.6825000000000009E-3</v>
      </c>
      <c r="E45" s="99">
        <f t="shared" si="2"/>
        <v>8.9099999999999995E-3</v>
      </c>
      <c r="F45" s="99">
        <f t="shared" si="2"/>
        <v>1.3142857142857147E-2</v>
      </c>
      <c r="G45" s="99">
        <f t="shared" si="2"/>
        <v>1.6635714285714288E-2</v>
      </c>
      <c r="H45" s="99">
        <f t="shared" si="2"/>
        <v>1.9388571428571429E-2</v>
      </c>
      <c r="I45" s="99">
        <f t="shared" si="2"/>
        <v>2.1401428571428575E-2</v>
      </c>
      <c r="J45" s="99">
        <f t="shared" si="2"/>
        <v>2.2674285714285709E-2</v>
      </c>
      <c r="K45" s="99">
        <f t="shared" si="2"/>
        <v>2.3207142857142853E-2</v>
      </c>
      <c r="L45" s="99">
        <f t="shared" si="2"/>
        <v>2.2999999999999979E-2</v>
      </c>
      <c r="M45" s="99">
        <f t="shared" si="2"/>
        <v>2.8007333333333342E-2</v>
      </c>
      <c r="N45" s="99">
        <f t="shared" si="2"/>
        <v>3.0335999999999995E-2</v>
      </c>
      <c r="O45" s="99">
        <f t="shared" si="2"/>
        <v>2.9985999999999971E-2</v>
      </c>
      <c r="P45" s="99">
        <f t="shared" si="2"/>
        <v>2.6957333333333385E-2</v>
      </c>
      <c r="Q45" s="99">
        <f t="shared" si="2"/>
        <v>2.1250000000000022E-2</v>
      </c>
      <c r="R45" s="99">
        <f t="shared" si="2"/>
        <v>2.1212100000000015E-2</v>
      </c>
      <c r="S45" s="99">
        <f t="shared" si="2"/>
        <v>2.115839999999997E-2</v>
      </c>
      <c r="T45" s="99">
        <f t="shared" si="2"/>
        <v>2.1088900000000015E-2</v>
      </c>
      <c r="U45" s="99">
        <f t="shared" si="2"/>
        <v>2.1003599999999966E-2</v>
      </c>
      <c r="V45" s="99">
        <f t="shared" si="2"/>
        <v>2.0902500000000015E-2</v>
      </c>
      <c r="W45" s="99">
        <f t="shared" si="2"/>
        <v>2.0785600000000019E-2</v>
      </c>
      <c r="X45" s="99">
        <f t="shared" si="2"/>
        <v>2.0652899999999964E-2</v>
      </c>
      <c r="Y45" s="99">
        <f t="shared" si="2"/>
        <v>2.0504400000000023E-2</v>
      </c>
      <c r="Z45" s="99">
        <f t="shared" si="2"/>
        <v>2.0340099999999962E-2</v>
      </c>
      <c r="AA45" s="99">
        <f t="shared" si="2"/>
        <v>2.0160000000000018E-2</v>
      </c>
      <c r="AB45" s="99">
        <f t="shared" si="2"/>
        <v>1.9964100000000023E-2</v>
      </c>
      <c r="AC45" s="99">
        <f t="shared" si="2"/>
        <v>1.9752399999999951E-2</v>
      </c>
      <c r="AD45" s="99">
        <f t="shared" si="2"/>
        <v>1.9524900000000015E-2</v>
      </c>
      <c r="AE45" s="99">
        <f t="shared" si="2"/>
        <v>1.9281599999999958E-2</v>
      </c>
      <c r="AF45" s="99">
        <f t="shared" si="2"/>
        <v>1.9022500000000019E-2</v>
      </c>
      <c r="AG45" s="99">
        <f t="shared" si="2"/>
        <v>1.8747600000000017E-2</v>
      </c>
      <c r="AH45" s="99">
        <f t="shared" si="2"/>
        <v>1.8456899999999957E-2</v>
      </c>
      <c r="AI45" s="99">
        <f t="shared" si="2"/>
        <v>1.8150400000000014E-2</v>
      </c>
      <c r="AJ45" s="99">
        <f t="shared" si="2"/>
        <v>1.7828099999999951E-2</v>
      </c>
      <c r="AK45" s="99">
        <f t="shared" si="2"/>
        <v>1.7490000000000012E-2</v>
      </c>
    </row>
    <row r="46" spans="1:37" ht="14.4" x14ac:dyDescent="0.3">
      <c r="A46" s="99" t="s">
        <v>80</v>
      </c>
      <c r="B46" s="99">
        <f>B40-B47-B45-B44</f>
        <v>4.766666666666667E-2</v>
      </c>
      <c r="C46" s="99">
        <f t="shared" ref="C46:AK46" si="3">C40-C47-C45-C44</f>
        <v>5.5333333333333304E-2</v>
      </c>
      <c r="D46" s="99">
        <f t="shared" si="3"/>
        <v>6.3000000000000028E-2</v>
      </c>
      <c r="E46" s="99">
        <f t="shared" si="3"/>
        <v>7.0666666666666683E-2</v>
      </c>
      <c r="F46" s="99">
        <f t="shared" si="3"/>
        <v>7.8333333333333435E-2</v>
      </c>
      <c r="G46" s="99">
        <f t="shared" si="3"/>
        <v>8.6000000000000076E-2</v>
      </c>
      <c r="H46" s="99">
        <f t="shared" si="3"/>
        <v>8.5999999999999938E-2</v>
      </c>
      <c r="I46" s="99">
        <f t="shared" si="3"/>
        <v>8.5999999999999938E-2</v>
      </c>
      <c r="J46" s="99">
        <f t="shared" si="3"/>
        <v>8.5999999999999993E-2</v>
      </c>
      <c r="K46" s="99">
        <f t="shared" si="3"/>
        <v>8.600000000000016E-2</v>
      </c>
      <c r="L46" s="99">
        <f t="shared" si="3"/>
        <v>8.6000000000000104E-2</v>
      </c>
      <c r="M46" s="99">
        <f t="shared" si="3"/>
        <v>8.5999999999999993E-2</v>
      </c>
      <c r="N46" s="99">
        <f t="shared" si="3"/>
        <v>8.6000000000000049E-2</v>
      </c>
      <c r="O46" s="99">
        <f t="shared" si="3"/>
        <v>8.6000000000000076E-2</v>
      </c>
      <c r="P46" s="99">
        <f t="shared" si="3"/>
        <v>8.6000000000000021E-2</v>
      </c>
      <c r="Q46" s="99">
        <f t="shared" si="3"/>
        <v>8.5999999999999965E-2</v>
      </c>
      <c r="R46" s="99">
        <f t="shared" si="3"/>
        <v>8.6000000000000021E-2</v>
      </c>
      <c r="S46" s="99">
        <f t="shared" si="3"/>
        <v>8.599999999999991E-2</v>
      </c>
      <c r="T46" s="99">
        <f t="shared" si="3"/>
        <v>8.6000000000000076E-2</v>
      </c>
      <c r="U46" s="99">
        <f t="shared" si="3"/>
        <v>8.5999999999999965E-2</v>
      </c>
      <c r="V46" s="99">
        <f t="shared" si="3"/>
        <v>8.5999999999999965E-2</v>
      </c>
      <c r="W46" s="99">
        <f t="shared" si="3"/>
        <v>8.6000000000000021E-2</v>
      </c>
      <c r="X46" s="99">
        <f t="shared" si="3"/>
        <v>8.6000000000000021E-2</v>
      </c>
      <c r="Y46" s="99">
        <f t="shared" si="3"/>
        <v>8.6000000000000021E-2</v>
      </c>
      <c r="Z46" s="99">
        <f t="shared" si="3"/>
        <v>8.5999999999999965E-2</v>
      </c>
      <c r="AA46" s="99">
        <f t="shared" si="3"/>
        <v>8.5999999999999854E-2</v>
      </c>
      <c r="AB46" s="99">
        <f t="shared" si="3"/>
        <v>8.6000000000000132E-2</v>
      </c>
      <c r="AC46" s="99">
        <f t="shared" si="3"/>
        <v>8.5999999999999965E-2</v>
      </c>
      <c r="AD46" s="99">
        <f t="shared" si="3"/>
        <v>8.5999999999999965E-2</v>
      </c>
      <c r="AE46" s="99">
        <f t="shared" si="3"/>
        <v>8.5999999999999854E-2</v>
      </c>
      <c r="AF46" s="99">
        <f t="shared" si="3"/>
        <v>8.5999999999999854E-2</v>
      </c>
      <c r="AG46" s="99">
        <f t="shared" si="3"/>
        <v>8.5999999999999965E-2</v>
      </c>
      <c r="AH46" s="99">
        <f t="shared" si="3"/>
        <v>8.5999999999999965E-2</v>
      </c>
      <c r="AI46" s="99">
        <f t="shared" si="3"/>
        <v>8.5999999999999965E-2</v>
      </c>
      <c r="AJ46" s="99">
        <f t="shared" si="3"/>
        <v>8.6000000000000076E-2</v>
      </c>
      <c r="AK46" s="99">
        <f t="shared" si="3"/>
        <v>8.6000000000000076E-2</v>
      </c>
    </row>
    <row r="47" spans="1:37" ht="14.4" x14ac:dyDescent="0.3">
      <c r="A47" s="99" t="s">
        <v>84</v>
      </c>
      <c r="B47" s="99">
        <f>B31</f>
        <v>0.94558333333333322</v>
      </c>
      <c r="C47" s="99">
        <f t="shared" ref="C47:AK47" si="4">C31</f>
        <v>0.9311666666666667</v>
      </c>
      <c r="D47" s="99">
        <f t="shared" si="4"/>
        <v>0.91674999999999995</v>
      </c>
      <c r="E47" s="99">
        <f t="shared" si="4"/>
        <v>0.90233333333333332</v>
      </c>
      <c r="F47" s="99">
        <f t="shared" si="4"/>
        <v>0.87880952380952393</v>
      </c>
      <c r="G47" s="99">
        <f t="shared" si="4"/>
        <v>0.85528571428571443</v>
      </c>
      <c r="H47" s="99">
        <f t="shared" si="4"/>
        <v>0.83942857142857141</v>
      </c>
      <c r="I47" s="99">
        <f t="shared" si="4"/>
        <v>0.82357142857142862</v>
      </c>
      <c r="J47" s="99">
        <f t="shared" si="4"/>
        <v>0.80771428571428572</v>
      </c>
      <c r="K47" s="99">
        <f t="shared" si="4"/>
        <v>0.79185714285714293</v>
      </c>
      <c r="L47" s="99">
        <f t="shared" si="4"/>
        <v>0.77599999999999991</v>
      </c>
      <c r="M47" s="99">
        <f t="shared" si="4"/>
        <v>0.71860000000000002</v>
      </c>
      <c r="N47" s="99">
        <f t="shared" si="4"/>
        <v>0.66120000000000001</v>
      </c>
      <c r="O47" s="99">
        <f t="shared" si="4"/>
        <v>0.60380000000000011</v>
      </c>
      <c r="P47" s="99">
        <f t="shared" si="4"/>
        <v>0.54639999999999989</v>
      </c>
      <c r="Q47" s="99">
        <f t="shared" si="4"/>
        <v>0.48899999999999999</v>
      </c>
      <c r="R47" s="99">
        <f t="shared" si="4"/>
        <v>0.48109999999999986</v>
      </c>
      <c r="S47" s="99">
        <f t="shared" si="4"/>
        <v>0.47320000000000007</v>
      </c>
      <c r="T47" s="99">
        <f t="shared" si="4"/>
        <v>0.46529999999999994</v>
      </c>
      <c r="U47" s="99">
        <f t="shared" si="4"/>
        <v>0.45740000000000008</v>
      </c>
      <c r="V47" s="99">
        <f t="shared" si="4"/>
        <v>0.4494999999999999</v>
      </c>
      <c r="W47" s="99">
        <f t="shared" si="4"/>
        <v>0.44159999999999999</v>
      </c>
      <c r="X47" s="99">
        <f t="shared" si="4"/>
        <v>0.43370000000000003</v>
      </c>
      <c r="Y47" s="99">
        <f t="shared" si="4"/>
        <v>0.42579999999999996</v>
      </c>
      <c r="Z47" s="99">
        <f t="shared" si="4"/>
        <v>0.41789999999999999</v>
      </c>
      <c r="AA47" s="99">
        <f t="shared" si="4"/>
        <v>0.41000000000000009</v>
      </c>
      <c r="AB47" s="99">
        <f t="shared" si="4"/>
        <v>0.40210000000000012</v>
      </c>
      <c r="AC47" s="99">
        <f t="shared" si="4"/>
        <v>0.39420000000000011</v>
      </c>
      <c r="AD47" s="99">
        <f t="shared" si="4"/>
        <v>0.38630000000000003</v>
      </c>
      <c r="AE47" s="99">
        <f t="shared" si="4"/>
        <v>0.37840000000000001</v>
      </c>
      <c r="AF47" s="99">
        <f t="shared" si="4"/>
        <v>0.3705</v>
      </c>
      <c r="AG47" s="99">
        <f t="shared" si="4"/>
        <v>0.36260000000000003</v>
      </c>
      <c r="AH47" s="99">
        <f t="shared" si="4"/>
        <v>0.35470000000000002</v>
      </c>
      <c r="AI47" s="99">
        <f t="shared" si="4"/>
        <v>0.34679999999999994</v>
      </c>
      <c r="AJ47" s="99">
        <f t="shared" si="4"/>
        <v>0.33889999999999998</v>
      </c>
      <c r="AK47" s="99">
        <f t="shared" si="4"/>
        <v>0.33100000000000002</v>
      </c>
    </row>
    <row r="48" spans="1:37" ht="14.4" x14ac:dyDescent="0.3">
      <c r="A48" s="99" t="s">
        <v>446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</row>
    <row r="50" spans="1:37" x14ac:dyDescent="0.2">
      <c r="A50" s="101" t="s">
        <v>324</v>
      </c>
    </row>
    <row r="51" spans="1:37" ht="14.4" x14ac:dyDescent="0.3">
      <c r="A51" s="57" t="s">
        <v>554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</row>
    <row r="52" spans="1:37" ht="14.4" x14ac:dyDescent="0.3">
      <c r="A52" s="57" t="s">
        <v>304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</row>
    <row r="53" spans="1:37" ht="14.4" x14ac:dyDescent="0.3">
      <c r="A53" s="57" t="s">
        <v>303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</row>
    <row r="54" spans="1:37" ht="14.4" x14ac:dyDescent="0.3">
      <c r="A54" s="57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</row>
    <row r="55" spans="1:37" ht="14.4" x14ac:dyDescent="0.3">
      <c r="A55" s="57" t="s">
        <v>246</v>
      </c>
      <c r="B55" s="100">
        <v>2015</v>
      </c>
      <c r="C55" s="100">
        <v>2016</v>
      </c>
      <c r="D55" s="100">
        <v>2017</v>
      </c>
      <c r="E55" s="100">
        <v>2018</v>
      </c>
      <c r="F55" s="100">
        <v>2019</v>
      </c>
      <c r="G55" s="100">
        <v>2020</v>
      </c>
      <c r="H55" s="100">
        <v>2021</v>
      </c>
      <c r="I55" s="100">
        <v>2022</v>
      </c>
      <c r="J55" s="100">
        <v>2023</v>
      </c>
      <c r="K55" s="100">
        <v>2024</v>
      </c>
      <c r="L55" s="100">
        <v>2025</v>
      </c>
      <c r="M55" s="100">
        <v>2026</v>
      </c>
      <c r="N55" s="100">
        <v>2027</v>
      </c>
      <c r="O55" s="100">
        <v>2028</v>
      </c>
      <c r="P55" s="100">
        <v>2029</v>
      </c>
      <c r="Q55" s="100">
        <v>2030</v>
      </c>
      <c r="R55" s="100">
        <v>2031</v>
      </c>
      <c r="S55" s="100">
        <v>2032</v>
      </c>
      <c r="T55" s="100">
        <v>2033</v>
      </c>
      <c r="U55" s="100">
        <v>2034</v>
      </c>
      <c r="V55" s="100">
        <v>2035</v>
      </c>
      <c r="W55" s="100">
        <v>2036</v>
      </c>
      <c r="X55" s="100">
        <v>2037</v>
      </c>
      <c r="Y55" s="100">
        <v>2038</v>
      </c>
      <c r="Z55" s="100">
        <v>2039</v>
      </c>
      <c r="AA55" s="100">
        <v>2040</v>
      </c>
      <c r="AB55" s="100">
        <v>2041</v>
      </c>
      <c r="AC55" s="100">
        <v>2042</v>
      </c>
      <c r="AD55" s="100">
        <v>2043</v>
      </c>
      <c r="AE55" s="100">
        <v>2044</v>
      </c>
      <c r="AF55" s="100">
        <v>2045</v>
      </c>
      <c r="AG55" s="100">
        <v>2046</v>
      </c>
      <c r="AH55" s="100">
        <v>2047</v>
      </c>
      <c r="AI55" s="100">
        <v>2048</v>
      </c>
      <c r="AJ55" s="100">
        <v>2049</v>
      </c>
      <c r="AK55" s="100">
        <v>2050</v>
      </c>
    </row>
    <row r="56" spans="1:37" ht="14.4" x14ac:dyDescent="0.3">
      <c r="A56" s="43" t="s">
        <v>212</v>
      </c>
      <c r="B56" s="92">
        <v>0.97375</v>
      </c>
      <c r="C56" s="92">
        <v>0.97249999999999981</v>
      </c>
      <c r="D56" s="92">
        <v>0.97124999999999984</v>
      </c>
      <c r="E56" s="92">
        <v>0.97</v>
      </c>
      <c r="F56" s="92">
        <v>0.9630833333333334</v>
      </c>
      <c r="G56" s="92">
        <v>0.95616666666666661</v>
      </c>
      <c r="H56" s="92">
        <v>0.94925000000000015</v>
      </c>
      <c r="I56" s="92">
        <v>0.94233333333333325</v>
      </c>
      <c r="J56" s="92">
        <v>0.93541666666666667</v>
      </c>
      <c r="K56" s="92">
        <v>0.9285000000000001</v>
      </c>
      <c r="L56" s="92">
        <v>0.9215833333333332</v>
      </c>
      <c r="M56" s="92">
        <v>0.91466666666666674</v>
      </c>
      <c r="N56" s="92">
        <v>0.90775000000000006</v>
      </c>
      <c r="O56" s="92">
        <v>0.90083333333333326</v>
      </c>
      <c r="P56" s="92">
        <v>0.89391666666666669</v>
      </c>
      <c r="Q56" s="92">
        <v>0.88700000000000001</v>
      </c>
      <c r="R56" s="92">
        <v>0.88244999999999996</v>
      </c>
      <c r="S56" s="92">
        <v>0.8778999999999999</v>
      </c>
      <c r="T56" s="92">
        <v>0.87335000000000007</v>
      </c>
      <c r="U56" s="92">
        <v>0.86879999999999991</v>
      </c>
      <c r="V56" s="92">
        <v>0.86424999999999996</v>
      </c>
      <c r="W56" s="92">
        <v>0.85970000000000013</v>
      </c>
      <c r="X56" s="92">
        <v>0.85514999999999997</v>
      </c>
      <c r="Y56" s="92">
        <v>0.85060000000000002</v>
      </c>
      <c r="Z56" s="92">
        <v>0.84605000000000008</v>
      </c>
      <c r="AA56" s="92">
        <v>0.84149999999999991</v>
      </c>
      <c r="AB56" s="92">
        <v>0.83694999999999997</v>
      </c>
      <c r="AC56" s="92">
        <v>0.83240000000000014</v>
      </c>
      <c r="AD56" s="92">
        <v>0.8278500000000002</v>
      </c>
      <c r="AE56" s="92">
        <v>0.82330000000000003</v>
      </c>
      <c r="AF56" s="92">
        <v>0.81875000000000009</v>
      </c>
      <c r="AG56" s="92">
        <v>0.81419999999999992</v>
      </c>
      <c r="AH56" s="92">
        <v>0.80964999999999998</v>
      </c>
      <c r="AI56" s="92">
        <v>0.80510000000000004</v>
      </c>
      <c r="AJ56" s="92">
        <v>0.80055000000000009</v>
      </c>
      <c r="AK56" s="92">
        <v>0.79600000000000004</v>
      </c>
    </row>
    <row r="57" spans="1:37" ht="14.4" x14ac:dyDescent="0.3">
      <c r="A57" s="43" t="s">
        <v>213</v>
      </c>
      <c r="B57" s="92">
        <v>2.5000000000000001E-2</v>
      </c>
      <c r="C57" s="92">
        <v>2.5000000000000005E-2</v>
      </c>
      <c r="D57" s="92">
        <v>2.5000000000000001E-2</v>
      </c>
      <c r="E57" s="92">
        <v>2.5000000000000001E-2</v>
      </c>
      <c r="F57" s="92">
        <v>2.5000000000000005E-2</v>
      </c>
      <c r="G57" s="92">
        <v>2.5000000000000005E-2</v>
      </c>
      <c r="H57" s="92">
        <v>2.5000000000000005E-2</v>
      </c>
      <c r="I57" s="92">
        <v>2.5000000000000001E-2</v>
      </c>
      <c r="J57" s="92">
        <v>2.5000000000000005E-2</v>
      </c>
      <c r="K57" s="92">
        <v>2.5000000000000001E-2</v>
      </c>
      <c r="L57" s="92">
        <v>2.5000000000000001E-2</v>
      </c>
      <c r="M57" s="92">
        <v>2.5000000000000001E-2</v>
      </c>
      <c r="N57" s="92">
        <v>2.5000000000000005E-2</v>
      </c>
      <c r="O57" s="92">
        <v>2.5000000000000005E-2</v>
      </c>
      <c r="P57" s="92">
        <v>2.5000000000000001E-2</v>
      </c>
      <c r="Q57" s="92">
        <v>2.5000000000000001E-2</v>
      </c>
      <c r="R57" s="92">
        <v>2.4999999999999994E-2</v>
      </c>
      <c r="S57" s="92">
        <v>2.5000000000000005E-2</v>
      </c>
      <c r="T57" s="92">
        <v>2.5000000000000001E-2</v>
      </c>
      <c r="U57" s="92">
        <v>2.4999999999999994E-2</v>
      </c>
      <c r="V57" s="92">
        <v>2.5000000000000001E-2</v>
      </c>
      <c r="W57" s="92">
        <v>2.5000000000000005E-2</v>
      </c>
      <c r="X57" s="92">
        <v>2.5000000000000005E-2</v>
      </c>
      <c r="Y57" s="92">
        <v>2.5000000000000001E-2</v>
      </c>
      <c r="Z57" s="92">
        <v>2.5000000000000001E-2</v>
      </c>
      <c r="AA57" s="92">
        <v>2.5000000000000001E-2</v>
      </c>
      <c r="AB57" s="92">
        <v>2.5000000000000001E-2</v>
      </c>
      <c r="AC57" s="92">
        <v>2.5000000000000001E-2</v>
      </c>
      <c r="AD57" s="92">
        <v>2.5000000000000005E-2</v>
      </c>
      <c r="AE57" s="92">
        <v>2.5000000000000008E-2</v>
      </c>
      <c r="AF57" s="92">
        <v>2.5000000000000005E-2</v>
      </c>
      <c r="AG57" s="92">
        <v>2.4999999999999994E-2</v>
      </c>
      <c r="AH57" s="92">
        <v>2.5000000000000005E-2</v>
      </c>
      <c r="AI57" s="92">
        <v>2.5000000000000008E-2</v>
      </c>
      <c r="AJ57" s="92">
        <v>2.5000000000000001E-2</v>
      </c>
      <c r="AK57" s="92">
        <v>2.5000000000000005E-2</v>
      </c>
    </row>
    <row r="58" spans="1:37" ht="14.4" x14ac:dyDescent="0.3">
      <c r="A58" s="43" t="s">
        <v>216</v>
      </c>
      <c r="B58" s="92">
        <v>0</v>
      </c>
      <c r="C58" s="92">
        <v>0</v>
      </c>
      <c r="D58" s="92">
        <v>0</v>
      </c>
      <c r="E58" s="92">
        <v>0</v>
      </c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92">
        <v>0</v>
      </c>
      <c r="N58" s="92">
        <v>0</v>
      </c>
      <c r="O58" s="92">
        <v>0</v>
      </c>
      <c r="P58" s="92">
        <v>0</v>
      </c>
      <c r="Q58" s="92">
        <v>0</v>
      </c>
      <c r="R58" s="92">
        <v>0</v>
      </c>
      <c r="S58" s="92">
        <v>0</v>
      </c>
      <c r="T58" s="92">
        <v>0</v>
      </c>
      <c r="U58" s="92">
        <v>0</v>
      </c>
      <c r="V58" s="92">
        <v>0</v>
      </c>
      <c r="W58" s="92">
        <v>0</v>
      </c>
      <c r="X58" s="92">
        <v>0</v>
      </c>
      <c r="Y58" s="92">
        <v>0</v>
      </c>
      <c r="Z58" s="92">
        <v>0</v>
      </c>
      <c r="AA58" s="92">
        <v>0</v>
      </c>
      <c r="AB58" s="92">
        <v>0</v>
      </c>
      <c r="AC58" s="92">
        <v>0</v>
      </c>
      <c r="AD58" s="92">
        <v>0</v>
      </c>
      <c r="AE58" s="92">
        <v>0</v>
      </c>
      <c r="AF58" s="92">
        <v>0</v>
      </c>
      <c r="AG58" s="92">
        <v>0</v>
      </c>
      <c r="AH58" s="92">
        <v>0</v>
      </c>
      <c r="AI58" s="92">
        <v>0</v>
      </c>
      <c r="AJ58" s="92">
        <v>0</v>
      </c>
      <c r="AK58" s="92">
        <v>0</v>
      </c>
    </row>
    <row r="59" spans="1:37" ht="14.4" x14ac:dyDescent="0.3">
      <c r="A59" s="43" t="s">
        <v>217</v>
      </c>
      <c r="B59" s="92">
        <v>6.437499999999999E-4</v>
      </c>
      <c r="C59" s="92">
        <v>8.25E-4</v>
      </c>
      <c r="D59" s="92">
        <v>1.2374999999999999E-3</v>
      </c>
      <c r="E59" s="92">
        <v>1.6499999999999998E-3</v>
      </c>
      <c r="F59" s="92">
        <v>3.9324999999999994E-3</v>
      </c>
      <c r="G59" s="92">
        <v>6.2150000000000009E-3</v>
      </c>
      <c r="H59" s="92">
        <v>8.4975000000000016E-3</v>
      </c>
      <c r="I59" s="92">
        <v>1.0779999999999998E-2</v>
      </c>
      <c r="J59" s="92">
        <v>1.3062500000000001E-2</v>
      </c>
      <c r="K59" s="92">
        <v>1.5344999999999998E-2</v>
      </c>
      <c r="L59" s="92">
        <v>1.6114027777777786E-2</v>
      </c>
      <c r="M59" s="92">
        <v>1.6491111111111109E-2</v>
      </c>
      <c r="N59" s="92">
        <v>1.6476250000000001E-2</v>
      </c>
      <c r="O59" s="92">
        <v>1.6069444444444449E-2</v>
      </c>
      <c r="P59" s="92">
        <v>1.5270694444444437E-2</v>
      </c>
      <c r="Q59" s="92">
        <v>1.4080000000000004E-2</v>
      </c>
      <c r="R59" s="92">
        <v>1.4622899999999989E-2</v>
      </c>
      <c r="S59" s="92">
        <v>1.514759999999999E-2</v>
      </c>
      <c r="T59" s="92">
        <v>1.5654100000000004E-2</v>
      </c>
      <c r="U59" s="92">
        <v>1.6142400000000005E-2</v>
      </c>
      <c r="V59" s="92">
        <v>1.6612500000000002E-2</v>
      </c>
      <c r="W59" s="92">
        <v>1.70644E-2</v>
      </c>
      <c r="X59" s="92">
        <v>1.7498099999999989E-2</v>
      </c>
      <c r="Y59" s="92">
        <v>1.7913600000000002E-2</v>
      </c>
      <c r="Z59" s="92">
        <v>1.8310900000000005E-2</v>
      </c>
      <c r="AA59" s="92">
        <v>1.8689999999999998E-2</v>
      </c>
      <c r="AB59" s="92">
        <v>1.9050900000000003E-2</v>
      </c>
      <c r="AC59" s="92">
        <v>1.9393599999999983E-2</v>
      </c>
      <c r="AD59" s="92">
        <v>1.9718100000000009E-2</v>
      </c>
      <c r="AE59" s="92">
        <v>2.0024400000000005E-2</v>
      </c>
      <c r="AF59" s="92">
        <v>2.0312500000000004E-2</v>
      </c>
      <c r="AG59" s="92">
        <v>2.058239999999999E-2</v>
      </c>
      <c r="AH59" s="92">
        <v>2.083409999999998E-2</v>
      </c>
      <c r="AI59" s="92">
        <v>2.1067600000000023E-2</v>
      </c>
      <c r="AJ59" s="92">
        <v>2.1282899999999993E-2</v>
      </c>
      <c r="AK59" s="92">
        <v>2.1479999999999996E-2</v>
      </c>
    </row>
    <row r="60" spans="1:37" ht="14.4" x14ac:dyDescent="0.3">
      <c r="A60" s="43" t="s">
        <v>218</v>
      </c>
      <c r="B60" s="92">
        <v>6.0625000000000002E-4</v>
      </c>
      <c r="C60" s="92">
        <v>1.6749999999999998E-3</v>
      </c>
      <c r="D60" s="92">
        <v>2.5124999999999995E-3</v>
      </c>
      <c r="E60" s="92">
        <v>3.3500000000000001E-3</v>
      </c>
      <c r="F60" s="92">
        <v>7.9841666666666672E-3</v>
      </c>
      <c r="G60" s="92">
        <v>1.2618333333333336E-2</v>
      </c>
      <c r="H60" s="92">
        <v>1.7252500000000004E-2</v>
      </c>
      <c r="I60" s="92">
        <v>2.1886666666666672E-2</v>
      </c>
      <c r="J60" s="92">
        <v>2.6520833333333341E-2</v>
      </c>
      <c r="K60" s="92">
        <v>3.1154999999999999E-2</v>
      </c>
      <c r="L60" s="92">
        <v>3.7302638888888892E-2</v>
      </c>
      <c r="M60" s="92">
        <v>4.3842222222222213E-2</v>
      </c>
      <c r="N60" s="92">
        <v>5.0773750000000006E-2</v>
      </c>
      <c r="O60" s="92">
        <v>5.8097222222222217E-2</v>
      </c>
      <c r="P60" s="92">
        <v>6.58126388888889E-2</v>
      </c>
      <c r="Q60" s="92">
        <v>7.392E-2</v>
      </c>
      <c r="R60" s="92">
        <v>7.7927099999999971E-2</v>
      </c>
      <c r="S60" s="92">
        <v>8.1952400000000036E-2</v>
      </c>
      <c r="T60" s="92">
        <v>8.5995900000000014E-2</v>
      </c>
      <c r="U60" s="92">
        <v>9.0057600000000002E-2</v>
      </c>
      <c r="V60" s="92">
        <v>9.4137499999999985E-2</v>
      </c>
      <c r="W60" s="92">
        <v>9.823560000000002E-2</v>
      </c>
      <c r="X60" s="92">
        <v>0.1023519</v>
      </c>
      <c r="Y60" s="92">
        <v>0.10648639999999998</v>
      </c>
      <c r="Z60" s="92">
        <v>0.1106391</v>
      </c>
      <c r="AA60" s="92">
        <v>0.11480999999999998</v>
      </c>
      <c r="AB60" s="92">
        <v>0.1189991</v>
      </c>
      <c r="AC60" s="92">
        <v>0.12320639999999999</v>
      </c>
      <c r="AD60" s="92">
        <v>0.12743190000000004</v>
      </c>
      <c r="AE60" s="92">
        <v>0.13167559999999998</v>
      </c>
      <c r="AF60" s="92">
        <v>0.13593750000000002</v>
      </c>
      <c r="AG60" s="92">
        <v>0.1402176</v>
      </c>
      <c r="AH60" s="92">
        <v>0.1445159</v>
      </c>
      <c r="AI60" s="92">
        <v>0.14883240000000003</v>
      </c>
      <c r="AJ60" s="92">
        <v>0.1531671</v>
      </c>
      <c r="AK60" s="92">
        <v>0.15751999999999999</v>
      </c>
    </row>
    <row r="61" spans="1:37" ht="14.4" x14ac:dyDescent="0.3">
      <c r="A61" s="43" t="s">
        <v>221</v>
      </c>
      <c r="B61" s="92">
        <v>0</v>
      </c>
      <c r="C61" s="92">
        <v>0</v>
      </c>
      <c r="D61" s="92">
        <v>0</v>
      </c>
      <c r="E61" s="92">
        <v>0</v>
      </c>
      <c r="F61" s="92">
        <v>0</v>
      </c>
      <c r="G61" s="92">
        <v>0</v>
      </c>
      <c r="H61" s="92">
        <v>0</v>
      </c>
      <c r="I61" s="92">
        <v>0</v>
      </c>
      <c r="J61" s="92">
        <v>0</v>
      </c>
      <c r="K61" s="92">
        <v>0</v>
      </c>
      <c r="L61" s="92">
        <v>0</v>
      </c>
      <c r="M61" s="92">
        <v>0</v>
      </c>
      <c r="N61" s="92">
        <v>0</v>
      </c>
      <c r="O61" s="92">
        <v>0</v>
      </c>
      <c r="P61" s="92">
        <v>0</v>
      </c>
      <c r="Q61" s="92">
        <v>0</v>
      </c>
      <c r="R61" s="92">
        <v>0</v>
      </c>
      <c r="S61" s="92">
        <v>0</v>
      </c>
      <c r="T61" s="92">
        <v>0</v>
      </c>
      <c r="U61" s="92">
        <v>0</v>
      </c>
      <c r="V61" s="92">
        <v>0</v>
      </c>
      <c r="W61" s="92">
        <v>0</v>
      </c>
      <c r="X61" s="92">
        <v>0</v>
      </c>
      <c r="Y61" s="92">
        <v>0</v>
      </c>
      <c r="Z61" s="92">
        <v>0</v>
      </c>
      <c r="AA61" s="92">
        <v>0</v>
      </c>
      <c r="AB61" s="92">
        <v>0</v>
      </c>
      <c r="AC61" s="92">
        <v>0</v>
      </c>
      <c r="AD61" s="92">
        <v>0</v>
      </c>
      <c r="AE61" s="92">
        <v>0</v>
      </c>
      <c r="AF61" s="92">
        <v>0</v>
      </c>
      <c r="AG61" s="92">
        <v>0</v>
      </c>
      <c r="AH61" s="92">
        <v>0</v>
      </c>
      <c r="AI61" s="92">
        <v>0</v>
      </c>
      <c r="AJ61" s="92">
        <v>0</v>
      </c>
      <c r="AK61" s="92">
        <v>0</v>
      </c>
    </row>
    <row r="62" spans="1:37" ht="14.4" x14ac:dyDescent="0.3">
      <c r="A62" s="43" t="s">
        <v>222</v>
      </c>
      <c r="B62" s="92">
        <v>0</v>
      </c>
      <c r="C62" s="92">
        <v>0</v>
      </c>
      <c r="D62" s="92">
        <v>0</v>
      </c>
      <c r="E62" s="92">
        <v>0</v>
      </c>
      <c r="F62" s="92">
        <v>0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92">
        <v>0</v>
      </c>
      <c r="M62" s="92">
        <v>0</v>
      </c>
      <c r="N62" s="92">
        <v>0</v>
      </c>
      <c r="O62" s="92">
        <v>0</v>
      </c>
      <c r="P62" s="92">
        <v>0</v>
      </c>
      <c r="Q62" s="92">
        <v>0</v>
      </c>
      <c r="R62" s="92">
        <v>0</v>
      </c>
      <c r="S62" s="92">
        <v>0</v>
      </c>
      <c r="T62" s="92">
        <v>0</v>
      </c>
      <c r="U62" s="92">
        <v>0</v>
      </c>
      <c r="V62" s="92">
        <v>0</v>
      </c>
      <c r="W62" s="92">
        <v>0</v>
      </c>
      <c r="X62" s="92">
        <v>0</v>
      </c>
      <c r="Y62" s="92">
        <v>0</v>
      </c>
      <c r="Z62" s="92">
        <v>0</v>
      </c>
      <c r="AA62" s="92">
        <v>0</v>
      </c>
      <c r="AB62" s="92">
        <v>0</v>
      </c>
      <c r="AC62" s="92">
        <v>0</v>
      </c>
      <c r="AD62" s="92">
        <v>0</v>
      </c>
      <c r="AE62" s="92">
        <v>0</v>
      </c>
      <c r="AF62" s="92">
        <v>0</v>
      </c>
      <c r="AG62" s="92">
        <v>0</v>
      </c>
      <c r="AH62" s="92">
        <v>0</v>
      </c>
      <c r="AI62" s="92">
        <v>0</v>
      </c>
      <c r="AJ62" s="92">
        <v>0</v>
      </c>
      <c r="AK62" s="92">
        <v>0</v>
      </c>
    </row>
    <row r="63" spans="1:37" ht="14.4" x14ac:dyDescent="0.3">
      <c r="A63" s="43" t="s">
        <v>219</v>
      </c>
      <c r="B63" s="92">
        <v>0</v>
      </c>
      <c r="C63" s="92">
        <v>0</v>
      </c>
      <c r="D63" s="92">
        <v>0</v>
      </c>
      <c r="E63" s="92">
        <v>0</v>
      </c>
      <c r="F63" s="92">
        <v>0</v>
      </c>
      <c r="G63" s="92">
        <v>0</v>
      </c>
      <c r="H63" s="92">
        <v>0</v>
      </c>
      <c r="I63" s="92">
        <v>0</v>
      </c>
      <c r="J63" s="92">
        <v>0</v>
      </c>
      <c r="K63" s="92">
        <v>0</v>
      </c>
      <c r="L63" s="92">
        <v>0</v>
      </c>
      <c r="M63" s="92">
        <v>0</v>
      </c>
      <c r="N63" s="92">
        <v>0</v>
      </c>
      <c r="O63" s="92">
        <v>0</v>
      </c>
      <c r="P63" s="92">
        <v>0</v>
      </c>
      <c r="Q63" s="92">
        <v>0</v>
      </c>
      <c r="R63" s="92">
        <v>0</v>
      </c>
      <c r="S63" s="92">
        <v>0</v>
      </c>
      <c r="T63" s="92">
        <v>0</v>
      </c>
      <c r="U63" s="92">
        <v>0</v>
      </c>
      <c r="V63" s="92">
        <v>0</v>
      </c>
      <c r="W63" s="92">
        <v>0</v>
      </c>
      <c r="X63" s="92">
        <v>0</v>
      </c>
      <c r="Y63" s="92">
        <v>0</v>
      </c>
      <c r="Z63" s="92">
        <v>0</v>
      </c>
      <c r="AA63" s="92">
        <v>0</v>
      </c>
      <c r="AB63" s="92">
        <v>0</v>
      </c>
      <c r="AC63" s="92">
        <v>0</v>
      </c>
      <c r="AD63" s="92">
        <v>0</v>
      </c>
      <c r="AE63" s="92">
        <v>0</v>
      </c>
      <c r="AF63" s="92">
        <v>0</v>
      </c>
      <c r="AG63" s="92">
        <v>0</v>
      </c>
      <c r="AH63" s="92">
        <v>0</v>
      </c>
      <c r="AI63" s="92">
        <v>0</v>
      </c>
      <c r="AJ63" s="92">
        <v>0</v>
      </c>
      <c r="AK63" s="92">
        <v>0</v>
      </c>
    </row>
    <row r="64" spans="1:37" ht="14.4" x14ac:dyDescent="0.3">
      <c r="A64" s="57" t="s">
        <v>52</v>
      </c>
      <c r="B64" s="72">
        <v>1</v>
      </c>
      <c r="C64" s="72">
        <v>0.99999999999999989</v>
      </c>
      <c r="D64" s="72">
        <v>0.99999999999999989</v>
      </c>
      <c r="E64" s="72">
        <v>1</v>
      </c>
      <c r="F64" s="72">
        <v>1</v>
      </c>
      <c r="G64" s="72">
        <v>1</v>
      </c>
      <c r="H64" s="72">
        <v>1.0000000000000002</v>
      </c>
      <c r="I64" s="72">
        <v>0.99999999999999989</v>
      </c>
      <c r="J64" s="72">
        <v>1</v>
      </c>
      <c r="K64" s="72">
        <v>1.0000000000000002</v>
      </c>
      <c r="L64" s="72">
        <v>0.99999999999999989</v>
      </c>
      <c r="M64" s="72">
        <v>1</v>
      </c>
      <c r="N64" s="72">
        <v>1</v>
      </c>
      <c r="O64" s="72">
        <v>1</v>
      </c>
      <c r="P64" s="72">
        <v>1</v>
      </c>
      <c r="Q64" s="72">
        <v>1</v>
      </c>
      <c r="R64" s="72">
        <v>0.99999999999999989</v>
      </c>
      <c r="S64" s="72">
        <v>1</v>
      </c>
      <c r="T64" s="72">
        <v>1.0000000000000002</v>
      </c>
      <c r="U64" s="72">
        <v>1</v>
      </c>
      <c r="V64" s="72">
        <v>1</v>
      </c>
      <c r="W64" s="72">
        <v>1.0000000000000002</v>
      </c>
      <c r="X64" s="72">
        <v>1</v>
      </c>
      <c r="Y64" s="72">
        <v>1</v>
      </c>
      <c r="Z64" s="72">
        <v>1</v>
      </c>
      <c r="AA64" s="72">
        <v>0.99999999999999989</v>
      </c>
      <c r="AB64" s="72">
        <v>1</v>
      </c>
      <c r="AC64" s="72">
        <v>1</v>
      </c>
      <c r="AD64" s="72">
        <v>1.0000000000000002</v>
      </c>
      <c r="AE64" s="72">
        <v>1</v>
      </c>
      <c r="AF64" s="72">
        <v>1.0000000000000002</v>
      </c>
      <c r="AG64" s="72">
        <v>0.99999999999999989</v>
      </c>
      <c r="AH64" s="72">
        <v>1</v>
      </c>
      <c r="AI64" s="72">
        <v>1.0000000000000002</v>
      </c>
      <c r="AJ64" s="72">
        <v>1</v>
      </c>
      <c r="AK64" s="72">
        <v>1</v>
      </c>
    </row>
    <row r="67" spans="1:37" x14ac:dyDescent="0.2">
      <c r="A67" s="101" t="s">
        <v>324</v>
      </c>
      <c r="B67" s="73">
        <f>B43</f>
        <v>2015</v>
      </c>
      <c r="C67" s="73">
        <f t="shared" ref="C67:AK67" si="5">C43</f>
        <v>2016</v>
      </c>
      <c r="D67" s="73">
        <f t="shared" si="5"/>
        <v>2017</v>
      </c>
      <c r="E67" s="73">
        <f t="shared" si="5"/>
        <v>2018</v>
      </c>
      <c r="F67" s="73">
        <f t="shared" si="5"/>
        <v>2019</v>
      </c>
      <c r="G67" s="73">
        <f t="shared" si="5"/>
        <v>2020</v>
      </c>
      <c r="H67" s="73">
        <f t="shared" si="5"/>
        <v>2021</v>
      </c>
      <c r="I67" s="73">
        <f t="shared" si="5"/>
        <v>2022</v>
      </c>
      <c r="J67" s="73">
        <f t="shared" si="5"/>
        <v>2023</v>
      </c>
      <c r="K67" s="73">
        <f t="shared" si="5"/>
        <v>2024</v>
      </c>
      <c r="L67" s="73">
        <f t="shared" si="5"/>
        <v>2025</v>
      </c>
      <c r="M67" s="73">
        <f t="shared" si="5"/>
        <v>2026</v>
      </c>
      <c r="N67" s="73">
        <f t="shared" si="5"/>
        <v>2027</v>
      </c>
      <c r="O67" s="73">
        <f t="shared" si="5"/>
        <v>2028</v>
      </c>
      <c r="P67" s="73">
        <f t="shared" si="5"/>
        <v>2029</v>
      </c>
      <c r="Q67" s="73">
        <f t="shared" si="5"/>
        <v>2030</v>
      </c>
      <c r="R67" s="73">
        <f t="shared" si="5"/>
        <v>2031</v>
      </c>
      <c r="S67" s="73">
        <f t="shared" si="5"/>
        <v>2032</v>
      </c>
      <c r="T67" s="73">
        <f t="shared" si="5"/>
        <v>2033</v>
      </c>
      <c r="U67" s="73">
        <f t="shared" si="5"/>
        <v>2034</v>
      </c>
      <c r="V67" s="73">
        <f t="shared" si="5"/>
        <v>2035</v>
      </c>
      <c r="W67" s="73">
        <f t="shared" si="5"/>
        <v>2036</v>
      </c>
      <c r="X67" s="73">
        <f t="shared" si="5"/>
        <v>2037</v>
      </c>
      <c r="Y67" s="73">
        <f t="shared" si="5"/>
        <v>2038</v>
      </c>
      <c r="Z67" s="73">
        <f t="shared" si="5"/>
        <v>2039</v>
      </c>
      <c r="AA67" s="73">
        <f t="shared" si="5"/>
        <v>2040</v>
      </c>
      <c r="AB67" s="73">
        <f t="shared" si="5"/>
        <v>2041</v>
      </c>
      <c r="AC67" s="73">
        <f t="shared" si="5"/>
        <v>2042</v>
      </c>
      <c r="AD67" s="73">
        <f t="shared" si="5"/>
        <v>2043</v>
      </c>
      <c r="AE67" s="73">
        <f t="shared" si="5"/>
        <v>2044</v>
      </c>
      <c r="AF67" s="73">
        <f t="shared" si="5"/>
        <v>2045</v>
      </c>
      <c r="AG67" s="73">
        <f t="shared" si="5"/>
        <v>2046</v>
      </c>
      <c r="AH67" s="73">
        <f t="shared" si="5"/>
        <v>2047</v>
      </c>
      <c r="AI67" s="73">
        <f t="shared" si="5"/>
        <v>2048</v>
      </c>
      <c r="AJ67" s="73">
        <f t="shared" si="5"/>
        <v>2049</v>
      </c>
      <c r="AK67" s="73">
        <f t="shared" si="5"/>
        <v>2050</v>
      </c>
    </row>
    <row r="68" spans="1:37" ht="14.4" x14ac:dyDescent="0.3">
      <c r="A68" s="99" t="s">
        <v>218</v>
      </c>
      <c r="B68" s="28">
        <f>B60</f>
        <v>6.0625000000000002E-4</v>
      </c>
      <c r="C68" s="28">
        <f t="shared" ref="C68:AK68" si="6">C60</f>
        <v>1.6749999999999998E-3</v>
      </c>
      <c r="D68" s="28">
        <f t="shared" si="6"/>
        <v>2.5124999999999995E-3</v>
      </c>
      <c r="E68" s="28">
        <f t="shared" si="6"/>
        <v>3.3500000000000001E-3</v>
      </c>
      <c r="F68" s="28">
        <f t="shared" si="6"/>
        <v>7.9841666666666672E-3</v>
      </c>
      <c r="G68" s="28">
        <f t="shared" si="6"/>
        <v>1.2618333333333336E-2</v>
      </c>
      <c r="H68" s="28">
        <f t="shared" si="6"/>
        <v>1.7252500000000004E-2</v>
      </c>
      <c r="I68" s="28">
        <f t="shared" si="6"/>
        <v>2.1886666666666672E-2</v>
      </c>
      <c r="J68" s="28">
        <f t="shared" si="6"/>
        <v>2.6520833333333341E-2</v>
      </c>
      <c r="K68" s="28">
        <f t="shared" si="6"/>
        <v>3.1154999999999999E-2</v>
      </c>
      <c r="L68" s="28">
        <f t="shared" si="6"/>
        <v>3.7302638888888892E-2</v>
      </c>
      <c r="M68" s="28">
        <f t="shared" si="6"/>
        <v>4.3842222222222213E-2</v>
      </c>
      <c r="N68" s="28">
        <f t="shared" si="6"/>
        <v>5.0773750000000006E-2</v>
      </c>
      <c r="O68" s="28">
        <f t="shared" si="6"/>
        <v>5.8097222222222217E-2</v>
      </c>
      <c r="P68" s="28">
        <f t="shared" si="6"/>
        <v>6.58126388888889E-2</v>
      </c>
      <c r="Q68" s="28">
        <f t="shared" si="6"/>
        <v>7.392E-2</v>
      </c>
      <c r="R68" s="28">
        <f t="shared" si="6"/>
        <v>7.7927099999999971E-2</v>
      </c>
      <c r="S68" s="28">
        <f t="shared" si="6"/>
        <v>8.1952400000000036E-2</v>
      </c>
      <c r="T68" s="28">
        <f t="shared" si="6"/>
        <v>8.5995900000000014E-2</v>
      </c>
      <c r="U68" s="28">
        <f t="shared" si="6"/>
        <v>9.0057600000000002E-2</v>
      </c>
      <c r="V68" s="28">
        <f t="shared" si="6"/>
        <v>9.4137499999999985E-2</v>
      </c>
      <c r="W68" s="28">
        <f t="shared" si="6"/>
        <v>9.823560000000002E-2</v>
      </c>
      <c r="X68" s="28">
        <f t="shared" si="6"/>
        <v>0.1023519</v>
      </c>
      <c r="Y68" s="28">
        <f t="shared" si="6"/>
        <v>0.10648639999999998</v>
      </c>
      <c r="Z68" s="28">
        <f t="shared" si="6"/>
        <v>0.1106391</v>
      </c>
      <c r="AA68" s="28">
        <f t="shared" si="6"/>
        <v>0.11480999999999998</v>
      </c>
      <c r="AB68" s="28">
        <f t="shared" si="6"/>
        <v>0.1189991</v>
      </c>
      <c r="AC68" s="28">
        <f t="shared" si="6"/>
        <v>0.12320639999999999</v>
      </c>
      <c r="AD68" s="28">
        <f t="shared" si="6"/>
        <v>0.12743190000000004</v>
      </c>
      <c r="AE68" s="28">
        <f t="shared" si="6"/>
        <v>0.13167559999999998</v>
      </c>
      <c r="AF68" s="28">
        <f t="shared" si="6"/>
        <v>0.13593750000000002</v>
      </c>
      <c r="AG68" s="28">
        <f t="shared" si="6"/>
        <v>0.1402176</v>
      </c>
      <c r="AH68" s="28">
        <f t="shared" si="6"/>
        <v>0.1445159</v>
      </c>
      <c r="AI68" s="28">
        <f t="shared" si="6"/>
        <v>0.14883240000000003</v>
      </c>
      <c r="AJ68" s="28">
        <f t="shared" si="6"/>
        <v>0.1531671</v>
      </c>
      <c r="AK68" s="28">
        <f t="shared" si="6"/>
        <v>0.15751999999999999</v>
      </c>
    </row>
    <row r="69" spans="1:37" ht="14.4" x14ac:dyDescent="0.3">
      <c r="A69" s="99" t="s">
        <v>217</v>
      </c>
      <c r="B69" s="28">
        <f>B59</f>
        <v>6.437499999999999E-4</v>
      </c>
      <c r="C69" s="28">
        <f t="shared" ref="C69:AK69" si="7">C59</f>
        <v>8.25E-4</v>
      </c>
      <c r="D69" s="28">
        <f t="shared" si="7"/>
        <v>1.2374999999999999E-3</v>
      </c>
      <c r="E69" s="28">
        <f t="shared" si="7"/>
        <v>1.6499999999999998E-3</v>
      </c>
      <c r="F69" s="28">
        <f t="shared" si="7"/>
        <v>3.9324999999999994E-3</v>
      </c>
      <c r="G69" s="28">
        <f t="shared" si="7"/>
        <v>6.2150000000000009E-3</v>
      </c>
      <c r="H69" s="28">
        <f t="shared" si="7"/>
        <v>8.4975000000000016E-3</v>
      </c>
      <c r="I69" s="28">
        <f t="shared" si="7"/>
        <v>1.0779999999999998E-2</v>
      </c>
      <c r="J69" s="28">
        <f t="shared" si="7"/>
        <v>1.3062500000000001E-2</v>
      </c>
      <c r="K69" s="28">
        <f t="shared" si="7"/>
        <v>1.5344999999999998E-2</v>
      </c>
      <c r="L69" s="28">
        <f t="shared" si="7"/>
        <v>1.6114027777777786E-2</v>
      </c>
      <c r="M69" s="28">
        <f t="shared" si="7"/>
        <v>1.6491111111111109E-2</v>
      </c>
      <c r="N69" s="28">
        <f t="shared" si="7"/>
        <v>1.6476250000000001E-2</v>
      </c>
      <c r="O69" s="28">
        <f t="shared" si="7"/>
        <v>1.6069444444444449E-2</v>
      </c>
      <c r="P69" s="28">
        <f t="shared" si="7"/>
        <v>1.5270694444444437E-2</v>
      </c>
      <c r="Q69" s="28">
        <f t="shared" si="7"/>
        <v>1.4080000000000004E-2</v>
      </c>
      <c r="R69" s="28">
        <f t="shared" si="7"/>
        <v>1.4622899999999989E-2</v>
      </c>
      <c r="S69" s="28">
        <f t="shared" si="7"/>
        <v>1.514759999999999E-2</v>
      </c>
      <c r="T69" s="28">
        <f t="shared" si="7"/>
        <v>1.5654100000000004E-2</v>
      </c>
      <c r="U69" s="28">
        <f t="shared" si="7"/>
        <v>1.6142400000000005E-2</v>
      </c>
      <c r="V69" s="28">
        <f t="shared" si="7"/>
        <v>1.6612500000000002E-2</v>
      </c>
      <c r="W69" s="28">
        <f t="shared" si="7"/>
        <v>1.70644E-2</v>
      </c>
      <c r="X69" s="28">
        <f t="shared" si="7"/>
        <v>1.7498099999999989E-2</v>
      </c>
      <c r="Y69" s="28">
        <f t="shared" si="7"/>
        <v>1.7913600000000002E-2</v>
      </c>
      <c r="Z69" s="28">
        <f t="shared" si="7"/>
        <v>1.8310900000000005E-2</v>
      </c>
      <c r="AA69" s="28">
        <f t="shared" si="7"/>
        <v>1.8689999999999998E-2</v>
      </c>
      <c r="AB69" s="28">
        <f t="shared" si="7"/>
        <v>1.9050900000000003E-2</v>
      </c>
      <c r="AC69" s="28">
        <f t="shared" si="7"/>
        <v>1.9393599999999983E-2</v>
      </c>
      <c r="AD69" s="28">
        <f t="shared" si="7"/>
        <v>1.9718100000000009E-2</v>
      </c>
      <c r="AE69" s="28">
        <f t="shared" si="7"/>
        <v>2.0024400000000005E-2</v>
      </c>
      <c r="AF69" s="28">
        <f t="shared" si="7"/>
        <v>2.0312500000000004E-2</v>
      </c>
      <c r="AG69" s="28">
        <f t="shared" si="7"/>
        <v>2.058239999999999E-2</v>
      </c>
      <c r="AH69" s="28">
        <f t="shared" si="7"/>
        <v>2.083409999999998E-2</v>
      </c>
      <c r="AI69" s="28">
        <f t="shared" si="7"/>
        <v>2.1067600000000023E-2</v>
      </c>
      <c r="AJ69" s="28">
        <f t="shared" si="7"/>
        <v>2.1282899999999993E-2</v>
      </c>
      <c r="AK69" s="28">
        <f t="shared" si="7"/>
        <v>2.1479999999999996E-2</v>
      </c>
    </row>
    <row r="70" spans="1:37" ht="14.4" x14ac:dyDescent="0.3">
      <c r="A70" s="99" t="s">
        <v>80</v>
      </c>
      <c r="B70" s="99">
        <f>B64-B71-B69-B68</f>
        <v>2.4999999999999998E-2</v>
      </c>
      <c r="C70" s="99">
        <f t="shared" ref="C70:AK70" si="8">C64-C71-C69-C68</f>
        <v>2.5000000000000081E-2</v>
      </c>
      <c r="D70" s="99">
        <f t="shared" si="8"/>
        <v>2.5000000000000053E-2</v>
      </c>
      <c r="E70" s="99">
        <f t="shared" si="8"/>
        <v>2.5000000000000029E-2</v>
      </c>
      <c r="F70" s="99">
        <f t="shared" si="8"/>
        <v>2.4999999999999932E-2</v>
      </c>
      <c r="G70" s="99">
        <f t="shared" si="8"/>
        <v>2.5000000000000057E-2</v>
      </c>
      <c r="H70" s="99">
        <f t="shared" si="8"/>
        <v>2.5000000000000064E-2</v>
      </c>
      <c r="I70" s="99">
        <f t="shared" si="8"/>
        <v>2.4999999999999974E-2</v>
      </c>
      <c r="J70" s="99">
        <f t="shared" si="8"/>
        <v>2.4999999999999981E-2</v>
      </c>
      <c r="K70" s="99">
        <f t="shared" si="8"/>
        <v>2.5000000000000123E-2</v>
      </c>
      <c r="L70" s="99">
        <f t="shared" si="8"/>
        <v>2.5000000000000008E-2</v>
      </c>
      <c r="M70" s="99">
        <f t="shared" si="8"/>
        <v>2.4999999999999939E-2</v>
      </c>
      <c r="N70" s="99">
        <f t="shared" si="8"/>
        <v>2.4999999999999939E-2</v>
      </c>
      <c r="O70" s="99">
        <f t="shared" si="8"/>
        <v>2.5000000000000078E-2</v>
      </c>
      <c r="P70" s="99">
        <f t="shared" si="8"/>
        <v>2.4999999999999967E-2</v>
      </c>
      <c r="Q70" s="99">
        <f t="shared" si="8"/>
        <v>2.4999999999999981E-2</v>
      </c>
      <c r="R70" s="99">
        <f t="shared" si="8"/>
        <v>2.4999999999999967E-2</v>
      </c>
      <c r="S70" s="99">
        <f t="shared" si="8"/>
        <v>2.5000000000000078E-2</v>
      </c>
      <c r="T70" s="99">
        <f t="shared" si="8"/>
        <v>2.5000000000000133E-2</v>
      </c>
      <c r="U70" s="99">
        <f t="shared" si="8"/>
        <v>2.5000000000000092E-2</v>
      </c>
      <c r="V70" s="99">
        <f t="shared" si="8"/>
        <v>2.500000000000005E-2</v>
      </c>
      <c r="W70" s="99">
        <f t="shared" si="8"/>
        <v>2.5000000000000064E-2</v>
      </c>
      <c r="X70" s="99">
        <f t="shared" si="8"/>
        <v>2.500000000000005E-2</v>
      </c>
      <c r="Y70" s="99">
        <f t="shared" si="8"/>
        <v>2.4999999999999994E-2</v>
      </c>
      <c r="Z70" s="99">
        <f t="shared" si="8"/>
        <v>2.4999999999999897E-2</v>
      </c>
      <c r="AA70" s="99">
        <f t="shared" si="8"/>
        <v>2.5000000000000008E-2</v>
      </c>
      <c r="AB70" s="99">
        <f t="shared" si="8"/>
        <v>2.5000000000000022E-2</v>
      </c>
      <c r="AC70" s="99">
        <f t="shared" si="8"/>
        <v>2.4999999999999883E-2</v>
      </c>
      <c r="AD70" s="99">
        <f t="shared" si="8"/>
        <v>2.4999999999999967E-2</v>
      </c>
      <c r="AE70" s="99">
        <f t="shared" si="8"/>
        <v>2.4999999999999994E-2</v>
      </c>
      <c r="AF70" s="99">
        <f t="shared" si="8"/>
        <v>2.5000000000000105E-2</v>
      </c>
      <c r="AG70" s="99">
        <f t="shared" si="8"/>
        <v>2.4999999999999967E-2</v>
      </c>
      <c r="AH70" s="99">
        <f t="shared" si="8"/>
        <v>2.500000000000005E-2</v>
      </c>
      <c r="AI70" s="99">
        <f t="shared" si="8"/>
        <v>2.5000000000000133E-2</v>
      </c>
      <c r="AJ70" s="99">
        <f t="shared" si="8"/>
        <v>2.4999999999999911E-2</v>
      </c>
      <c r="AK70" s="99">
        <f t="shared" si="8"/>
        <v>2.4999999999999967E-2</v>
      </c>
    </row>
    <row r="71" spans="1:37" ht="14.4" x14ac:dyDescent="0.3">
      <c r="A71" s="99" t="s">
        <v>84</v>
      </c>
      <c r="B71" s="28">
        <f>B56</f>
        <v>0.97375</v>
      </c>
      <c r="C71" s="28">
        <f t="shared" ref="C71:AK71" si="9">C56</f>
        <v>0.97249999999999981</v>
      </c>
      <c r="D71" s="28">
        <f t="shared" si="9"/>
        <v>0.97124999999999984</v>
      </c>
      <c r="E71" s="28">
        <f t="shared" si="9"/>
        <v>0.97</v>
      </c>
      <c r="F71" s="28">
        <f t="shared" si="9"/>
        <v>0.9630833333333334</v>
      </c>
      <c r="G71" s="28">
        <f t="shared" si="9"/>
        <v>0.95616666666666661</v>
      </c>
      <c r="H71" s="28">
        <f t="shared" si="9"/>
        <v>0.94925000000000015</v>
      </c>
      <c r="I71" s="28">
        <f t="shared" si="9"/>
        <v>0.94233333333333325</v>
      </c>
      <c r="J71" s="28">
        <f t="shared" si="9"/>
        <v>0.93541666666666667</v>
      </c>
      <c r="K71" s="28">
        <f t="shared" si="9"/>
        <v>0.9285000000000001</v>
      </c>
      <c r="L71" s="28">
        <f t="shared" si="9"/>
        <v>0.9215833333333332</v>
      </c>
      <c r="M71" s="28">
        <f t="shared" si="9"/>
        <v>0.91466666666666674</v>
      </c>
      <c r="N71" s="28">
        <f t="shared" si="9"/>
        <v>0.90775000000000006</v>
      </c>
      <c r="O71" s="28">
        <f t="shared" si="9"/>
        <v>0.90083333333333326</v>
      </c>
      <c r="P71" s="28">
        <f t="shared" si="9"/>
        <v>0.89391666666666669</v>
      </c>
      <c r="Q71" s="28">
        <f t="shared" si="9"/>
        <v>0.88700000000000001</v>
      </c>
      <c r="R71" s="28">
        <f t="shared" si="9"/>
        <v>0.88244999999999996</v>
      </c>
      <c r="S71" s="28">
        <f t="shared" si="9"/>
        <v>0.8778999999999999</v>
      </c>
      <c r="T71" s="28">
        <f t="shared" si="9"/>
        <v>0.87335000000000007</v>
      </c>
      <c r="U71" s="28">
        <f t="shared" si="9"/>
        <v>0.86879999999999991</v>
      </c>
      <c r="V71" s="28">
        <f t="shared" si="9"/>
        <v>0.86424999999999996</v>
      </c>
      <c r="W71" s="28">
        <f t="shared" si="9"/>
        <v>0.85970000000000013</v>
      </c>
      <c r="X71" s="28">
        <f t="shared" si="9"/>
        <v>0.85514999999999997</v>
      </c>
      <c r="Y71" s="28">
        <f t="shared" si="9"/>
        <v>0.85060000000000002</v>
      </c>
      <c r="Z71" s="28">
        <f t="shared" si="9"/>
        <v>0.84605000000000008</v>
      </c>
      <c r="AA71" s="28">
        <f t="shared" si="9"/>
        <v>0.84149999999999991</v>
      </c>
      <c r="AB71" s="28">
        <f t="shared" si="9"/>
        <v>0.83694999999999997</v>
      </c>
      <c r="AC71" s="28">
        <f t="shared" si="9"/>
        <v>0.83240000000000014</v>
      </c>
      <c r="AD71" s="28">
        <f t="shared" si="9"/>
        <v>0.8278500000000002</v>
      </c>
      <c r="AE71" s="28">
        <f t="shared" si="9"/>
        <v>0.82330000000000003</v>
      </c>
      <c r="AF71" s="28">
        <f t="shared" si="9"/>
        <v>0.81875000000000009</v>
      </c>
      <c r="AG71" s="28">
        <f t="shared" si="9"/>
        <v>0.81419999999999992</v>
      </c>
      <c r="AH71" s="28">
        <f t="shared" si="9"/>
        <v>0.80964999999999998</v>
      </c>
      <c r="AI71" s="28">
        <f t="shared" si="9"/>
        <v>0.80510000000000004</v>
      </c>
      <c r="AJ71" s="28">
        <f t="shared" si="9"/>
        <v>0.80055000000000009</v>
      </c>
      <c r="AK71" s="28">
        <f t="shared" si="9"/>
        <v>0.79600000000000004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FE0D-BB7E-42D3-88A5-D6402B635835}">
  <sheetPr codeName="Sheet30">
    <tabColor theme="6" tint="0.79998168889431442"/>
  </sheetPr>
  <dimension ref="A25:AK71"/>
  <sheetViews>
    <sheetView workbookViewId="0">
      <pane ySplit="23" topLeftCell="A27" activePane="bottomLeft" state="frozen"/>
      <selection pane="bottomLeft" activeCell="Q37" sqref="Q37"/>
    </sheetView>
  </sheetViews>
  <sheetFormatPr defaultColWidth="9.109375" defaultRowHeight="10.199999999999999" x14ac:dyDescent="0.2"/>
  <cols>
    <col min="1" max="1" width="35.5546875" style="73" bestFit="1" customWidth="1"/>
    <col min="2" max="2" width="5" style="73" bestFit="1" customWidth="1"/>
    <col min="3" max="3" width="9.44140625" style="73" bestFit="1" customWidth="1"/>
    <col min="4" max="38" width="5" style="73" bestFit="1" customWidth="1"/>
    <col min="39" max="16384" width="9.109375" style="73"/>
  </cols>
  <sheetData>
    <row r="25" spans="1:37" x14ac:dyDescent="0.2">
      <c r="A25" s="101" t="s">
        <v>323</v>
      </c>
    </row>
    <row r="26" spans="1:37" ht="14.4" x14ac:dyDescent="0.3">
      <c r="A26" s="57" t="s">
        <v>555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</row>
    <row r="27" spans="1:37" ht="14.4" x14ac:dyDescent="0.3">
      <c r="A27" s="57" t="s">
        <v>302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</row>
    <row r="28" spans="1:37" ht="14.4" x14ac:dyDescent="0.3">
      <c r="A28" s="57" t="s">
        <v>303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14.4" x14ac:dyDescent="0.3">
      <c r="A29" s="57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</row>
    <row r="30" spans="1:37" ht="14.4" x14ac:dyDescent="0.3">
      <c r="A30" s="57" t="s">
        <v>246</v>
      </c>
      <c r="B30" s="57">
        <v>2015</v>
      </c>
      <c r="C30" s="57">
        <v>2016</v>
      </c>
      <c r="D30" s="57">
        <v>2017</v>
      </c>
      <c r="E30" s="57">
        <v>2018</v>
      </c>
      <c r="F30" s="57">
        <v>2019</v>
      </c>
      <c r="G30" s="57">
        <v>2020</v>
      </c>
      <c r="H30" s="57">
        <v>2021</v>
      </c>
      <c r="I30" s="57">
        <v>2022</v>
      </c>
      <c r="J30" s="57">
        <v>2023</v>
      </c>
      <c r="K30" s="57">
        <v>2024</v>
      </c>
      <c r="L30" s="57">
        <v>2025</v>
      </c>
      <c r="M30" s="57">
        <v>2026</v>
      </c>
      <c r="N30" s="57">
        <v>2027</v>
      </c>
      <c r="O30" s="57">
        <v>2028</v>
      </c>
      <c r="P30" s="57">
        <v>2029</v>
      </c>
      <c r="Q30" s="57">
        <v>2030</v>
      </c>
      <c r="R30" s="57">
        <v>2031</v>
      </c>
      <c r="S30" s="57">
        <v>2032</v>
      </c>
      <c r="T30" s="57">
        <v>2033</v>
      </c>
      <c r="U30" s="57">
        <v>2034</v>
      </c>
      <c r="V30" s="57">
        <v>2035</v>
      </c>
      <c r="W30" s="57">
        <v>2036</v>
      </c>
      <c r="X30" s="57">
        <v>2037</v>
      </c>
      <c r="Y30" s="57">
        <v>2038</v>
      </c>
      <c r="Z30" s="57">
        <v>2039</v>
      </c>
      <c r="AA30" s="57">
        <v>2040</v>
      </c>
      <c r="AB30" s="57">
        <v>2041</v>
      </c>
      <c r="AC30" s="57">
        <v>2042</v>
      </c>
      <c r="AD30" s="57">
        <v>2043</v>
      </c>
      <c r="AE30" s="57">
        <v>2044</v>
      </c>
      <c r="AF30" s="57">
        <v>2045</v>
      </c>
      <c r="AG30" s="57">
        <v>2046</v>
      </c>
      <c r="AH30" s="57">
        <v>2047</v>
      </c>
      <c r="AI30" s="57">
        <v>2048</v>
      </c>
      <c r="AJ30" s="57">
        <v>2049</v>
      </c>
      <c r="AK30" s="57">
        <v>2050</v>
      </c>
    </row>
    <row r="31" spans="1:37" ht="14.4" x14ac:dyDescent="0.3">
      <c r="A31" s="43" t="s">
        <v>212</v>
      </c>
      <c r="B31" s="59">
        <v>0.9398333333333333</v>
      </c>
      <c r="C31" s="59">
        <v>0.91966666666666663</v>
      </c>
      <c r="D31" s="59">
        <v>0.89950000000000019</v>
      </c>
      <c r="E31" s="59">
        <v>0.87933333333333341</v>
      </c>
      <c r="F31" s="59">
        <v>0.85916666666666675</v>
      </c>
      <c r="G31" s="59">
        <v>0.83900000000000019</v>
      </c>
      <c r="H31" s="59">
        <v>0.8264999999999999</v>
      </c>
      <c r="I31" s="59">
        <v>0.81400000000000006</v>
      </c>
      <c r="J31" s="59">
        <v>0.8015000000000001</v>
      </c>
      <c r="K31" s="59">
        <v>0.78900000000000003</v>
      </c>
      <c r="L31" s="59">
        <v>0.77649999999999997</v>
      </c>
      <c r="M31" s="59">
        <v>0.7080909090909091</v>
      </c>
      <c r="N31" s="59">
        <v>0.63627272727272721</v>
      </c>
      <c r="O31" s="59">
        <v>0.56240909090909097</v>
      </c>
      <c r="P31" s="59">
        <v>0.48786363636363633</v>
      </c>
      <c r="Q31" s="59">
        <v>0.4140000000000002</v>
      </c>
      <c r="R31" s="59">
        <v>0.35387092622730038</v>
      </c>
      <c r="S31" s="59">
        <v>0.29791790309092675</v>
      </c>
      <c r="T31" s="59">
        <v>0.24668929139394835</v>
      </c>
      <c r="U31" s="59">
        <v>0.20059441454545676</v>
      </c>
      <c r="V31" s="59">
        <v>0.15990637310605765</v>
      </c>
      <c r="W31" s="59">
        <v>0.1247648593333274</v>
      </c>
      <c r="X31" s="59">
        <v>9.5178971727265776E-2</v>
      </c>
      <c r="Y31" s="59">
        <v>7.1030029575751996E-2</v>
      </c>
      <c r="Z31" s="59">
        <v>5.2074387499997668E-2</v>
      </c>
      <c r="AA31" s="59">
        <v>3.7946250000002665E-2</v>
      </c>
      <c r="AB31" s="59">
        <v>2.8160486000009824E-2</v>
      </c>
      <c r="AC31" s="59">
        <v>2.2115443393958281E-2</v>
      </c>
      <c r="AD31" s="59">
        <v>1.9095763590939042E-2</v>
      </c>
      <c r="AE31" s="59">
        <v>1.8275196060647824E-2</v>
      </c>
      <c r="AF31" s="59">
        <v>1.8719412878842549E-2</v>
      </c>
      <c r="AG31" s="59">
        <v>1.9388823272796146E-2</v>
      </c>
      <c r="AH31" s="59">
        <v>1.9141388166749491E-2</v>
      </c>
      <c r="AI31" s="59">
        <v>1.6735434727371365E-2</v>
      </c>
      <c r="AJ31" s="59">
        <v>1.0832470909204091E-2</v>
      </c>
      <c r="AK31" s="59">
        <v>0</v>
      </c>
    </row>
    <row r="32" spans="1:37" ht="14.4" x14ac:dyDescent="0.3">
      <c r="A32" s="43" t="s">
        <v>213</v>
      </c>
      <c r="B32" s="59">
        <v>6.0000000000000001E-3</v>
      </c>
      <c r="C32" s="59">
        <v>6.000000000000001E-3</v>
      </c>
      <c r="D32" s="59">
        <v>6.000000000000001E-3</v>
      </c>
      <c r="E32" s="59">
        <v>6.0000000000000001E-3</v>
      </c>
      <c r="F32" s="59">
        <v>6.000000000000001E-3</v>
      </c>
      <c r="G32" s="59">
        <v>6.000000000000001E-3</v>
      </c>
      <c r="H32" s="59">
        <v>6.000000000000001E-3</v>
      </c>
      <c r="I32" s="59">
        <v>5.9999999999999984E-3</v>
      </c>
      <c r="J32" s="59">
        <v>6.0000000000000001E-3</v>
      </c>
      <c r="K32" s="59">
        <v>6.0000000000000001E-3</v>
      </c>
      <c r="L32" s="59">
        <v>5.9999999999999984E-3</v>
      </c>
      <c r="M32" s="59">
        <v>6.0000000000000001E-3</v>
      </c>
      <c r="N32" s="59">
        <v>6.000000000000001E-3</v>
      </c>
      <c r="O32" s="59">
        <v>6.0000000000000001E-3</v>
      </c>
      <c r="P32" s="59">
        <v>5.9999999999999984E-3</v>
      </c>
      <c r="Q32" s="59">
        <v>6.0000000000000001E-3</v>
      </c>
      <c r="R32" s="59">
        <v>5.8312355909090983E-3</v>
      </c>
      <c r="S32" s="59">
        <v>5.6271441818181922E-3</v>
      </c>
      <c r="T32" s="59">
        <v>5.3915716363636453E-3</v>
      </c>
      <c r="U32" s="59">
        <v>5.1289309090909122E-3</v>
      </c>
      <c r="V32" s="59">
        <v>4.8440056818181768E-3</v>
      </c>
      <c r="W32" s="59">
        <v>4.5417539999999881E-3</v>
      </c>
      <c r="X32" s="59">
        <v>4.2271119090908941E-3</v>
      </c>
      <c r="Y32" s="59">
        <v>3.9047970909090761E-3</v>
      </c>
      <c r="Z32" s="59">
        <v>3.579112499999993E-3</v>
      </c>
      <c r="AA32" s="59">
        <v>3.2537500000000079E-3</v>
      </c>
      <c r="AB32" s="59">
        <v>2.9315940000000347E-3</v>
      </c>
      <c r="AC32" s="59">
        <v>2.6145250909091629E-3</v>
      </c>
      <c r="AD32" s="59">
        <v>2.3032236818183046E-3</v>
      </c>
      <c r="AE32" s="59">
        <v>1.9969736363638236E-3</v>
      </c>
      <c r="AF32" s="59">
        <v>1.6934659090911718E-3</v>
      </c>
      <c r="AG32" s="59">
        <v>1.3886021818185362E-3</v>
      </c>
      <c r="AH32" s="59">
        <v>1.0762985000004547E-3</v>
      </c>
      <c r="AI32" s="59">
        <v>7.4828890909148682E-4</v>
      </c>
      <c r="AJ32" s="59">
        <v>3.9392909090979369E-4</v>
      </c>
      <c r="AK32" s="59">
        <v>0</v>
      </c>
    </row>
    <row r="33" spans="1:37" ht="14.4" x14ac:dyDescent="0.3">
      <c r="A33" s="43" t="s">
        <v>214</v>
      </c>
      <c r="B33" s="59">
        <v>0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  <c r="AG33" s="59">
        <v>0</v>
      </c>
      <c r="AH33" s="59">
        <v>0</v>
      </c>
      <c r="AI33" s="59">
        <v>0</v>
      </c>
      <c r="AJ33" s="59">
        <v>0</v>
      </c>
      <c r="AK33" s="59">
        <v>0</v>
      </c>
    </row>
    <row r="34" spans="1:37" ht="14.4" x14ac:dyDescent="0.3">
      <c r="A34" s="43" t="s">
        <v>215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  <c r="AG34" s="59">
        <v>0</v>
      </c>
      <c r="AH34" s="59">
        <v>0</v>
      </c>
      <c r="AI34" s="59">
        <v>0</v>
      </c>
      <c r="AJ34" s="59">
        <v>0</v>
      </c>
      <c r="AK34" s="59">
        <v>0</v>
      </c>
    </row>
    <row r="35" spans="1:37" ht="14.4" x14ac:dyDescent="0.3">
      <c r="A35" s="43" t="s">
        <v>216</v>
      </c>
      <c r="B35" s="59">
        <v>4.1666666666666657E-2</v>
      </c>
      <c r="C35" s="59">
        <v>4.9333333333333347E-2</v>
      </c>
      <c r="D35" s="59">
        <v>5.7000000000000002E-2</v>
      </c>
      <c r="E35" s="59">
        <v>6.4666666666666678E-2</v>
      </c>
      <c r="F35" s="59">
        <v>7.2333333333333319E-2</v>
      </c>
      <c r="G35" s="59">
        <v>0.08</v>
      </c>
      <c r="H35" s="59">
        <v>8.0000000000000016E-2</v>
      </c>
      <c r="I35" s="59">
        <v>7.9999999999999988E-2</v>
      </c>
      <c r="J35" s="59">
        <v>8.0000000000000016E-2</v>
      </c>
      <c r="K35" s="59">
        <v>0.08</v>
      </c>
      <c r="L35" s="59">
        <v>7.9999999999999988E-2</v>
      </c>
      <c r="M35" s="59">
        <v>0.08</v>
      </c>
      <c r="N35" s="59">
        <v>8.0000000000000016E-2</v>
      </c>
      <c r="O35" s="59">
        <v>0.08</v>
      </c>
      <c r="P35" s="59">
        <v>0.08</v>
      </c>
      <c r="Q35" s="59">
        <v>0.08</v>
      </c>
      <c r="R35" s="59">
        <v>7.7749807878787991E-2</v>
      </c>
      <c r="S35" s="59">
        <v>7.5028589090909217E-2</v>
      </c>
      <c r="T35" s="59">
        <v>7.1887621818181924E-2</v>
      </c>
      <c r="U35" s="59">
        <v>6.8385745454545482E-2</v>
      </c>
      <c r="V35" s="59">
        <v>6.4586742424242366E-2</v>
      </c>
      <c r="W35" s="59">
        <v>6.0556719999999856E-2</v>
      </c>
      <c r="X35" s="59">
        <v>5.6361492121211915E-2</v>
      </c>
      <c r="Y35" s="59">
        <v>5.2063961212121021E-2</v>
      </c>
      <c r="Z35" s="59">
        <v>4.7721499999999903E-2</v>
      </c>
      <c r="AA35" s="59">
        <v>4.3383333333333454E-2</v>
      </c>
      <c r="AB35" s="59">
        <v>3.9087920000000456E-2</v>
      </c>
      <c r="AC35" s="59">
        <v>3.4860334545455507E-2</v>
      </c>
      <c r="AD35" s="59">
        <v>3.0709649090910719E-2</v>
      </c>
      <c r="AE35" s="59">
        <v>2.6626315151517636E-2</v>
      </c>
      <c r="AF35" s="59">
        <v>2.2579545454548957E-2</v>
      </c>
      <c r="AG35" s="59">
        <v>1.8514695757580489E-2</v>
      </c>
      <c r="AH35" s="59">
        <v>1.4350646666672739E-2</v>
      </c>
      <c r="AI35" s="59">
        <v>9.9771854545531551E-3</v>
      </c>
      <c r="AJ35" s="59">
        <v>5.2523878787972579E-3</v>
      </c>
      <c r="AK35" s="59">
        <v>0</v>
      </c>
    </row>
    <row r="36" spans="1:37" ht="14.4" x14ac:dyDescent="0.3">
      <c r="A36" s="43" t="s">
        <v>217</v>
      </c>
      <c r="B36" s="59">
        <v>3.1250000000000006E-3</v>
      </c>
      <c r="C36" s="59">
        <v>6.2500000000000012E-3</v>
      </c>
      <c r="D36" s="59">
        <v>9.3750000000000014E-3</v>
      </c>
      <c r="E36" s="59">
        <v>1.2500000000000002E-2</v>
      </c>
      <c r="F36" s="59">
        <v>1.5624999999999998E-2</v>
      </c>
      <c r="G36" s="59">
        <v>1.8750000000000003E-2</v>
      </c>
      <c r="H36" s="59">
        <v>2.1874999999999999E-2</v>
      </c>
      <c r="I36" s="59">
        <v>2.4999999999999991E-2</v>
      </c>
      <c r="J36" s="59">
        <v>2.8125000000000001E-2</v>
      </c>
      <c r="K36" s="59">
        <v>3.1249999999999997E-2</v>
      </c>
      <c r="L36" s="59">
        <v>3.4375000000000003E-2</v>
      </c>
      <c r="M36" s="59">
        <v>5.147727272727274E-2</v>
      </c>
      <c r="N36" s="59">
        <v>6.9431818181818192E-2</v>
      </c>
      <c r="O36" s="59">
        <v>8.7897727272727225E-2</v>
      </c>
      <c r="P36" s="59">
        <v>0.1065340909090909</v>
      </c>
      <c r="Q36" s="59">
        <v>0.12499999999999994</v>
      </c>
      <c r="R36" s="59">
        <v>0.13641789734847815</v>
      </c>
      <c r="S36" s="59">
        <v>0.14603519545454124</v>
      </c>
      <c r="T36" s="59">
        <v>0.15379716969696763</v>
      </c>
      <c r="U36" s="59">
        <v>0.15969599999999948</v>
      </c>
      <c r="V36" s="59">
        <v>0.16376586174242491</v>
      </c>
      <c r="W36" s="59">
        <v>0.16607801666666788</v>
      </c>
      <c r="X36" s="59">
        <v>0.16673590378788017</v>
      </c>
      <c r="Y36" s="59">
        <v>0.16587023030303136</v>
      </c>
      <c r="Z36" s="59">
        <v>0.16363406250000043</v>
      </c>
      <c r="AA36" s="59">
        <v>0.16019791666666619</v>
      </c>
      <c r="AB36" s="59">
        <v>0.15574484999999824</v>
      </c>
      <c r="AC36" s="59">
        <v>0.15046555151514837</v>
      </c>
      <c r="AD36" s="59">
        <v>0.14455343295454059</v>
      </c>
      <c r="AE36" s="59">
        <v>0.13819971969696326</v>
      </c>
      <c r="AF36" s="59">
        <v>0.13158854166665862</v>
      </c>
      <c r="AG36" s="59">
        <v>0.12489202424241461</v>
      </c>
      <c r="AH36" s="59">
        <v>0.11826537916665578</v>
      </c>
      <c r="AI36" s="59">
        <v>0.11184199545453316</v>
      </c>
      <c r="AJ36" s="59">
        <v>0.10572853030301706</v>
      </c>
      <c r="AK36" s="59">
        <v>9.9999999999986072E-2</v>
      </c>
    </row>
    <row r="37" spans="1:37" ht="14.4" x14ac:dyDescent="0.3">
      <c r="A37" s="43" t="s">
        <v>218</v>
      </c>
      <c r="B37" s="59">
        <v>9.3749999999999997E-3</v>
      </c>
      <c r="C37" s="59">
        <v>1.8750000000000003E-2</v>
      </c>
      <c r="D37" s="59">
        <v>2.8125000000000004E-2</v>
      </c>
      <c r="E37" s="59">
        <v>3.7499999999999999E-2</v>
      </c>
      <c r="F37" s="59">
        <v>4.6875000000000007E-2</v>
      </c>
      <c r="G37" s="59">
        <v>5.6250000000000008E-2</v>
      </c>
      <c r="H37" s="59">
        <v>6.5625000000000003E-2</v>
      </c>
      <c r="I37" s="59">
        <v>7.4999999999999983E-2</v>
      </c>
      <c r="J37" s="59">
        <v>8.4375000000000019E-2</v>
      </c>
      <c r="K37" s="59">
        <v>9.375E-2</v>
      </c>
      <c r="L37" s="59">
        <v>0.10312499999999998</v>
      </c>
      <c r="M37" s="59">
        <v>0.15443181818181823</v>
      </c>
      <c r="N37" s="59">
        <v>0.20829545454545464</v>
      </c>
      <c r="O37" s="59">
        <v>0.26369318181818174</v>
      </c>
      <c r="P37" s="59">
        <v>0.31960227272727265</v>
      </c>
      <c r="Q37" s="59">
        <v>0.37499999999999972</v>
      </c>
      <c r="R37" s="59">
        <v>0.42613013295452445</v>
      </c>
      <c r="S37" s="59">
        <v>0.47539116818180455</v>
      </c>
      <c r="T37" s="59">
        <v>0.5222343454545384</v>
      </c>
      <c r="U37" s="59">
        <v>0.56619490909090719</v>
      </c>
      <c r="V37" s="59">
        <v>0.60689701704545695</v>
      </c>
      <c r="W37" s="59">
        <v>0.64405865000000484</v>
      </c>
      <c r="X37" s="59">
        <v>0.67749652045455122</v>
      </c>
      <c r="Y37" s="59">
        <v>0.70713098181818657</v>
      </c>
      <c r="Z37" s="59">
        <v>0.73299093750000199</v>
      </c>
      <c r="AA37" s="59">
        <v>0.75521874999999772</v>
      </c>
      <c r="AB37" s="59">
        <v>0.77407514999999139</v>
      </c>
      <c r="AC37" s="59">
        <v>0.78994414545452873</v>
      </c>
      <c r="AD37" s="59">
        <v>0.80333793068179138</v>
      </c>
      <c r="AE37" s="59">
        <v>0.81490179545450747</v>
      </c>
      <c r="AF37" s="59">
        <v>0.82541903409085859</v>
      </c>
      <c r="AG37" s="59">
        <v>0.8358158545453902</v>
      </c>
      <c r="AH37" s="59">
        <v>0.84716628749992151</v>
      </c>
      <c r="AI37" s="59">
        <v>0.86069709545445083</v>
      </c>
      <c r="AJ37" s="59">
        <v>0.87779268181807169</v>
      </c>
      <c r="AK37" s="59">
        <v>0.89999999999987468</v>
      </c>
    </row>
    <row r="38" spans="1:37" ht="14.4" x14ac:dyDescent="0.3">
      <c r="A38" s="43" t="s">
        <v>219</v>
      </c>
      <c r="B38" s="59">
        <v>0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  <c r="AG38" s="59">
        <v>0</v>
      </c>
      <c r="AH38" s="59">
        <v>0</v>
      </c>
      <c r="AI38" s="59">
        <v>0</v>
      </c>
      <c r="AJ38" s="59">
        <v>0</v>
      </c>
      <c r="AK38" s="59">
        <v>0</v>
      </c>
    </row>
    <row r="39" spans="1:37" ht="14.4" x14ac:dyDescent="0.3">
      <c r="A39" s="43" t="s">
        <v>220</v>
      </c>
      <c r="B39" s="59">
        <v>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</row>
    <row r="40" spans="1:37" ht="14.4" x14ac:dyDescent="0.3">
      <c r="A40" s="57" t="s">
        <v>52</v>
      </c>
      <c r="B40" s="72">
        <v>1</v>
      </c>
      <c r="C40" s="72">
        <v>1</v>
      </c>
      <c r="D40" s="72">
        <v>1.0000000000000002</v>
      </c>
      <c r="E40" s="72">
        <v>1</v>
      </c>
      <c r="F40" s="72">
        <v>1</v>
      </c>
      <c r="G40" s="72">
        <v>1.0000000000000002</v>
      </c>
      <c r="H40" s="72">
        <v>1</v>
      </c>
      <c r="I40" s="72">
        <v>1</v>
      </c>
      <c r="J40" s="72">
        <v>1.0000000000000002</v>
      </c>
      <c r="K40" s="72">
        <v>1</v>
      </c>
      <c r="L40" s="72">
        <v>0.99999999999999989</v>
      </c>
      <c r="M40" s="72">
        <v>1.0000000000000002</v>
      </c>
      <c r="N40" s="72">
        <v>1</v>
      </c>
      <c r="O40" s="72">
        <v>1</v>
      </c>
      <c r="P40" s="72">
        <v>0.99999999999999989</v>
      </c>
      <c r="Q40" s="72">
        <v>0.99999999999999989</v>
      </c>
      <c r="R40" s="72">
        <v>1</v>
      </c>
      <c r="S40" s="72">
        <v>1</v>
      </c>
      <c r="T40" s="72">
        <v>0.99999999999999989</v>
      </c>
      <c r="U40" s="72">
        <v>0.99999999999999989</v>
      </c>
      <c r="V40" s="72">
        <v>1</v>
      </c>
      <c r="W40" s="72">
        <v>1</v>
      </c>
      <c r="X40" s="72">
        <v>1</v>
      </c>
      <c r="Y40" s="72">
        <v>1</v>
      </c>
      <c r="Z40" s="72">
        <v>1</v>
      </c>
      <c r="AA40" s="72">
        <v>1</v>
      </c>
      <c r="AB40" s="72">
        <v>1</v>
      </c>
      <c r="AC40" s="72">
        <v>1</v>
      </c>
      <c r="AD40" s="72">
        <v>1</v>
      </c>
      <c r="AE40" s="72">
        <v>1</v>
      </c>
      <c r="AF40" s="72">
        <v>0.99999999999999989</v>
      </c>
      <c r="AG40" s="72">
        <v>1</v>
      </c>
      <c r="AH40" s="72">
        <v>1</v>
      </c>
      <c r="AI40" s="72">
        <v>1</v>
      </c>
      <c r="AJ40" s="72">
        <v>0.99999999999999989</v>
      </c>
      <c r="AK40" s="72">
        <v>0.99999999999999989</v>
      </c>
    </row>
    <row r="43" spans="1:37" x14ac:dyDescent="0.2">
      <c r="A43" s="101" t="s">
        <v>323</v>
      </c>
      <c r="B43" s="73">
        <f>B30</f>
        <v>2015</v>
      </c>
      <c r="C43" s="73">
        <f t="shared" ref="C43:AK43" si="0">C30</f>
        <v>2016</v>
      </c>
      <c r="D43" s="73">
        <f t="shared" si="0"/>
        <v>2017</v>
      </c>
      <c r="E43" s="73">
        <f t="shared" si="0"/>
        <v>2018</v>
      </c>
      <c r="F43" s="73">
        <f t="shared" si="0"/>
        <v>2019</v>
      </c>
      <c r="G43" s="73">
        <f t="shared" si="0"/>
        <v>2020</v>
      </c>
      <c r="H43" s="73">
        <f t="shared" si="0"/>
        <v>2021</v>
      </c>
      <c r="I43" s="73">
        <f t="shared" si="0"/>
        <v>2022</v>
      </c>
      <c r="J43" s="73">
        <f t="shared" si="0"/>
        <v>2023</v>
      </c>
      <c r="K43" s="73">
        <f t="shared" si="0"/>
        <v>2024</v>
      </c>
      <c r="L43" s="73">
        <f t="shared" si="0"/>
        <v>2025</v>
      </c>
      <c r="M43" s="73">
        <f t="shared" si="0"/>
        <v>2026</v>
      </c>
      <c r="N43" s="73">
        <f t="shared" si="0"/>
        <v>2027</v>
      </c>
      <c r="O43" s="73">
        <f t="shared" si="0"/>
        <v>2028</v>
      </c>
      <c r="P43" s="73">
        <f t="shared" si="0"/>
        <v>2029</v>
      </c>
      <c r="Q43" s="73">
        <f t="shared" si="0"/>
        <v>2030</v>
      </c>
      <c r="R43" s="73">
        <f t="shared" si="0"/>
        <v>2031</v>
      </c>
      <c r="S43" s="73">
        <f t="shared" si="0"/>
        <v>2032</v>
      </c>
      <c r="T43" s="73">
        <f t="shared" si="0"/>
        <v>2033</v>
      </c>
      <c r="U43" s="73">
        <f t="shared" si="0"/>
        <v>2034</v>
      </c>
      <c r="V43" s="73">
        <f t="shared" si="0"/>
        <v>2035</v>
      </c>
      <c r="W43" s="73">
        <f t="shared" si="0"/>
        <v>2036</v>
      </c>
      <c r="X43" s="73">
        <f t="shared" si="0"/>
        <v>2037</v>
      </c>
      <c r="Y43" s="73">
        <f t="shared" si="0"/>
        <v>2038</v>
      </c>
      <c r="Z43" s="73">
        <f t="shared" si="0"/>
        <v>2039</v>
      </c>
      <c r="AA43" s="73">
        <f t="shared" si="0"/>
        <v>2040</v>
      </c>
      <c r="AB43" s="73">
        <f t="shared" si="0"/>
        <v>2041</v>
      </c>
      <c r="AC43" s="73">
        <f t="shared" si="0"/>
        <v>2042</v>
      </c>
      <c r="AD43" s="73">
        <f t="shared" si="0"/>
        <v>2043</v>
      </c>
      <c r="AE43" s="73">
        <f t="shared" si="0"/>
        <v>2044</v>
      </c>
      <c r="AF43" s="73">
        <f t="shared" si="0"/>
        <v>2045</v>
      </c>
      <c r="AG43" s="73">
        <f t="shared" si="0"/>
        <v>2046</v>
      </c>
      <c r="AH43" s="73">
        <f t="shared" si="0"/>
        <v>2047</v>
      </c>
      <c r="AI43" s="73">
        <f t="shared" si="0"/>
        <v>2048</v>
      </c>
      <c r="AJ43" s="73">
        <f t="shared" si="0"/>
        <v>2049</v>
      </c>
      <c r="AK43" s="73">
        <f t="shared" si="0"/>
        <v>2050</v>
      </c>
    </row>
    <row r="44" spans="1:37" ht="14.4" x14ac:dyDescent="0.3">
      <c r="A44" s="99" t="s">
        <v>218</v>
      </c>
      <c r="B44" s="99">
        <f>B37</f>
        <v>9.3749999999999997E-3</v>
      </c>
      <c r="C44" s="99">
        <f t="shared" ref="C44:AK44" si="1">C37</f>
        <v>1.8750000000000003E-2</v>
      </c>
      <c r="D44" s="99">
        <f t="shared" si="1"/>
        <v>2.8125000000000004E-2</v>
      </c>
      <c r="E44" s="99">
        <f t="shared" si="1"/>
        <v>3.7499999999999999E-2</v>
      </c>
      <c r="F44" s="99">
        <f t="shared" si="1"/>
        <v>4.6875000000000007E-2</v>
      </c>
      <c r="G44" s="99">
        <f t="shared" si="1"/>
        <v>5.6250000000000008E-2</v>
      </c>
      <c r="H44" s="99">
        <f t="shared" si="1"/>
        <v>6.5625000000000003E-2</v>
      </c>
      <c r="I44" s="99">
        <f t="shared" si="1"/>
        <v>7.4999999999999983E-2</v>
      </c>
      <c r="J44" s="99">
        <f t="shared" si="1"/>
        <v>8.4375000000000019E-2</v>
      </c>
      <c r="K44" s="99">
        <f t="shared" si="1"/>
        <v>9.375E-2</v>
      </c>
      <c r="L44" s="99">
        <f t="shared" si="1"/>
        <v>0.10312499999999998</v>
      </c>
      <c r="M44" s="99">
        <f t="shared" si="1"/>
        <v>0.15443181818181823</v>
      </c>
      <c r="N44" s="99">
        <f t="shared" si="1"/>
        <v>0.20829545454545464</v>
      </c>
      <c r="O44" s="99">
        <f t="shared" si="1"/>
        <v>0.26369318181818174</v>
      </c>
      <c r="P44" s="99">
        <f t="shared" si="1"/>
        <v>0.31960227272727265</v>
      </c>
      <c r="Q44" s="99">
        <f t="shared" si="1"/>
        <v>0.37499999999999972</v>
      </c>
      <c r="R44" s="99">
        <f t="shared" si="1"/>
        <v>0.42613013295452445</v>
      </c>
      <c r="S44" s="99">
        <f t="shared" si="1"/>
        <v>0.47539116818180455</v>
      </c>
      <c r="T44" s="99">
        <f t="shared" si="1"/>
        <v>0.5222343454545384</v>
      </c>
      <c r="U44" s="99">
        <f t="shared" si="1"/>
        <v>0.56619490909090719</v>
      </c>
      <c r="V44" s="99">
        <f t="shared" si="1"/>
        <v>0.60689701704545695</v>
      </c>
      <c r="W44" s="99">
        <f t="shared" si="1"/>
        <v>0.64405865000000484</v>
      </c>
      <c r="X44" s="99">
        <f t="shared" si="1"/>
        <v>0.67749652045455122</v>
      </c>
      <c r="Y44" s="99">
        <f t="shared" si="1"/>
        <v>0.70713098181818657</v>
      </c>
      <c r="Z44" s="99">
        <f t="shared" si="1"/>
        <v>0.73299093750000199</v>
      </c>
      <c r="AA44" s="99">
        <f t="shared" si="1"/>
        <v>0.75521874999999772</v>
      </c>
      <c r="AB44" s="99">
        <f t="shared" si="1"/>
        <v>0.77407514999999139</v>
      </c>
      <c r="AC44" s="99">
        <f t="shared" si="1"/>
        <v>0.78994414545452873</v>
      </c>
      <c r="AD44" s="99">
        <f t="shared" si="1"/>
        <v>0.80333793068179138</v>
      </c>
      <c r="AE44" s="99">
        <f t="shared" si="1"/>
        <v>0.81490179545450747</v>
      </c>
      <c r="AF44" s="99">
        <f t="shared" si="1"/>
        <v>0.82541903409085859</v>
      </c>
      <c r="AG44" s="99">
        <f t="shared" si="1"/>
        <v>0.8358158545453902</v>
      </c>
      <c r="AH44" s="99">
        <f t="shared" si="1"/>
        <v>0.84716628749992151</v>
      </c>
      <c r="AI44" s="99">
        <f t="shared" si="1"/>
        <v>0.86069709545445083</v>
      </c>
      <c r="AJ44" s="99">
        <f t="shared" si="1"/>
        <v>0.87779268181807169</v>
      </c>
      <c r="AK44" s="99">
        <f t="shared" si="1"/>
        <v>0.89999999999987468</v>
      </c>
    </row>
    <row r="45" spans="1:37" ht="14.4" x14ac:dyDescent="0.3">
      <c r="A45" s="99" t="s">
        <v>217</v>
      </c>
      <c r="B45" s="99">
        <f>B36</f>
        <v>3.1250000000000006E-3</v>
      </c>
      <c r="C45" s="99">
        <f t="shared" ref="C45:AK45" si="2">C36</f>
        <v>6.2500000000000012E-3</v>
      </c>
      <c r="D45" s="99">
        <f t="shared" si="2"/>
        <v>9.3750000000000014E-3</v>
      </c>
      <c r="E45" s="99">
        <f t="shared" si="2"/>
        <v>1.2500000000000002E-2</v>
      </c>
      <c r="F45" s="99">
        <f t="shared" si="2"/>
        <v>1.5624999999999998E-2</v>
      </c>
      <c r="G45" s="99">
        <f t="shared" si="2"/>
        <v>1.8750000000000003E-2</v>
      </c>
      <c r="H45" s="99">
        <f t="shared" si="2"/>
        <v>2.1874999999999999E-2</v>
      </c>
      <c r="I45" s="99">
        <f t="shared" si="2"/>
        <v>2.4999999999999991E-2</v>
      </c>
      <c r="J45" s="99">
        <f t="shared" si="2"/>
        <v>2.8125000000000001E-2</v>
      </c>
      <c r="K45" s="99">
        <f t="shared" si="2"/>
        <v>3.1249999999999997E-2</v>
      </c>
      <c r="L45" s="99">
        <f t="shared" si="2"/>
        <v>3.4375000000000003E-2</v>
      </c>
      <c r="M45" s="99">
        <f t="shared" si="2"/>
        <v>5.147727272727274E-2</v>
      </c>
      <c r="N45" s="99">
        <f t="shared" si="2"/>
        <v>6.9431818181818192E-2</v>
      </c>
      <c r="O45" s="99">
        <f t="shared" si="2"/>
        <v>8.7897727272727225E-2</v>
      </c>
      <c r="P45" s="99">
        <f t="shared" si="2"/>
        <v>0.1065340909090909</v>
      </c>
      <c r="Q45" s="99">
        <f t="shared" si="2"/>
        <v>0.12499999999999994</v>
      </c>
      <c r="R45" s="99">
        <f t="shared" si="2"/>
        <v>0.13641789734847815</v>
      </c>
      <c r="S45" s="99">
        <f t="shared" si="2"/>
        <v>0.14603519545454124</v>
      </c>
      <c r="T45" s="99">
        <f t="shared" si="2"/>
        <v>0.15379716969696763</v>
      </c>
      <c r="U45" s="99">
        <f t="shared" si="2"/>
        <v>0.15969599999999948</v>
      </c>
      <c r="V45" s="99">
        <f t="shared" si="2"/>
        <v>0.16376586174242491</v>
      </c>
      <c r="W45" s="99">
        <f t="shared" si="2"/>
        <v>0.16607801666666788</v>
      </c>
      <c r="X45" s="99">
        <f t="shared" si="2"/>
        <v>0.16673590378788017</v>
      </c>
      <c r="Y45" s="99">
        <f t="shared" si="2"/>
        <v>0.16587023030303136</v>
      </c>
      <c r="Z45" s="99">
        <f t="shared" si="2"/>
        <v>0.16363406250000043</v>
      </c>
      <c r="AA45" s="99">
        <f t="shared" si="2"/>
        <v>0.16019791666666619</v>
      </c>
      <c r="AB45" s="99">
        <f t="shared" si="2"/>
        <v>0.15574484999999824</v>
      </c>
      <c r="AC45" s="99">
        <f t="shared" si="2"/>
        <v>0.15046555151514837</v>
      </c>
      <c r="AD45" s="99">
        <f t="shared" si="2"/>
        <v>0.14455343295454059</v>
      </c>
      <c r="AE45" s="99">
        <f t="shared" si="2"/>
        <v>0.13819971969696326</v>
      </c>
      <c r="AF45" s="99">
        <f t="shared" si="2"/>
        <v>0.13158854166665862</v>
      </c>
      <c r="AG45" s="99">
        <f t="shared" si="2"/>
        <v>0.12489202424241461</v>
      </c>
      <c r="AH45" s="99">
        <f t="shared" si="2"/>
        <v>0.11826537916665578</v>
      </c>
      <c r="AI45" s="99">
        <f t="shared" si="2"/>
        <v>0.11184199545453316</v>
      </c>
      <c r="AJ45" s="99">
        <f t="shared" si="2"/>
        <v>0.10572853030301706</v>
      </c>
      <c r="AK45" s="99">
        <f t="shared" si="2"/>
        <v>9.9999999999986072E-2</v>
      </c>
    </row>
    <row r="46" spans="1:37" ht="14.4" x14ac:dyDescent="0.3">
      <c r="A46" s="99" t="s">
        <v>80</v>
      </c>
      <c r="B46" s="99">
        <f>B40-B47-B45-B44</f>
        <v>4.7666666666666697E-2</v>
      </c>
      <c r="C46" s="99">
        <f t="shared" ref="C46:AK46" si="3">C40-C47-C45-C44</f>
        <v>5.5333333333333359E-2</v>
      </c>
      <c r="D46" s="99">
        <f t="shared" si="3"/>
        <v>6.3000000000000028E-2</v>
      </c>
      <c r="E46" s="99">
        <f t="shared" si="3"/>
        <v>7.06666666666666E-2</v>
      </c>
      <c r="F46" s="99">
        <f t="shared" si="3"/>
        <v>7.8333333333333255E-2</v>
      </c>
      <c r="G46" s="99">
        <f t="shared" si="3"/>
        <v>8.6000000000000035E-2</v>
      </c>
      <c r="H46" s="99">
        <f t="shared" si="3"/>
        <v>8.600000000000009E-2</v>
      </c>
      <c r="I46" s="99">
        <f t="shared" si="3"/>
        <v>8.5999999999999965E-2</v>
      </c>
      <c r="J46" s="99">
        <f t="shared" si="3"/>
        <v>8.600000000000009E-2</v>
      </c>
      <c r="K46" s="99">
        <f t="shared" si="3"/>
        <v>8.5999999999999965E-2</v>
      </c>
      <c r="L46" s="99">
        <f t="shared" si="3"/>
        <v>8.5999999999999951E-2</v>
      </c>
      <c r="M46" s="99">
        <f t="shared" si="3"/>
        <v>8.600000000000016E-2</v>
      </c>
      <c r="N46" s="99">
        <f t="shared" si="3"/>
        <v>8.5999999999999938E-2</v>
      </c>
      <c r="O46" s="99">
        <f t="shared" si="3"/>
        <v>8.6000000000000076E-2</v>
      </c>
      <c r="P46" s="99">
        <f t="shared" si="3"/>
        <v>8.6000000000000076E-2</v>
      </c>
      <c r="Q46" s="99">
        <f t="shared" si="3"/>
        <v>8.5999999999999965E-2</v>
      </c>
      <c r="R46" s="99">
        <f t="shared" si="3"/>
        <v>8.3581043469697025E-2</v>
      </c>
      <c r="S46" s="99">
        <f t="shared" si="3"/>
        <v>8.0655733272727514E-2</v>
      </c>
      <c r="T46" s="99">
        <f t="shared" si="3"/>
        <v>7.7279193454545481E-2</v>
      </c>
      <c r="U46" s="99">
        <f t="shared" si="3"/>
        <v>7.35146763636364E-2</v>
      </c>
      <c r="V46" s="99">
        <f t="shared" si="3"/>
        <v>6.9430748106060425E-2</v>
      </c>
      <c r="W46" s="99">
        <f t="shared" si="3"/>
        <v>6.5098473999999906E-2</v>
      </c>
      <c r="X46" s="99">
        <f t="shared" si="3"/>
        <v>6.0588604030302862E-2</v>
      </c>
      <c r="Y46" s="99">
        <f t="shared" si="3"/>
        <v>5.5968758303030053E-2</v>
      </c>
      <c r="Z46" s="99">
        <f t="shared" si="3"/>
        <v>5.1300612499999843E-2</v>
      </c>
      <c r="AA46" s="99">
        <f t="shared" si="3"/>
        <v>4.6637083333333496E-2</v>
      </c>
      <c r="AB46" s="99">
        <f t="shared" si="3"/>
        <v>4.201951400000048E-2</v>
      </c>
      <c r="AC46" s="99">
        <f t="shared" si="3"/>
        <v>3.7474859636364544E-2</v>
      </c>
      <c r="AD46" s="99">
        <f t="shared" si="3"/>
        <v>3.3012872772729018E-2</v>
      </c>
      <c r="AE46" s="99">
        <f t="shared" si="3"/>
        <v>2.8623288787881451E-2</v>
      </c>
      <c r="AF46" s="99">
        <f t="shared" si="3"/>
        <v>2.4273011363640129E-2</v>
      </c>
      <c r="AG46" s="99">
        <f t="shared" si="3"/>
        <v>1.9903297939399045E-2</v>
      </c>
      <c r="AH46" s="99">
        <f t="shared" si="3"/>
        <v>1.54269451666732E-2</v>
      </c>
      <c r="AI46" s="99">
        <f t="shared" si="3"/>
        <v>1.0725474363644683E-2</v>
      </c>
      <c r="AJ46" s="99">
        <f t="shared" si="3"/>
        <v>5.6463169697069659E-3</v>
      </c>
      <c r="AK46" s="99">
        <f t="shared" si="3"/>
        <v>1.3911094498553211E-13</v>
      </c>
    </row>
    <row r="47" spans="1:37" ht="14.4" x14ac:dyDescent="0.3">
      <c r="A47" s="99" t="s">
        <v>84</v>
      </c>
      <c r="B47" s="99">
        <f>B31</f>
        <v>0.9398333333333333</v>
      </c>
      <c r="C47" s="99">
        <f t="shared" ref="C47:AK47" si="4">C31</f>
        <v>0.91966666666666663</v>
      </c>
      <c r="D47" s="99">
        <f t="shared" si="4"/>
        <v>0.89950000000000019</v>
      </c>
      <c r="E47" s="99">
        <f t="shared" si="4"/>
        <v>0.87933333333333341</v>
      </c>
      <c r="F47" s="99">
        <f t="shared" si="4"/>
        <v>0.85916666666666675</v>
      </c>
      <c r="G47" s="99">
        <f t="shared" si="4"/>
        <v>0.83900000000000019</v>
      </c>
      <c r="H47" s="99">
        <f t="shared" si="4"/>
        <v>0.8264999999999999</v>
      </c>
      <c r="I47" s="99">
        <f t="shared" si="4"/>
        <v>0.81400000000000006</v>
      </c>
      <c r="J47" s="99">
        <f t="shared" si="4"/>
        <v>0.8015000000000001</v>
      </c>
      <c r="K47" s="99">
        <f t="shared" si="4"/>
        <v>0.78900000000000003</v>
      </c>
      <c r="L47" s="99">
        <f t="shared" si="4"/>
        <v>0.77649999999999997</v>
      </c>
      <c r="M47" s="99">
        <f t="shared" si="4"/>
        <v>0.7080909090909091</v>
      </c>
      <c r="N47" s="99">
        <f t="shared" si="4"/>
        <v>0.63627272727272721</v>
      </c>
      <c r="O47" s="99">
        <f t="shared" si="4"/>
        <v>0.56240909090909097</v>
      </c>
      <c r="P47" s="99">
        <f t="shared" si="4"/>
        <v>0.48786363636363633</v>
      </c>
      <c r="Q47" s="99">
        <f t="shared" si="4"/>
        <v>0.4140000000000002</v>
      </c>
      <c r="R47" s="99">
        <f t="shared" si="4"/>
        <v>0.35387092622730038</v>
      </c>
      <c r="S47" s="99">
        <f t="shared" si="4"/>
        <v>0.29791790309092675</v>
      </c>
      <c r="T47" s="99">
        <f t="shared" si="4"/>
        <v>0.24668929139394835</v>
      </c>
      <c r="U47" s="99">
        <f t="shared" si="4"/>
        <v>0.20059441454545676</v>
      </c>
      <c r="V47" s="99">
        <f t="shared" si="4"/>
        <v>0.15990637310605765</v>
      </c>
      <c r="W47" s="99">
        <f t="shared" si="4"/>
        <v>0.1247648593333274</v>
      </c>
      <c r="X47" s="99">
        <f t="shared" si="4"/>
        <v>9.5178971727265776E-2</v>
      </c>
      <c r="Y47" s="99">
        <f t="shared" si="4"/>
        <v>7.1030029575751996E-2</v>
      </c>
      <c r="Z47" s="99">
        <f t="shared" si="4"/>
        <v>5.2074387499997668E-2</v>
      </c>
      <c r="AA47" s="99">
        <f t="shared" si="4"/>
        <v>3.7946250000002665E-2</v>
      </c>
      <c r="AB47" s="99">
        <f t="shared" si="4"/>
        <v>2.8160486000009824E-2</v>
      </c>
      <c r="AC47" s="99">
        <f t="shared" si="4"/>
        <v>2.2115443393958281E-2</v>
      </c>
      <c r="AD47" s="99">
        <f t="shared" si="4"/>
        <v>1.9095763590939042E-2</v>
      </c>
      <c r="AE47" s="99">
        <f t="shared" si="4"/>
        <v>1.8275196060647824E-2</v>
      </c>
      <c r="AF47" s="99">
        <f t="shared" si="4"/>
        <v>1.8719412878842549E-2</v>
      </c>
      <c r="AG47" s="99">
        <f t="shared" si="4"/>
        <v>1.9388823272796146E-2</v>
      </c>
      <c r="AH47" s="99">
        <f t="shared" si="4"/>
        <v>1.9141388166749491E-2</v>
      </c>
      <c r="AI47" s="99">
        <f t="shared" si="4"/>
        <v>1.6735434727371365E-2</v>
      </c>
      <c r="AJ47" s="99">
        <f t="shared" si="4"/>
        <v>1.0832470909204091E-2</v>
      </c>
      <c r="AK47" s="99">
        <f t="shared" si="4"/>
        <v>0</v>
      </c>
    </row>
    <row r="48" spans="1:37" ht="14.4" x14ac:dyDescent="0.3">
      <c r="A48" s="99" t="s">
        <v>446</v>
      </c>
      <c r="B48" s="170">
        <v>0</v>
      </c>
      <c r="C48" s="170">
        <v>0</v>
      </c>
      <c r="D48" s="170">
        <v>0</v>
      </c>
      <c r="E48" s="170">
        <v>0</v>
      </c>
      <c r="F48" s="170">
        <v>0</v>
      </c>
      <c r="G48" s="170">
        <v>0</v>
      </c>
      <c r="H48" s="170">
        <v>0</v>
      </c>
      <c r="I48" s="170">
        <v>0</v>
      </c>
      <c r="J48" s="170">
        <v>0</v>
      </c>
      <c r="K48" s="170">
        <v>0</v>
      </c>
      <c r="L48" s="170">
        <v>0</v>
      </c>
      <c r="M48" s="170">
        <f t="shared" ref="M48:AK48" si="5">1-SUM(M44:M47)</f>
        <v>0</v>
      </c>
      <c r="N48" s="170">
        <f t="shared" si="5"/>
        <v>0</v>
      </c>
      <c r="O48" s="170">
        <f t="shared" si="5"/>
        <v>0</v>
      </c>
      <c r="P48" s="170">
        <f t="shared" si="5"/>
        <v>0</v>
      </c>
      <c r="Q48" s="170">
        <f t="shared" si="5"/>
        <v>0</v>
      </c>
      <c r="R48" s="170">
        <f t="shared" si="5"/>
        <v>0</v>
      </c>
      <c r="S48" s="170">
        <f t="shared" si="5"/>
        <v>0</v>
      </c>
      <c r="T48" s="170">
        <f t="shared" si="5"/>
        <v>0</v>
      </c>
      <c r="U48" s="170">
        <f t="shared" si="5"/>
        <v>0</v>
      </c>
      <c r="V48" s="170">
        <f t="shared" si="5"/>
        <v>0</v>
      </c>
      <c r="W48" s="170">
        <f t="shared" si="5"/>
        <v>0</v>
      </c>
      <c r="X48" s="170">
        <f t="shared" si="5"/>
        <v>0</v>
      </c>
      <c r="Y48" s="170">
        <f t="shared" si="5"/>
        <v>0</v>
      </c>
      <c r="Z48" s="170">
        <f t="shared" si="5"/>
        <v>0</v>
      </c>
      <c r="AA48" s="170">
        <f t="shared" si="5"/>
        <v>0</v>
      </c>
      <c r="AB48" s="170">
        <f t="shared" si="5"/>
        <v>0</v>
      </c>
      <c r="AC48" s="170">
        <f t="shared" si="5"/>
        <v>0</v>
      </c>
      <c r="AD48" s="170">
        <f t="shared" si="5"/>
        <v>0</v>
      </c>
      <c r="AE48" s="170">
        <f t="shared" si="5"/>
        <v>0</v>
      </c>
      <c r="AF48" s="170">
        <f t="shared" si="5"/>
        <v>0</v>
      </c>
      <c r="AG48" s="170">
        <f t="shared" si="5"/>
        <v>0</v>
      </c>
      <c r="AH48" s="170">
        <f t="shared" si="5"/>
        <v>0</v>
      </c>
      <c r="AI48" s="170">
        <f t="shared" si="5"/>
        <v>0</v>
      </c>
      <c r="AJ48" s="170">
        <f t="shared" si="5"/>
        <v>0</v>
      </c>
      <c r="AK48" s="170">
        <f t="shared" si="5"/>
        <v>0</v>
      </c>
    </row>
    <row r="50" spans="1:37" x14ac:dyDescent="0.2">
      <c r="A50" s="101" t="s">
        <v>324</v>
      </c>
    </row>
    <row r="51" spans="1:37" ht="14.4" x14ac:dyDescent="0.3">
      <c r="A51" s="57" t="s">
        <v>394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</row>
    <row r="52" spans="1:37" ht="14.4" x14ac:dyDescent="0.3">
      <c r="A52" s="57" t="s">
        <v>555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</row>
    <row r="53" spans="1:37" ht="14.4" x14ac:dyDescent="0.3">
      <c r="A53" s="57" t="s">
        <v>304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</row>
    <row r="54" spans="1:37" ht="14.4" x14ac:dyDescent="0.3">
      <c r="A54" s="57" t="s">
        <v>303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</row>
    <row r="55" spans="1:37" ht="14.4" x14ac:dyDescent="0.3">
      <c r="A55" s="57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</row>
    <row r="56" spans="1:37" ht="14.4" x14ac:dyDescent="0.3">
      <c r="A56" s="57" t="s">
        <v>246</v>
      </c>
      <c r="B56" s="57">
        <v>2015</v>
      </c>
      <c r="C56" s="57">
        <v>2016</v>
      </c>
      <c r="D56" s="57">
        <v>2017</v>
      </c>
      <c r="E56" s="57">
        <v>2018</v>
      </c>
      <c r="F56" s="57">
        <v>2019</v>
      </c>
      <c r="G56" s="57">
        <v>2020</v>
      </c>
      <c r="H56" s="57">
        <v>2021</v>
      </c>
      <c r="I56" s="57">
        <v>2022</v>
      </c>
      <c r="J56" s="57">
        <v>2023</v>
      </c>
      <c r="K56" s="57">
        <v>2024</v>
      </c>
      <c r="L56" s="57">
        <v>2025</v>
      </c>
      <c r="M56" s="57">
        <v>2026</v>
      </c>
      <c r="N56" s="57">
        <v>2027</v>
      </c>
      <c r="O56" s="57">
        <v>2028</v>
      </c>
      <c r="P56" s="57">
        <v>2029</v>
      </c>
      <c r="Q56" s="57">
        <v>2030</v>
      </c>
      <c r="R56" s="57">
        <v>2031</v>
      </c>
      <c r="S56" s="57">
        <v>2032</v>
      </c>
      <c r="T56" s="57">
        <v>2033</v>
      </c>
      <c r="U56" s="57">
        <v>2034</v>
      </c>
      <c r="V56" s="57">
        <v>2035</v>
      </c>
      <c r="W56" s="57">
        <v>2036</v>
      </c>
      <c r="X56" s="57">
        <v>2037</v>
      </c>
      <c r="Y56" s="57">
        <v>2038</v>
      </c>
      <c r="Z56" s="57">
        <v>2039</v>
      </c>
      <c r="AA56" s="57">
        <v>2040</v>
      </c>
      <c r="AB56" s="57">
        <v>2041</v>
      </c>
      <c r="AC56" s="57">
        <v>2042</v>
      </c>
      <c r="AD56" s="57">
        <v>2043</v>
      </c>
      <c r="AE56" s="57">
        <v>2044</v>
      </c>
      <c r="AF56" s="57">
        <v>2045</v>
      </c>
      <c r="AG56" s="57">
        <v>2046</v>
      </c>
      <c r="AH56" s="57">
        <v>2047</v>
      </c>
      <c r="AI56" s="57">
        <v>2048</v>
      </c>
      <c r="AJ56" s="57">
        <v>2049</v>
      </c>
      <c r="AK56" s="57">
        <v>2050</v>
      </c>
    </row>
    <row r="57" spans="1:37" ht="14.4" x14ac:dyDescent="0.3">
      <c r="A57" s="43" t="s">
        <v>212</v>
      </c>
      <c r="B57" s="59">
        <v>0.96250000000000002</v>
      </c>
      <c r="C57" s="59">
        <v>0.95</v>
      </c>
      <c r="D57" s="59">
        <v>0.9375</v>
      </c>
      <c r="E57" s="59">
        <v>0.92500000000000016</v>
      </c>
      <c r="F57" s="59">
        <v>0.91250000000000009</v>
      </c>
      <c r="G57" s="59">
        <v>0.9</v>
      </c>
      <c r="H57" s="59">
        <v>0.88750000000000018</v>
      </c>
      <c r="I57" s="59">
        <v>0.87499999999999989</v>
      </c>
      <c r="J57" s="59">
        <v>0.86250000000000004</v>
      </c>
      <c r="K57" s="59">
        <v>0.85000000000000009</v>
      </c>
      <c r="L57" s="59">
        <v>0.83749999999999991</v>
      </c>
      <c r="M57" s="59">
        <v>0.76909090909090894</v>
      </c>
      <c r="N57" s="59">
        <v>0.69727272727272716</v>
      </c>
      <c r="O57" s="59">
        <v>0.62340909090909102</v>
      </c>
      <c r="P57" s="59">
        <v>0.54886363636363644</v>
      </c>
      <c r="Q57" s="59">
        <v>0.4750000000000002</v>
      </c>
      <c r="R57" s="59">
        <v>0.41315515473487624</v>
      </c>
      <c r="S57" s="59">
        <v>0.35512720227274508</v>
      </c>
      <c r="T57" s="59">
        <v>0.30150360303031215</v>
      </c>
      <c r="U57" s="59">
        <v>0.25273854545454766</v>
      </c>
      <c r="V57" s="59">
        <v>0.2091537642045424</v>
      </c>
      <c r="W57" s="59">
        <v>0.17093935833332727</v>
      </c>
      <c r="X57" s="59">
        <v>0.13815460946968983</v>
      </c>
      <c r="Y57" s="59">
        <v>0.11072879999999431</v>
      </c>
      <c r="Z57" s="59">
        <v>8.8462031249997602E-2</v>
      </c>
      <c r="AA57" s="59">
        <v>7.1026041666669371E-2</v>
      </c>
      <c r="AB57" s="59">
        <v>5.7965025000010245E-2</v>
      </c>
      <c r="AC57" s="59">
        <v>4.8696448484868142E-2</v>
      </c>
      <c r="AD57" s="59">
        <v>4.2511871022758482E-2</v>
      </c>
      <c r="AE57" s="59">
        <v>3.8577761363680033E-2</v>
      </c>
      <c r="AF57" s="59">
        <v>3.5936316287936171E-2</v>
      </c>
      <c r="AG57" s="59">
        <v>3.3506278787951232E-2</v>
      </c>
      <c r="AH57" s="59">
        <v>3.0083756250087398E-2</v>
      </c>
      <c r="AI57" s="59">
        <v>2.4343038636468174E-2</v>
      </c>
      <c r="AJ57" s="59">
        <v>1.4837416666786967E-2</v>
      </c>
      <c r="AK57" s="59">
        <v>0</v>
      </c>
    </row>
    <row r="58" spans="1:37" ht="14.4" x14ac:dyDescent="0.3">
      <c r="A58" s="43" t="s">
        <v>213</v>
      </c>
      <c r="B58" s="59">
        <v>2.5000000000000001E-2</v>
      </c>
      <c r="C58" s="59">
        <v>2.5000000000000005E-2</v>
      </c>
      <c r="D58" s="59">
        <v>2.5000000000000001E-2</v>
      </c>
      <c r="E58" s="59">
        <v>2.5000000000000005E-2</v>
      </c>
      <c r="F58" s="59">
        <v>2.5000000000000008E-2</v>
      </c>
      <c r="G58" s="59">
        <v>2.5000000000000001E-2</v>
      </c>
      <c r="H58" s="59">
        <v>2.5000000000000005E-2</v>
      </c>
      <c r="I58" s="59">
        <v>2.5000000000000001E-2</v>
      </c>
      <c r="J58" s="59">
        <v>2.5000000000000001E-2</v>
      </c>
      <c r="K58" s="59">
        <v>2.5000000000000005E-2</v>
      </c>
      <c r="L58" s="59">
        <v>2.5000000000000001E-2</v>
      </c>
      <c r="M58" s="59">
        <v>2.5000000000000001E-2</v>
      </c>
      <c r="N58" s="59">
        <v>2.5000000000000005E-2</v>
      </c>
      <c r="O58" s="59">
        <v>2.5000000000000001E-2</v>
      </c>
      <c r="P58" s="59">
        <v>2.5000000000000001E-2</v>
      </c>
      <c r="Q58" s="59">
        <v>2.5000000000000001E-2</v>
      </c>
      <c r="R58" s="59">
        <v>2.4296814962121251E-2</v>
      </c>
      <c r="S58" s="59">
        <v>2.3446434090909133E-2</v>
      </c>
      <c r="T58" s="59">
        <v>2.2464881818181858E-2</v>
      </c>
      <c r="U58" s="59">
        <v>2.1370545454545465E-2</v>
      </c>
      <c r="V58" s="59">
        <v>2.0183357007575738E-2</v>
      </c>
      <c r="W58" s="59">
        <v>1.8923974999999957E-2</v>
      </c>
      <c r="X58" s="59">
        <v>1.7612966287878725E-2</v>
      </c>
      <c r="Y58" s="59">
        <v>1.626998787878782E-2</v>
      </c>
      <c r="Z58" s="59">
        <v>1.4912968749999971E-2</v>
      </c>
      <c r="AA58" s="59">
        <v>1.3557291666666702E-2</v>
      </c>
      <c r="AB58" s="59">
        <v>1.2214975000000143E-2</v>
      </c>
      <c r="AC58" s="59">
        <v>1.0893854545454846E-2</v>
      </c>
      <c r="AD58" s="59">
        <v>9.5967653409095993E-3</v>
      </c>
      <c r="AE58" s="59">
        <v>8.3207234848492653E-3</v>
      </c>
      <c r="AF58" s="59">
        <v>7.0561079545465536E-3</v>
      </c>
      <c r="AG58" s="59">
        <v>5.7858424242439007E-3</v>
      </c>
      <c r="AH58" s="59">
        <v>4.4845770833352293E-3</v>
      </c>
      <c r="AI58" s="59">
        <v>3.117870454547859E-3</v>
      </c>
      <c r="AJ58" s="59">
        <v>1.6413712121241455E-3</v>
      </c>
      <c r="AK58" s="59">
        <v>0</v>
      </c>
    </row>
    <row r="59" spans="1:37" ht="14.4" x14ac:dyDescent="0.3">
      <c r="A59" s="43" t="s">
        <v>216</v>
      </c>
      <c r="B59" s="59">
        <v>0</v>
      </c>
      <c r="C59" s="59">
        <v>0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0</v>
      </c>
      <c r="AB59" s="59">
        <v>0</v>
      </c>
      <c r="AC59" s="59">
        <v>0</v>
      </c>
      <c r="AD59" s="59">
        <v>0</v>
      </c>
      <c r="AE59" s="59">
        <v>0</v>
      </c>
      <c r="AF59" s="59">
        <v>0</v>
      </c>
      <c r="AG59" s="59">
        <v>0</v>
      </c>
      <c r="AH59" s="59">
        <v>0</v>
      </c>
      <c r="AI59" s="59">
        <v>0</v>
      </c>
      <c r="AJ59" s="59">
        <v>0</v>
      </c>
      <c r="AK59" s="59">
        <v>0</v>
      </c>
    </row>
    <row r="60" spans="1:37" ht="14.4" x14ac:dyDescent="0.3">
      <c r="A60" s="43" t="s">
        <v>217</v>
      </c>
      <c r="B60" s="59">
        <v>3.1250000000000002E-3</v>
      </c>
      <c r="C60" s="59">
        <v>6.2500000000000012E-3</v>
      </c>
      <c r="D60" s="59">
        <v>9.3749999999999997E-3</v>
      </c>
      <c r="E60" s="59">
        <v>1.2500000000000002E-2</v>
      </c>
      <c r="F60" s="59">
        <v>1.5625000000000003E-2</v>
      </c>
      <c r="G60" s="59">
        <v>1.8749999999999999E-2</v>
      </c>
      <c r="H60" s="59">
        <v>2.1874999999999999E-2</v>
      </c>
      <c r="I60" s="59">
        <v>2.5000000000000001E-2</v>
      </c>
      <c r="J60" s="59">
        <v>2.8125000000000004E-2</v>
      </c>
      <c r="K60" s="59">
        <v>3.1250000000000007E-2</v>
      </c>
      <c r="L60" s="59">
        <v>3.4375000000000003E-2</v>
      </c>
      <c r="M60" s="59">
        <v>5.1477272727272733E-2</v>
      </c>
      <c r="N60" s="59">
        <v>6.9431818181818192E-2</v>
      </c>
      <c r="O60" s="59">
        <v>8.7897727272727225E-2</v>
      </c>
      <c r="P60" s="59">
        <v>0.1065340909090909</v>
      </c>
      <c r="Q60" s="59">
        <v>0.12499999999999994</v>
      </c>
      <c r="R60" s="59">
        <v>0.13641789734847812</v>
      </c>
      <c r="S60" s="59">
        <v>0.14603519545454124</v>
      </c>
      <c r="T60" s="59">
        <v>0.15379716969696766</v>
      </c>
      <c r="U60" s="59">
        <v>0.15969599999999948</v>
      </c>
      <c r="V60" s="59">
        <v>0.16376586174242491</v>
      </c>
      <c r="W60" s="59">
        <v>0.16607801666666791</v>
      </c>
      <c r="X60" s="59">
        <v>0.1667359037878802</v>
      </c>
      <c r="Y60" s="59">
        <v>0.16587023030303136</v>
      </c>
      <c r="Z60" s="59">
        <v>0.16363406250000043</v>
      </c>
      <c r="AA60" s="59">
        <v>0.16019791666666619</v>
      </c>
      <c r="AB60" s="59">
        <v>0.15574484999999821</v>
      </c>
      <c r="AC60" s="59">
        <v>0.15046555151514837</v>
      </c>
      <c r="AD60" s="59">
        <v>0.14455343295454057</v>
      </c>
      <c r="AE60" s="59">
        <v>0.13819971969696326</v>
      </c>
      <c r="AF60" s="59">
        <v>0.13158854166665862</v>
      </c>
      <c r="AG60" s="59">
        <v>0.12489202424241463</v>
      </c>
      <c r="AH60" s="59">
        <v>0.11826537916665583</v>
      </c>
      <c r="AI60" s="59">
        <v>0.11184199545453311</v>
      </c>
      <c r="AJ60" s="59">
        <v>0.10572853030301708</v>
      </c>
      <c r="AK60" s="59">
        <v>9.9999999999986072E-2</v>
      </c>
    </row>
    <row r="61" spans="1:37" ht="14.4" x14ac:dyDescent="0.3">
      <c r="A61" s="43" t="s">
        <v>218</v>
      </c>
      <c r="B61" s="59">
        <v>9.3749999999999997E-3</v>
      </c>
      <c r="C61" s="59">
        <v>1.8749999999999999E-2</v>
      </c>
      <c r="D61" s="59">
        <v>2.8125000000000001E-2</v>
      </c>
      <c r="E61" s="59">
        <v>3.7500000000000006E-2</v>
      </c>
      <c r="F61" s="59">
        <v>4.6875000000000007E-2</v>
      </c>
      <c r="G61" s="59">
        <v>5.6250000000000001E-2</v>
      </c>
      <c r="H61" s="59">
        <v>6.5625000000000003E-2</v>
      </c>
      <c r="I61" s="59">
        <v>7.4999999999999997E-2</v>
      </c>
      <c r="J61" s="59">
        <v>8.4375000000000006E-2</v>
      </c>
      <c r="K61" s="59">
        <v>9.3750000000000014E-2</v>
      </c>
      <c r="L61" s="59">
        <v>0.10312499999999998</v>
      </c>
      <c r="M61" s="59">
        <v>0.15443181818181823</v>
      </c>
      <c r="N61" s="59">
        <v>0.20829545454545464</v>
      </c>
      <c r="O61" s="59">
        <v>0.26369318181818169</v>
      </c>
      <c r="P61" s="59">
        <v>0.31960227272727271</v>
      </c>
      <c r="Q61" s="59">
        <v>0.37499999999999978</v>
      </c>
      <c r="R61" s="59">
        <v>0.42613013295452445</v>
      </c>
      <c r="S61" s="59">
        <v>0.47539116818180455</v>
      </c>
      <c r="T61" s="59">
        <v>0.52223434545453851</v>
      </c>
      <c r="U61" s="59">
        <v>0.56619490909090731</v>
      </c>
      <c r="V61" s="59">
        <v>0.60689701704545695</v>
      </c>
      <c r="W61" s="59">
        <v>0.64405865000000484</v>
      </c>
      <c r="X61" s="59">
        <v>0.67749652045455122</v>
      </c>
      <c r="Y61" s="59">
        <v>0.70713098181818657</v>
      </c>
      <c r="Z61" s="59">
        <v>0.73299093750000199</v>
      </c>
      <c r="AA61" s="59">
        <v>0.75521874999999783</v>
      </c>
      <c r="AB61" s="59">
        <v>0.77407514999999139</v>
      </c>
      <c r="AC61" s="59">
        <v>0.78994414545452873</v>
      </c>
      <c r="AD61" s="59">
        <v>0.80333793068179116</v>
      </c>
      <c r="AE61" s="59">
        <v>0.81490179545450747</v>
      </c>
      <c r="AF61" s="59">
        <v>0.82541903409085871</v>
      </c>
      <c r="AG61" s="59">
        <v>0.8358158545453902</v>
      </c>
      <c r="AH61" s="59">
        <v>0.84716628749992151</v>
      </c>
      <c r="AI61" s="59">
        <v>0.86069709545445083</v>
      </c>
      <c r="AJ61" s="59">
        <v>0.8777926818180718</v>
      </c>
      <c r="AK61" s="59">
        <v>0.8999999999998749</v>
      </c>
    </row>
    <row r="62" spans="1:37" ht="14.4" x14ac:dyDescent="0.3">
      <c r="A62" s="43" t="s">
        <v>221</v>
      </c>
      <c r="B62" s="59">
        <v>0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</row>
    <row r="63" spans="1:37" ht="14.4" x14ac:dyDescent="0.3">
      <c r="A63" s="43" t="s">
        <v>222</v>
      </c>
      <c r="B63" s="59">
        <v>0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0</v>
      </c>
      <c r="AB63" s="59">
        <v>0</v>
      </c>
      <c r="AC63" s="59">
        <v>0</v>
      </c>
      <c r="AD63" s="59">
        <v>0</v>
      </c>
      <c r="AE63" s="59">
        <v>0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</row>
    <row r="64" spans="1:37" ht="14.4" x14ac:dyDescent="0.3">
      <c r="A64" s="43" t="s">
        <v>219</v>
      </c>
      <c r="B64" s="59">
        <v>0</v>
      </c>
      <c r="C64" s="59">
        <v>0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0</v>
      </c>
      <c r="AB64" s="59">
        <v>0</v>
      </c>
      <c r="AC64" s="59">
        <v>0</v>
      </c>
      <c r="AD64" s="59">
        <v>0</v>
      </c>
      <c r="AE64" s="59">
        <v>0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</row>
    <row r="65" spans="1:37" ht="14.4" x14ac:dyDescent="0.3">
      <c r="A65" s="57" t="s">
        <v>52</v>
      </c>
      <c r="B65" s="72">
        <v>1</v>
      </c>
      <c r="C65" s="72">
        <v>1</v>
      </c>
      <c r="D65" s="72">
        <v>1</v>
      </c>
      <c r="E65" s="72">
        <v>1.0000000000000002</v>
      </c>
      <c r="F65" s="72">
        <v>1.0000000000000002</v>
      </c>
      <c r="G65" s="72">
        <v>1</v>
      </c>
      <c r="H65" s="72">
        <v>1.0000000000000002</v>
      </c>
      <c r="I65" s="72">
        <v>0.99999999999999989</v>
      </c>
      <c r="J65" s="72">
        <v>1</v>
      </c>
      <c r="K65" s="72">
        <v>1.0000000000000002</v>
      </c>
      <c r="L65" s="72">
        <v>0.99999999999999989</v>
      </c>
      <c r="M65" s="72">
        <v>0.99999999999999989</v>
      </c>
      <c r="N65" s="72">
        <v>1</v>
      </c>
      <c r="O65" s="72">
        <v>1</v>
      </c>
      <c r="P65" s="72">
        <v>1</v>
      </c>
      <c r="Q65" s="72">
        <v>1</v>
      </c>
      <c r="R65" s="72">
        <v>1</v>
      </c>
      <c r="S65" s="72">
        <v>1</v>
      </c>
      <c r="T65" s="72">
        <v>1.0000000000000002</v>
      </c>
      <c r="U65" s="72">
        <v>1</v>
      </c>
      <c r="V65" s="72">
        <v>1</v>
      </c>
      <c r="W65" s="72">
        <v>1</v>
      </c>
      <c r="X65" s="72">
        <v>1</v>
      </c>
      <c r="Y65" s="72">
        <v>1</v>
      </c>
      <c r="Z65" s="72">
        <v>1</v>
      </c>
      <c r="AA65" s="72">
        <v>1.0000000000000002</v>
      </c>
      <c r="AB65" s="72">
        <v>1</v>
      </c>
      <c r="AC65" s="72">
        <v>1</v>
      </c>
      <c r="AD65" s="72">
        <v>0.99999999999999989</v>
      </c>
      <c r="AE65" s="72">
        <v>1</v>
      </c>
      <c r="AF65" s="72">
        <v>1.0000000000000002</v>
      </c>
      <c r="AG65" s="72">
        <v>1</v>
      </c>
      <c r="AH65" s="72">
        <v>1</v>
      </c>
      <c r="AI65" s="72">
        <v>1</v>
      </c>
      <c r="AJ65" s="72">
        <v>1</v>
      </c>
      <c r="AK65" s="72">
        <v>1</v>
      </c>
    </row>
    <row r="67" spans="1:37" x14ac:dyDescent="0.2">
      <c r="A67" s="101" t="s">
        <v>324</v>
      </c>
      <c r="B67" s="73">
        <f>B43</f>
        <v>2015</v>
      </c>
      <c r="C67" s="73">
        <f t="shared" ref="C67:AK67" si="6">C43</f>
        <v>2016</v>
      </c>
      <c r="D67" s="73">
        <f t="shared" si="6"/>
        <v>2017</v>
      </c>
      <c r="E67" s="73">
        <f t="shared" si="6"/>
        <v>2018</v>
      </c>
      <c r="F67" s="73">
        <f t="shared" si="6"/>
        <v>2019</v>
      </c>
      <c r="G67" s="73">
        <f t="shared" si="6"/>
        <v>2020</v>
      </c>
      <c r="H67" s="73">
        <f t="shared" si="6"/>
        <v>2021</v>
      </c>
      <c r="I67" s="73">
        <f t="shared" si="6"/>
        <v>2022</v>
      </c>
      <c r="J67" s="73">
        <f t="shared" si="6"/>
        <v>2023</v>
      </c>
      <c r="K67" s="73">
        <f t="shared" si="6"/>
        <v>2024</v>
      </c>
      <c r="L67" s="73">
        <f t="shared" si="6"/>
        <v>2025</v>
      </c>
      <c r="M67" s="73">
        <f t="shared" si="6"/>
        <v>2026</v>
      </c>
      <c r="N67" s="73">
        <f t="shared" si="6"/>
        <v>2027</v>
      </c>
      <c r="O67" s="73">
        <f t="shared" si="6"/>
        <v>2028</v>
      </c>
      <c r="P67" s="73">
        <f t="shared" si="6"/>
        <v>2029</v>
      </c>
      <c r="Q67" s="73">
        <f t="shared" si="6"/>
        <v>2030</v>
      </c>
      <c r="R67" s="73">
        <f t="shared" si="6"/>
        <v>2031</v>
      </c>
      <c r="S67" s="73">
        <f t="shared" si="6"/>
        <v>2032</v>
      </c>
      <c r="T67" s="73">
        <f t="shared" si="6"/>
        <v>2033</v>
      </c>
      <c r="U67" s="73">
        <f t="shared" si="6"/>
        <v>2034</v>
      </c>
      <c r="V67" s="73">
        <f t="shared" si="6"/>
        <v>2035</v>
      </c>
      <c r="W67" s="73">
        <f t="shared" si="6"/>
        <v>2036</v>
      </c>
      <c r="X67" s="73">
        <f t="shared" si="6"/>
        <v>2037</v>
      </c>
      <c r="Y67" s="73">
        <f t="shared" si="6"/>
        <v>2038</v>
      </c>
      <c r="Z67" s="73">
        <f t="shared" si="6"/>
        <v>2039</v>
      </c>
      <c r="AA67" s="73">
        <f t="shared" si="6"/>
        <v>2040</v>
      </c>
      <c r="AB67" s="73">
        <f t="shared" si="6"/>
        <v>2041</v>
      </c>
      <c r="AC67" s="73">
        <f t="shared" si="6"/>
        <v>2042</v>
      </c>
      <c r="AD67" s="73">
        <f t="shared" si="6"/>
        <v>2043</v>
      </c>
      <c r="AE67" s="73">
        <f t="shared" si="6"/>
        <v>2044</v>
      </c>
      <c r="AF67" s="73">
        <f t="shared" si="6"/>
        <v>2045</v>
      </c>
      <c r="AG67" s="73">
        <f t="shared" si="6"/>
        <v>2046</v>
      </c>
      <c r="AH67" s="73">
        <f t="shared" si="6"/>
        <v>2047</v>
      </c>
      <c r="AI67" s="73">
        <f t="shared" si="6"/>
        <v>2048</v>
      </c>
      <c r="AJ67" s="73">
        <f t="shared" si="6"/>
        <v>2049</v>
      </c>
      <c r="AK67" s="73">
        <f t="shared" si="6"/>
        <v>2050</v>
      </c>
    </row>
    <row r="68" spans="1:37" ht="14.4" x14ac:dyDescent="0.3">
      <c r="A68" s="99" t="s">
        <v>218</v>
      </c>
      <c r="B68" s="144">
        <f>B61</f>
        <v>9.3749999999999997E-3</v>
      </c>
      <c r="C68" s="144">
        <f t="shared" ref="C68:AK68" si="7">C61</f>
        <v>1.8749999999999999E-2</v>
      </c>
      <c r="D68" s="144">
        <f t="shared" si="7"/>
        <v>2.8125000000000001E-2</v>
      </c>
      <c r="E68" s="144">
        <f t="shared" si="7"/>
        <v>3.7500000000000006E-2</v>
      </c>
      <c r="F68" s="144">
        <f t="shared" si="7"/>
        <v>4.6875000000000007E-2</v>
      </c>
      <c r="G68" s="144">
        <f t="shared" si="7"/>
        <v>5.6250000000000001E-2</v>
      </c>
      <c r="H68" s="144">
        <f t="shared" si="7"/>
        <v>6.5625000000000003E-2</v>
      </c>
      <c r="I68" s="144">
        <f t="shared" si="7"/>
        <v>7.4999999999999997E-2</v>
      </c>
      <c r="J68" s="144">
        <f t="shared" si="7"/>
        <v>8.4375000000000006E-2</v>
      </c>
      <c r="K68" s="144">
        <f t="shared" si="7"/>
        <v>9.3750000000000014E-2</v>
      </c>
      <c r="L68" s="144">
        <f t="shared" si="7"/>
        <v>0.10312499999999998</v>
      </c>
      <c r="M68" s="144">
        <f t="shared" si="7"/>
        <v>0.15443181818181823</v>
      </c>
      <c r="N68" s="144">
        <f t="shared" si="7"/>
        <v>0.20829545454545464</v>
      </c>
      <c r="O68" s="144">
        <f t="shared" si="7"/>
        <v>0.26369318181818169</v>
      </c>
      <c r="P68" s="144">
        <f t="shared" si="7"/>
        <v>0.31960227272727271</v>
      </c>
      <c r="Q68" s="144">
        <f t="shared" si="7"/>
        <v>0.37499999999999978</v>
      </c>
      <c r="R68" s="144">
        <f t="shared" si="7"/>
        <v>0.42613013295452445</v>
      </c>
      <c r="S68" s="144">
        <f t="shared" si="7"/>
        <v>0.47539116818180455</v>
      </c>
      <c r="T68" s="144">
        <f t="shared" si="7"/>
        <v>0.52223434545453851</v>
      </c>
      <c r="U68" s="144">
        <f t="shared" si="7"/>
        <v>0.56619490909090731</v>
      </c>
      <c r="V68" s="144">
        <f t="shared" si="7"/>
        <v>0.60689701704545695</v>
      </c>
      <c r="W68" s="144">
        <f t="shared" si="7"/>
        <v>0.64405865000000484</v>
      </c>
      <c r="X68" s="144">
        <f t="shared" si="7"/>
        <v>0.67749652045455122</v>
      </c>
      <c r="Y68" s="144">
        <f t="shared" si="7"/>
        <v>0.70713098181818657</v>
      </c>
      <c r="Z68" s="144">
        <f t="shared" si="7"/>
        <v>0.73299093750000199</v>
      </c>
      <c r="AA68" s="144">
        <f t="shared" si="7"/>
        <v>0.75521874999999783</v>
      </c>
      <c r="AB68" s="144">
        <f t="shared" si="7"/>
        <v>0.77407514999999139</v>
      </c>
      <c r="AC68" s="144">
        <f t="shared" si="7"/>
        <v>0.78994414545452873</v>
      </c>
      <c r="AD68" s="144">
        <f t="shared" si="7"/>
        <v>0.80333793068179116</v>
      </c>
      <c r="AE68" s="144">
        <f t="shared" si="7"/>
        <v>0.81490179545450747</v>
      </c>
      <c r="AF68" s="144">
        <f t="shared" si="7"/>
        <v>0.82541903409085871</v>
      </c>
      <c r="AG68" s="144">
        <f t="shared" si="7"/>
        <v>0.8358158545453902</v>
      </c>
      <c r="AH68" s="144">
        <f t="shared" si="7"/>
        <v>0.84716628749992151</v>
      </c>
      <c r="AI68" s="144">
        <f t="shared" si="7"/>
        <v>0.86069709545445083</v>
      </c>
      <c r="AJ68" s="144">
        <f t="shared" si="7"/>
        <v>0.8777926818180718</v>
      </c>
      <c r="AK68" s="144">
        <f t="shared" si="7"/>
        <v>0.8999999999998749</v>
      </c>
    </row>
    <row r="69" spans="1:37" ht="14.4" x14ac:dyDescent="0.3">
      <c r="A69" s="99" t="s">
        <v>217</v>
      </c>
      <c r="B69" s="144">
        <f>B60</f>
        <v>3.1250000000000002E-3</v>
      </c>
      <c r="C69" s="144">
        <f t="shared" ref="C69:AK69" si="8">C60</f>
        <v>6.2500000000000012E-3</v>
      </c>
      <c r="D69" s="144">
        <f t="shared" si="8"/>
        <v>9.3749999999999997E-3</v>
      </c>
      <c r="E69" s="144">
        <f t="shared" si="8"/>
        <v>1.2500000000000002E-2</v>
      </c>
      <c r="F69" s="144">
        <f t="shared" si="8"/>
        <v>1.5625000000000003E-2</v>
      </c>
      <c r="G69" s="144">
        <f t="shared" si="8"/>
        <v>1.8749999999999999E-2</v>
      </c>
      <c r="H69" s="144">
        <f t="shared" si="8"/>
        <v>2.1874999999999999E-2</v>
      </c>
      <c r="I69" s="144">
        <f t="shared" si="8"/>
        <v>2.5000000000000001E-2</v>
      </c>
      <c r="J69" s="144">
        <f t="shared" si="8"/>
        <v>2.8125000000000004E-2</v>
      </c>
      <c r="K69" s="144">
        <f t="shared" si="8"/>
        <v>3.1250000000000007E-2</v>
      </c>
      <c r="L69" s="144">
        <f t="shared" si="8"/>
        <v>3.4375000000000003E-2</v>
      </c>
      <c r="M69" s="144">
        <f t="shared" si="8"/>
        <v>5.1477272727272733E-2</v>
      </c>
      <c r="N69" s="144">
        <f t="shared" si="8"/>
        <v>6.9431818181818192E-2</v>
      </c>
      <c r="O69" s="144">
        <f t="shared" si="8"/>
        <v>8.7897727272727225E-2</v>
      </c>
      <c r="P69" s="144">
        <f t="shared" si="8"/>
        <v>0.1065340909090909</v>
      </c>
      <c r="Q69" s="144">
        <f t="shared" si="8"/>
        <v>0.12499999999999994</v>
      </c>
      <c r="R69" s="144">
        <f t="shared" si="8"/>
        <v>0.13641789734847812</v>
      </c>
      <c r="S69" s="144">
        <f t="shared" si="8"/>
        <v>0.14603519545454124</v>
      </c>
      <c r="T69" s="144">
        <f t="shared" si="8"/>
        <v>0.15379716969696766</v>
      </c>
      <c r="U69" s="144">
        <f t="shared" si="8"/>
        <v>0.15969599999999948</v>
      </c>
      <c r="V69" s="144">
        <f t="shared" si="8"/>
        <v>0.16376586174242491</v>
      </c>
      <c r="W69" s="144">
        <f t="shared" si="8"/>
        <v>0.16607801666666791</v>
      </c>
      <c r="X69" s="144">
        <f t="shared" si="8"/>
        <v>0.1667359037878802</v>
      </c>
      <c r="Y69" s="144">
        <f t="shared" si="8"/>
        <v>0.16587023030303136</v>
      </c>
      <c r="Z69" s="144">
        <f t="shared" si="8"/>
        <v>0.16363406250000043</v>
      </c>
      <c r="AA69" s="144">
        <f t="shared" si="8"/>
        <v>0.16019791666666619</v>
      </c>
      <c r="AB69" s="144">
        <f t="shared" si="8"/>
        <v>0.15574484999999821</v>
      </c>
      <c r="AC69" s="144">
        <f t="shared" si="8"/>
        <v>0.15046555151514837</v>
      </c>
      <c r="AD69" s="144">
        <f t="shared" si="8"/>
        <v>0.14455343295454057</v>
      </c>
      <c r="AE69" s="144">
        <f t="shared" si="8"/>
        <v>0.13819971969696326</v>
      </c>
      <c r="AF69" s="144">
        <f t="shared" si="8"/>
        <v>0.13158854166665862</v>
      </c>
      <c r="AG69" s="144">
        <f t="shared" si="8"/>
        <v>0.12489202424241463</v>
      </c>
      <c r="AH69" s="144">
        <f t="shared" si="8"/>
        <v>0.11826537916665583</v>
      </c>
      <c r="AI69" s="144">
        <f t="shared" si="8"/>
        <v>0.11184199545453311</v>
      </c>
      <c r="AJ69" s="144">
        <f t="shared" si="8"/>
        <v>0.10572853030301708</v>
      </c>
      <c r="AK69" s="144">
        <f t="shared" si="8"/>
        <v>9.9999999999986072E-2</v>
      </c>
    </row>
    <row r="70" spans="1:37" ht="14.4" x14ac:dyDescent="0.3">
      <c r="A70" s="99" t="s">
        <v>80</v>
      </c>
      <c r="B70" s="99">
        <f>B65-B71-B69-B68</f>
        <v>2.4999999999999974E-2</v>
      </c>
      <c r="C70" s="99">
        <f t="shared" ref="C70:AK70" si="9">C65-C71-C69-C68</f>
        <v>2.5000000000000046E-2</v>
      </c>
      <c r="D70" s="99">
        <f t="shared" si="9"/>
        <v>2.4999999999999998E-2</v>
      </c>
      <c r="E70" s="99">
        <f t="shared" si="9"/>
        <v>2.5000000000000064E-2</v>
      </c>
      <c r="F70" s="99">
        <f t="shared" si="9"/>
        <v>2.5000000000000126E-2</v>
      </c>
      <c r="G70" s="99">
        <f t="shared" si="9"/>
        <v>2.4999999999999974E-2</v>
      </c>
      <c r="H70" s="99">
        <f t="shared" si="9"/>
        <v>2.5000000000000036E-2</v>
      </c>
      <c r="I70" s="99">
        <f t="shared" si="9"/>
        <v>2.5000000000000008E-2</v>
      </c>
      <c r="J70" s="99">
        <f t="shared" si="9"/>
        <v>2.4999999999999939E-2</v>
      </c>
      <c r="K70" s="99">
        <f t="shared" si="9"/>
        <v>2.5000000000000119E-2</v>
      </c>
      <c r="L70" s="99">
        <f t="shared" si="9"/>
        <v>2.5000000000000008E-2</v>
      </c>
      <c r="M70" s="99">
        <f t="shared" si="9"/>
        <v>2.4999999999999994E-2</v>
      </c>
      <c r="N70" s="99">
        <f t="shared" si="9"/>
        <v>2.4999999999999994E-2</v>
      </c>
      <c r="O70" s="99">
        <f t="shared" si="9"/>
        <v>2.5000000000000078E-2</v>
      </c>
      <c r="P70" s="99">
        <f t="shared" si="9"/>
        <v>2.4999999999999967E-2</v>
      </c>
      <c r="Q70" s="99">
        <f t="shared" si="9"/>
        <v>2.5000000000000078E-2</v>
      </c>
      <c r="R70" s="99">
        <f t="shared" si="9"/>
        <v>2.4296814962121271E-2</v>
      </c>
      <c r="S70" s="99">
        <f t="shared" si="9"/>
        <v>2.344643409090913E-2</v>
      </c>
      <c r="T70" s="99">
        <f t="shared" si="9"/>
        <v>2.2464881818181848E-2</v>
      </c>
      <c r="U70" s="99">
        <f t="shared" si="9"/>
        <v>2.1370545454545531E-2</v>
      </c>
      <c r="V70" s="99">
        <f t="shared" si="9"/>
        <v>2.0183357007575675E-2</v>
      </c>
      <c r="W70" s="99">
        <f t="shared" si="9"/>
        <v>1.8923974999999982E-2</v>
      </c>
      <c r="X70" s="99">
        <f t="shared" si="9"/>
        <v>1.7612966287878784E-2</v>
      </c>
      <c r="Y70" s="99">
        <f t="shared" si="9"/>
        <v>1.6269987878787751E-2</v>
      </c>
      <c r="Z70" s="99">
        <f t="shared" si="9"/>
        <v>1.4912968749999922E-2</v>
      </c>
      <c r="AA70" s="99">
        <f t="shared" si="9"/>
        <v>1.355729166666686E-2</v>
      </c>
      <c r="AB70" s="99">
        <f t="shared" si="9"/>
        <v>1.2214975000000239E-2</v>
      </c>
      <c r="AC70" s="99">
        <f t="shared" si="9"/>
        <v>1.0893854545454773E-2</v>
      </c>
      <c r="AD70" s="99">
        <f t="shared" si="9"/>
        <v>9.5967653409096965E-3</v>
      </c>
      <c r="AE70" s="99">
        <f t="shared" si="9"/>
        <v>8.3207234848492462E-3</v>
      </c>
      <c r="AF70" s="99">
        <f t="shared" si="9"/>
        <v>7.0561079545468086E-3</v>
      </c>
      <c r="AG70" s="99">
        <f t="shared" si="9"/>
        <v>5.7858424242439588E-3</v>
      </c>
      <c r="AH70" s="99">
        <f t="shared" si="9"/>
        <v>4.4845770833352727E-3</v>
      </c>
      <c r="AI70" s="99">
        <f t="shared" si="9"/>
        <v>3.1178704545479219E-3</v>
      </c>
      <c r="AJ70" s="99">
        <f t="shared" si="9"/>
        <v>1.6413712121241542E-3</v>
      </c>
      <c r="AK70" s="99">
        <f t="shared" si="9"/>
        <v>1.389999226830696E-13</v>
      </c>
    </row>
    <row r="71" spans="1:37" ht="14.4" x14ac:dyDescent="0.3">
      <c r="A71" s="99" t="s">
        <v>84</v>
      </c>
      <c r="B71" s="144">
        <f>B57</f>
        <v>0.96250000000000002</v>
      </c>
      <c r="C71" s="144">
        <f t="shared" ref="C71:AK71" si="10">C57</f>
        <v>0.95</v>
      </c>
      <c r="D71" s="144">
        <f t="shared" si="10"/>
        <v>0.9375</v>
      </c>
      <c r="E71" s="144">
        <f t="shared" si="10"/>
        <v>0.92500000000000016</v>
      </c>
      <c r="F71" s="144">
        <f t="shared" si="10"/>
        <v>0.91250000000000009</v>
      </c>
      <c r="G71" s="144">
        <f t="shared" si="10"/>
        <v>0.9</v>
      </c>
      <c r="H71" s="144">
        <f t="shared" si="10"/>
        <v>0.88750000000000018</v>
      </c>
      <c r="I71" s="144">
        <f t="shared" si="10"/>
        <v>0.87499999999999989</v>
      </c>
      <c r="J71" s="144">
        <f t="shared" si="10"/>
        <v>0.86250000000000004</v>
      </c>
      <c r="K71" s="144">
        <f t="shared" si="10"/>
        <v>0.85000000000000009</v>
      </c>
      <c r="L71" s="144">
        <f t="shared" si="10"/>
        <v>0.83749999999999991</v>
      </c>
      <c r="M71" s="144">
        <f t="shared" si="10"/>
        <v>0.76909090909090894</v>
      </c>
      <c r="N71" s="144">
        <f t="shared" si="10"/>
        <v>0.69727272727272716</v>
      </c>
      <c r="O71" s="144">
        <f t="shared" si="10"/>
        <v>0.62340909090909102</v>
      </c>
      <c r="P71" s="144">
        <f t="shared" si="10"/>
        <v>0.54886363636363644</v>
      </c>
      <c r="Q71" s="144">
        <f t="shared" si="10"/>
        <v>0.4750000000000002</v>
      </c>
      <c r="R71" s="144">
        <f t="shared" si="10"/>
        <v>0.41315515473487624</v>
      </c>
      <c r="S71" s="144">
        <f t="shared" si="10"/>
        <v>0.35512720227274508</v>
      </c>
      <c r="T71" s="144">
        <f t="shared" si="10"/>
        <v>0.30150360303031215</v>
      </c>
      <c r="U71" s="144">
        <f t="shared" si="10"/>
        <v>0.25273854545454766</v>
      </c>
      <c r="V71" s="144">
        <f t="shared" si="10"/>
        <v>0.2091537642045424</v>
      </c>
      <c r="W71" s="144">
        <f t="shared" si="10"/>
        <v>0.17093935833332727</v>
      </c>
      <c r="X71" s="144">
        <f t="shared" si="10"/>
        <v>0.13815460946968983</v>
      </c>
      <c r="Y71" s="144">
        <f t="shared" si="10"/>
        <v>0.11072879999999431</v>
      </c>
      <c r="Z71" s="144">
        <f t="shared" si="10"/>
        <v>8.8462031249997602E-2</v>
      </c>
      <c r="AA71" s="144">
        <f t="shared" si="10"/>
        <v>7.1026041666669371E-2</v>
      </c>
      <c r="AB71" s="144">
        <f t="shared" si="10"/>
        <v>5.7965025000010245E-2</v>
      </c>
      <c r="AC71" s="144">
        <f t="shared" si="10"/>
        <v>4.8696448484868142E-2</v>
      </c>
      <c r="AD71" s="144">
        <f t="shared" si="10"/>
        <v>4.2511871022758482E-2</v>
      </c>
      <c r="AE71" s="144">
        <f t="shared" si="10"/>
        <v>3.8577761363680033E-2</v>
      </c>
      <c r="AF71" s="144">
        <f t="shared" si="10"/>
        <v>3.5936316287936171E-2</v>
      </c>
      <c r="AG71" s="144">
        <f t="shared" si="10"/>
        <v>3.3506278787951232E-2</v>
      </c>
      <c r="AH71" s="144">
        <f t="shared" si="10"/>
        <v>3.0083756250087398E-2</v>
      </c>
      <c r="AI71" s="144">
        <f t="shared" si="10"/>
        <v>2.4343038636468174E-2</v>
      </c>
      <c r="AJ71" s="144">
        <f t="shared" si="10"/>
        <v>1.4837416666786967E-2</v>
      </c>
      <c r="AK71" s="144">
        <f t="shared" si="10"/>
        <v>0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8113A-7D70-4B2E-9D67-74DC67934D3B}">
  <sheetPr codeName="Sheet31">
    <tabColor theme="6" tint="0.79998168889431442"/>
  </sheetPr>
  <dimension ref="A25:AK72"/>
  <sheetViews>
    <sheetView workbookViewId="0">
      <pane ySplit="23" topLeftCell="A30" activePane="bottomLeft" state="frozen"/>
      <selection pane="bottomLeft" activeCell="M49" sqref="M49"/>
    </sheetView>
  </sheetViews>
  <sheetFormatPr defaultColWidth="9.109375" defaultRowHeight="10.199999999999999" x14ac:dyDescent="0.2"/>
  <cols>
    <col min="1" max="1" width="35.5546875" style="73" bestFit="1" customWidth="1"/>
    <col min="2" max="2" width="5" style="73" bestFit="1" customWidth="1"/>
    <col min="3" max="3" width="9.44140625" style="73" bestFit="1" customWidth="1"/>
    <col min="4" max="38" width="5" style="73" bestFit="1" customWidth="1"/>
    <col min="39" max="16384" width="9.109375" style="73"/>
  </cols>
  <sheetData>
    <row r="25" spans="1:37" x14ac:dyDescent="0.2">
      <c r="A25" s="101" t="s">
        <v>323</v>
      </c>
    </row>
    <row r="26" spans="1:37" ht="14.4" x14ac:dyDescent="0.3">
      <c r="A26" s="57" t="s">
        <v>556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</row>
    <row r="27" spans="1:37" ht="14.4" x14ac:dyDescent="0.3">
      <c r="A27" s="57" t="s">
        <v>302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</row>
    <row r="28" spans="1:37" ht="14.4" x14ac:dyDescent="0.3">
      <c r="A28" s="57" t="s">
        <v>303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14.4" x14ac:dyDescent="0.3">
      <c r="A29" s="57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</row>
    <row r="30" spans="1:37" ht="14.4" x14ac:dyDescent="0.3">
      <c r="A30" s="57" t="s">
        <v>246</v>
      </c>
      <c r="B30" s="57">
        <v>2015</v>
      </c>
      <c r="C30" s="57">
        <v>2016</v>
      </c>
      <c r="D30" s="57">
        <v>2017</v>
      </c>
      <c r="E30" s="57">
        <v>2018</v>
      </c>
      <c r="F30" s="57">
        <v>2019</v>
      </c>
      <c r="G30" s="57">
        <v>2020</v>
      </c>
      <c r="H30" s="57">
        <v>2021</v>
      </c>
      <c r="I30" s="57">
        <v>2022</v>
      </c>
      <c r="J30" s="57">
        <v>2023</v>
      </c>
      <c r="K30" s="57">
        <v>2024</v>
      </c>
      <c r="L30" s="57">
        <v>2025</v>
      </c>
      <c r="M30" s="57">
        <v>2026</v>
      </c>
      <c r="N30" s="57">
        <v>2027</v>
      </c>
      <c r="O30" s="57">
        <v>2028</v>
      </c>
      <c r="P30" s="57">
        <v>2029</v>
      </c>
      <c r="Q30" s="57">
        <v>2030</v>
      </c>
      <c r="R30" s="57">
        <v>2031</v>
      </c>
      <c r="S30" s="57">
        <v>2032</v>
      </c>
      <c r="T30" s="57">
        <v>2033</v>
      </c>
      <c r="U30" s="57">
        <v>2034</v>
      </c>
      <c r="V30" s="57">
        <v>2035</v>
      </c>
      <c r="W30" s="57">
        <v>2036</v>
      </c>
      <c r="X30" s="57">
        <v>2037</v>
      </c>
      <c r="Y30" s="57">
        <v>2038</v>
      </c>
      <c r="Z30" s="57">
        <v>2039</v>
      </c>
      <c r="AA30" s="57">
        <v>2040</v>
      </c>
      <c r="AB30" s="57">
        <v>2041</v>
      </c>
      <c r="AC30" s="57">
        <v>2042</v>
      </c>
      <c r="AD30" s="57">
        <v>2043</v>
      </c>
      <c r="AE30" s="57">
        <v>2044</v>
      </c>
      <c r="AF30" s="57">
        <v>2045</v>
      </c>
      <c r="AG30" s="57">
        <v>2046</v>
      </c>
      <c r="AH30" s="57">
        <v>2047</v>
      </c>
      <c r="AI30" s="57">
        <v>2048</v>
      </c>
      <c r="AJ30" s="57">
        <v>2049</v>
      </c>
      <c r="AK30" s="57">
        <v>2050</v>
      </c>
    </row>
    <row r="31" spans="1:37" ht="14.4" x14ac:dyDescent="0.3">
      <c r="A31" s="43" t="s">
        <v>212</v>
      </c>
      <c r="B31" s="59">
        <v>0.94558333333333322</v>
      </c>
      <c r="C31" s="59">
        <v>0.9311666666666667</v>
      </c>
      <c r="D31" s="59">
        <v>0.91674999999999995</v>
      </c>
      <c r="E31" s="59">
        <v>0.90233333333333332</v>
      </c>
      <c r="F31" s="59">
        <v>0.87880952380952393</v>
      </c>
      <c r="G31" s="59">
        <v>0.85528571428571443</v>
      </c>
      <c r="H31" s="59">
        <v>0.83942857142857141</v>
      </c>
      <c r="I31" s="59">
        <v>0.75819999999999999</v>
      </c>
      <c r="J31" s="59">
        <v>0.70540000000000003</v>
      </c>
      <c r="K31" s="59">
        <v>0.63570000000000004</v>
      </c>
      <c r="L31" s="59">
        <v>0.58879999999999999</v>
      </c>
      <c r="M31" s="59">
        <v>0.51739999999999997</v>
      </c>
      <c r="N31" s="59">
        <v>0.45100000000000007</v>
      </c>
      <c r="O31" s="59">
        <v>0.39420000000000011</v>
      </c>
      <c r="P31" s="59">
        <v>0.34199999999999986</v>
      </c>
      <c r="Q31" s="59">
        <v>0.26885000000000003</v>
      </c>
      <c r="R31" s="59">
        <v>0.28231713999999997</v>
      </c>
      <c r="S31" s="59">
        <v>0.27571167999999985</v>
      </c>
      <c r="T31" s="59">
        <v>0.2577990799999999</v>
      </c>
      <c r="U31" s="59">
        <v>0.24045751999999992</v>
      </c>
      <c r="V31" s="59">
        <v>0.22368699999999994</v>
      </c>
      <c r="W31" s="59">
        <v>0.20748751999999995</v>
      </c>
      <c r="X31" s="59">
        <v>0.19185907999999999</v>
      </c>
      <c r="Y31" s="59">
        <v>0.17680168000000013</v>
      </c>
      <c r="Z31" s="59">
        <v>0.16231531999999987</v>
      </c>
      <c r="AA31" s="59">
        <v>0.1484</v>
      </c>
      <c r="AB31" s="59">
        <v>0.13947204860000101</v>
      </c>
      <c r="AC31" s="59">
        <v>0.12864708867879157</v>
      </c>
      <c r="AD31" s="59">
        <v>0.11683272907728166</v>
      </c>
      <c r="AE31" s="59">
        <v>0.10460607842425912</v>
      </c>
      <c r="AF31" s="59">
        <v>9.2159706439421299E-2</v>
      </c>
      <c r="AG31" s="59">
        <v>7.9249293963677872E-2</v>
      </c>
      <c r="AH31" s="59">
        <v>6.5142971716724535E-2</v>
      </c>
      <c r="AI31" s="59">
        <v>4.8572347781897209E-2</v>
      </c>
      <c r="AJ31" s="59">
        <v>2.7685223818283759E-2</v>
      </c>
      <c r="AK31" s="59">
        <v>0</v>
      </c>
    </row>
    <row r="32" spans="1:37" ht="14.4" x14ac:dyDescent="0.3">
      <c r="A32" s="43" t="s">
        <v>213</v>
      </c>
      <c r="B32" s="59">
        <v>6.0000000000000001E-3</v>
      </c>
      <c r="C32" s="59">
        <v>6.0000000000000001E-3</v>
      </c>
      <c r="D32" s="59">
        <v>6.0000000000000001E-3</v>
      </c>
      <c r="E32" s="59">
        <v>6.0000000000000001E-3</v>
      </c>
      <c r="F32" s="59">
        <v>6.0000000000000001E-3</v>
      </c>
      <c r="G32" s="59">
        <v>6.000000000000001E-3</v>
      </c>
      <c r="H32" s="59">
        <v>5.9999999999999975E-3</v>
      </c>
      <c r="I32" s="59">
        <v>6.0000000000000001E-3</v>
      </c>
      <c r="J32" s="59">
        <v>6.0000000000000019E-3</v>
      </c>
      <c r="K32" s="59">
        <v>6.0000000000000001E-3</v>
      </c>
      <c r="L32" s="59">
        <v>6.0000000000000001E-3</v>
      </c>
      <c r="M32" s="59">
        <v>6.000000000000001E-3</v>
      </c>
      <c r="N32" s="59">
        <v>6.0000000000000001E-3</v>
      </c>
      <c r="O32" s="59">
        <v>6.000000000000001E-3</v>
      </c>
      <c r="P32" s="59">
        <v>6.000000000000001E-3</v>
      </c>
      <c r="Q32" s="59">
        <v>6.000000000000001E-3</v>
      </c>
      <c r="R32" s="59">
        <v>5.9220599999999998E-3</v>
      </c>
      <c r="S32" s="59">
        <v>5.8387199999999995E-3</v>
      </c>
      <c r="T32" s="59">
        <v>5.6983200000000015E-3</v>
      </c>
      <c r="U32" s="59">
        <v>5.5180800000000007E-3</v>
      </c>
      <c r="V32" s="59">
        <v>5.2980000000000006E-3</v>
      </c>
      <c r="W32" s="59">
        <v>5.0380800000000012E-3</v>
      </c>
      <c r="X32" s="59">
        <v>4.7383199999999999E-3</v>
      </c>
      <c r="Y32" s="59">
        <v>4.3987200000000001E-3</v>
      </c>
      <c r="Z32" s="59">
        <v>4.0192800000000009E-3</v>
      </c>
      <c r="AA32" s="59">
        <v>3.5999999999999995E-3</v>
      </c>
      <c r="AB32" s="59">
        <v>3.3171594000000037E-3</v>
      </c>
      <c r="AC32" s="59">
        <v>3.0189050181818312E-3</v>
      </c>
      <c r="AD32" s="59">
        <v>2.7069671045454918E-3</v>
      </c>
      <c r="AE32" s="59">
        <v>2.3827894545455286E-3</v>
      </c>
      <c r="AF32" s="59">
        <v>2.0467329545455857E-3</v>
      </c>
      <c r="AG32" s="59">
        <v>1.6971613090911225E-3</v>
      </c>
      <c r="AH32" s="59">
        <v>1.329408950000318E-3</v>
      </c>
      <c r="AI32" s="59">
        <v>9.3463112727319015E-4</v>
      </c>
      <c r="AJ32" s="59">
        <v>4.9853618181881386E-4</v>
      </c>
      <c r="AK32" s="59">
        <v>0</v>
      </c>
    </row>
    <row r="33" spans="1:37" ht="14.4" x14ac:dyDescent="0.3">
      <c r="A33" s="43" t="s">
        <v>214</v>
      </c>
      <c r="B33" s="59">
        <v>0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  <c r="AG33" s="59">
        <v>0</v>
      </c>
      <c r="AH33" s="59">
        <v>0</v>
      </c>
      <c r="AI33" s="59">
        <v>0</v>
      </c>
      <c r="AJ33" s="59">
        <v>0</v>
      </c>
      <c r="AK33" s="59">
        <v>0</v>
      </c>
    </row>
    <row r="34" spans="1:37" ht="14.4" x14ac:dyDescent="0.3">
      <c r="A34" s="43" t="s">
        <v>215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  <c r="AG34" s="59">
        <v>0</v>
      </c>
      <c r="AH34" s="59">
        <v>0</v>
      </c>
      <c r="AI34" s="59">
        <v>0</v>
      </c>
      <c r="AJ34" s="59">
        <v>0</v>
      </c>
      <c r="AK34" s="59">
        <v>0</v>
      </c>
    </row>
    <row r="35" spans="1:37" ht="14.4" x14ac:dyDescent="0.3">
      <c r="A35" s="43" t="s">
        <v>216</v>
      </c>
      <c r="B35" s="59">
        <v>4.1666666666666657E-2</v>
      </c>
      <c r="C35" s="59">
        <v>4.9333333333333326E-2</v>
      </c>
      <c r="D35" s="59">
        <v>5.6999999999999981E-2</v>
      </c>
      <c r="E35" s="59">
        <v>6.4666666666666664E-2</v>
      </c>
      <c r="F35" s="59">
        <v>7.2333333333333319E-2</v>
      </c>
      <c r="G35" s="59">
        <v>8.0000000000000016E-2</v>
      </c>
      <c r="H35" s="59">
        <v>7.9999999999999974E-2</v>
      </c>
      <c r="I35" s="59">
        <v>8.0000000000000016E-2</v>
      </c>
      <c r="J35" s="59">
        <v>8.0000000000000016E-2</v>
      </c>
      <c r="K35" s="59">
        <v>0.08</v>
      </c>
      <c r="L35" s="59">
        <v>0.08</v>
      </c>
      <c r="M35" s="59">
        <v>8.0000000000000016E-2</v>
      </c>
      <c r="N35" s="59">
        <v>0.08</v>
      </c>
      <c r="O35" s="59">
        <v>0.08</v>
      </c>
      <c r="P35" s="59">
        <v>8.0000000000000016E-2</v>
      </c>
      <c r="Q35" s="59">
        <v>0.08</v>
      </c>
      <c r="R35" s="59">
        <v>7.8960799999999998E-2</v>
      </c>
      <c r="S35" s="59">
        <v>7.7849600000000005E-2</v>
      </c>
      <c r="T35" s="59">
        <v>7.5977600000000006E-2</v>
      </c>
      <c r="U35" s="59">
        <v>7.3574399999999998E-2</v>
      </c>
      <c r="V35" s="59">
        <v>7.0639999999999994E-2</v>
      </c>
      <c r="W35" s="59">
        <v>6.7174400000000023E-2</v>
      </c>
      <c r="X35" s="59">
        <v>6.31776E-2</v>
      </c>
      <c r="Y35" s="59">
        <v>5.8649599999999989E-2</v>
      </c>
      <c r="Z35" s="59">
        <v>5.3590400000000003E-2</v>
      </c>
      <c r="AA35" s="59">
        <v>4.8000000000000001E-2</v>
      </c>
      <c r="AB35" s="59">
        <v>4.4228792000000051E-2</v>
      </c>
      <c r="AC35" s="59">
        <v>4.0252066909091104E-2</v>
      </c>
      <c r="AD35" s="59">
        <v>3.6092894727273214E-2</v>
      </c>
      <c r="AE35" s="59">
        <v>3.1770526060607047E-2</v>
      </c>
      <c r="AF35" s="59">
        <v>2.7289772727274481E-2</v>
      </c>
      <c r="AG35" s="59">
        <v>2.2628817454548297E-2</v>
      </c>
      <c r="AH35" s="59">
        <v>1.7725452666670919E-2</v>
      </c>
      <c r="AI35" s="59">
        <v>1.2461748363642524E-2</v>
      </c>
      <c r="AJ35" s="59">
        <v>6.6471490909175319E-3</v>
      </c>
      <c r="AK35" s="59">
        <v>0</v>
      </c>
    </row>
    <row r="36" spans="1:37" ht="14.4" x14ac:dyDescent="0.3">
      <c r="A36" s="43" t="s">
        <v>217</v>
      </c>
      <c r="B36" s="59">
        <v>3.4762499999999997E-3</v>
      </c>
      <c r="C36" s="59">
        <v>4.4549999999999989E-3</v>
      </c>
      <c r="D36" s="59">
        <v>6.6825000000000009E-3</v>
      </c>
      <c r="E36" s="59">
        <v>8.9099999999999995E-3</v>
      </c>
      <c r="F36" s="59">
        <v>1.3142857142857147E-2</v>
      </c>
      <c r="G36" s="59">
        <v>1.6635714285714288E-2</v>
      </c>
      <c r="H36" s="59">
        <v>1.9388571428571429E-2</v>
      </c>
      <c r="I36" s="59">
        <v>1.4832159999999992E-2</v>
      </c>
      <c r="J36" s="59">
        <v>1.6541980000000008E-2</v>
      </c>
      <c r="K36" s="59">
        <v>1.700413000000001E-2</v>
      </c>
      <c r="L36" s="59">
        <v>1.7560800000000015E-2</v>
      </c>
      <c r="M36" s="59">
        <v>1.8798840000000001E-2</v>
      </c>
      <c r="N36" s="59">
        <v>1.9353400000000028E-2</v>
      </c>
      <c r="O36" s="59">
        <v>2.0740019999999967E-2</v>
      </c>
      <c r="P36" s="59">
        <v>2.1621600000000032E-2</v>
      </c>
      <c r="Q36" s="59">
        <v>2.3418945E-2</v>
      </c>
      <c r="R36" s="59">
        <v>2.2464399999999985E-2</v>
      </c>
      <c r="S36" s="59">
        <v>2.2292880000000039E-2</v>
      </c>
      <c r="T36" s="59">
        <v>2.2986270000000041E-2</v>
      </c>
      <c r="U36" s="59">
        <v>2.3679660000000036E-2</v>
      </c>
      <c r="V36" s="59">
        <v>2.4373050000000035E-2</v>
      </c>
      <c r="W36" s="59">
        <v>2.506644000000004E-2</v>
      </c>
      <c r="X36" s="59">
        <v>2.5759830000000043E-2</v>
      </c>
      <c r="Y36" s="59">
        <v>2.6453220000000041E-2</v>
      </c>
      <c r="Z36" s="59">
        <v>2.7146610000000043E-2</v>
      </c>
      <c r="AA36" s="59">
        <v>2.7840000000000028E-2</v>
      </c>
      <c r="AB36" s="59">
        <v>2.8291773600000004E-2</v>
      </c>
      <c r="AC36" s="59">
        <v>2.8817251490908996E-2</v>
      </c>
      <c r="AD36" s="59">
        <v>2.9383985836363351E-2</v>
      </c>
      <c r="AE36" s="59">
        <v>2.997117309090851E-2</v>
      </c>
      <c r="AF36" s="59">
        <v>3.057193181818085E-2</v>
      </c>
      <c r="AG36" s="59">
        <v>3.1195580509089407E-2</v>
      </c>
      <c r="AH36" s="59">
        <v>3.1869915399997874E-2</v>
      </c>
      <c r="AI36" s="59">
        <v>3.2643488290906159E-2</v>
      </c>
      <c r="AJ36" s="59">
        <v>3.3587884363632553E-2</v>
      </c>
      <c r="AK36" s="59">
        <v>3.479999999999521E-2</v>
      </c>
    </row>
    <row r="37" spans="1:37" ht="14.4" x14ac:dyDescent="0.3">
      <c r="A37" s="43" t="s">
        <v>218</v>
      </c>
      <c r="B37" s="59">
        <v>3.2737500000000002E-3</v>
      </c>
      <c r="C37" s="59">
        <v>9.045000000000001E-3</v>
      </c>
      <c r="D37" s="59">
        <v>1.3567500000000003E-2</v>
      </c>
      <c r="E37" s="59">
        <v>1.8090000000000002E-2</v>
      </c>
      <c r="F37" s="59">
        <v>2.971428571428571E-2</v>
      </c>
      <c r="G37" s="59">
        <v>4.2078571428571444E-2</v>
      </c>
      <c r="H37" s="59">
        <v>5.5182857142857117E-2</v>
      </c>
      <c r="I37" s="59">
        <v>0.14096784000000001</v>
      </c>
      <c r="J37" s="59">
        <v>0.19205802000000002</v>
      </c>
      <c r="K37" s="59">
        <v>0.26129586999999999</v>
      </c>
      <c r="L37" s="59">
        <v>0.3076392</v>
      </c>
      <c r="M37" s="59">
        <v>0.37780116000000008</v>
      </c>
      <c r="N37" s="59">
        <v>0.44364659999999995</v>
      </c>
      <c r="O37" s="59">
        <v>0.49905997999999996</v>
      </c>
      <c r="P37" s="59">
        <v>0.55037840000000005</v>
      </c>
      <c r="Q37" s="59">
        <v>0.62173105500000003</v>
      </c>
      <c r="R37" s="59">
        <v>0.61033559999999998</v>
      </c>
      <c r="S37" s="59">
        <v>0.6183071200000001</v>
      </c>
      <c r="T37" s="59">
        <v>0.63753873000000005</v>
      </c>
      <c r="U37" s="59">
        <v>0.65677034000000001</v>
      </c>
      <c r="V37" s="59">
        <v>0.67600195000000018</v>
      </c>
      <c r="W37" s="59">
        <v>0.69523356000000003</v>
      </c>
      <c r="X37" s="59">
        <v>0.71446516999999998</v>
      </c>
      <c r="Y37" s="59">
        <v>0.73369677999999994</v>
      </c>
      <c r="Z37" s="59">
        <v>0.75292839</v>
      </c>
      <c r="AA37" s="59">
        <v>0.77215999999999996</v>
      </c>
      <c r="AB37" s="59">
        <v>0.78469022639999897</v>
      </c>
      <c r="AC37" s="59">
        <v>0.79926468790302652</v>
      </c>
      <c r="AD37" s="59">
        <v>0.81498342325453632</v>
      </c>
      <c r="AE37" s="59">
        <v>0.8312694329696797</v>
      </c>
      <c r="AF37" s="59">
        <v>0.84793185606057775</v>
      </c>
      <c r="AG37" s="59">
        <v>0.8652291467635933</v>
      </c>
      <c r="AH37" s="59">
        <v>0.88393225126660635</v>
      </c>
      <c r="AI37" s="59">
        <v>0.90538778443628087</v>
      </c>
      <c r="AJ37" s="59">
        <v>0.93158120654534726</v>
      </c>
      <c r="AK37" s="59">
        <v>0.96519999999986583</v>
      </c>
    </row>
    <row r="38" spans="1:37" ht="14.4" x14ac:dyDescent="0.3">
      <c r="A38" s="43" t="s">
        <v>219</v>
      </c>
      <c r="B38" s="59">
        <v>0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  <c r="AG38" s="59">
        <v>0</v>
      </c>
      <c r="AH38" s="59">
        <v>0</v>
      </c>
      <c r="AI38" s="59">
        <v>0</v>
      </c>
      <c r="AJ38" s="59">
        <v>0</v>
      </c>
      <c r="AK38" s="59">
        <v>0</v>
      </c>
    </row>
    <row r="39" spans="1:37" ht="14.4" x14ac:dyDescent="0.3">
      <c r="A39" s="43" t="s">
        <v>220</v>
      </c>
      <c r="B39" s="59">
        <v>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</row>
    <row r="40" spans="1:37" ht="14.4" x14ac:dyDescent="0.3">
      <c r="A40" s="57" t="s">
        <v>52</v>
      </c>
      <c r="B40" s="72">
        <v>0.99999999999999989</v>
      </c>
      <c r="C40" s="72">
        <v>1</v>
      </c>
      <c r="D40" s="72">
        <v>1</v>
      </c>
      <c r="E40" s="72">
        <v>1</v>
      </c>
      <c r="F40" s="72">
        <v>1.0000000000000002</v>
      </c>
      <c r="G40" s="72">
        <v>1.0000000000000002</v>
      </c>
      <c r="H40" s="72">
        <v>0.99999999999999989</v>
      </c>
      <c r="I40" s="72">
        <v>1</v>
      </c>
      <c r="J40" s="72">
        <v>1</v>
      </c>
      <c r="K40" s="72">
        <v>1</v>
      </c>
      <c r="L40" s="72">
        <v>1</v>
      </c>
      <c r="M40" s="72">
        <v>1.0000000000000002</v>
      </c>
      <c r="N40" s="72">
        <v>1</v>
      </c>
      <c r="O40" s="72">
        <v>1</v>
      </c>
      <c r="P40" s="72">
        <v>1</v>
      </c>
      <c r="Q40" s="72">
        <v>1</v>
      </c>
      <c r="R40" s="72">
        <v>1</v>
      </c>
      <c r="S40" s="72">
        <v>1</v>
      </c>
      <c r="T40" s="72">
        <v>0.99999999999999989</v>
      </c>
      <c r="U40" s="72">
        <v>0.99999999999999989</v>
      </c>
      <c r="V40" s="72">
        <v>1</v>
      </c>
      <c r="W40" s="72">
        <v>1</v>
      </c>
      <c r="X40" s="72">
        <v>1</v>
      </c>
      <c r="Y40" s="72">
        <v>1</v>
      </c>
      <c r="Z40" s="72">
        <v>1.0000000000000002</v>
      </c>
      <c r="AA40" s="72">
        <v>1</v>
      </c>
      <c r="AB40" s="72">
        <v>1</v>
      </c>
      <c r="AC40" s="72">
        <v>0.99999999999999989</v>
      </c>
      <c r="AD40" s="72">
        <v>1</v>
      </c>
      <c r="AE40" s="72">
        <v>1</v>
      </c>
      <c r="AF40" s="72">
        <v>1</v>
      </c>
      <c r="AG40" s="72">
        <v>1</v>
      </c>
      <c r="AH40" s="72">
        <v>1</v>
      </c>
      <c r="AI40" s="72">
        <v>1</v>
      </c>
      <c r="AJ40" s="72">
        <v>0.99999999999999989</v>
      </c>
      <c r="AK40" s="72">
        <v>1</v>
      </c>
    </row>
    <row r="43" spans="1:37" x14ac:dyDescent="0.2">
      <c r="A43" s="101" t="s">
        <v>323</v>
      </c>
      <c r="B43" s="73">
        <f>B30</f>
        <v>2015</v>
      </c>
      <c r="C43" s="73">
        <f t="shared" ref="C43:AK43" si="0">C30</f>
        <v>2016</v>
      </c>
      <c r="D43" s="73">
        <f t="shared" si="0"/>
        <v>2017</v>
      </c>
      <c r="E43" s="73">
        <f t="shared" si="0"/>
        <v>2018</v>
      </c>
      <c r="F43" s="73">
        <f t="shared" si="0"/>
        <v>2019</v>
      </c>
      <c r="G43" s="73">
        <f t="shared" si="0"/>
        <v>2020</v>
      </c>
      <c r="H43" s="73">
        <f t="shared" si="0"/>
        <v>2021</v>
      </c>
      <c r="I43" s="73">
        <f t="shared" si="0"/>
        <v>2022</v>
      </c>
      <c r="J43" s="73">
        <f t="shared" si="0"/>
        <v>2023</v>
      </c>
      <c r="K43" s="73">
        <f t="shared" si="0"/>
        <v>2024</v>
      </c>
      <c r="L43" s="73">
        <f t="shared" si="0"/>
        <v>2025</v>
      </c>
      <c r="M43" s="73">
        <f t="shared" si="0"/>
        <v>2026</v>
      </c>
      <c r="N43" s="73">
        <f t="shared" si="0"/>
        <v>2027</v>
      </c>
      <c r="O43" s="73">
        <f t="shared" si="0"/>
        <v>2028</v>
      </c>
      <c r="P43" s="73">
        <f t="shared" si="0"/>
        <v>2029</v>
      </c>
      <c r="Q43" s="73">
        <f t="shared" si="0"/>
        <v>2030</v>
      </c>
      <c r="R43" s="73">
        <f t="shared" si="0"/>
        <v>2031</v>
      </c>
      <c r="S43" s="73">
        <f t="shared" si="0"/>
        <v>2032</v>
      </c>
      <c r="T43" s="73">
        <f t="shared" si="0"/>
        <v>2033</v>
      </c>
      <c r="U43" s="73">
        <f t="shared" si="0"/>
        <v>2034</v>
      </c>
      <c r="V43" s="73">
        <f t="shared" si="0"/>
        <v>2035</v>
      </c>
      <c r="W43" s="73">
        <f t="shared" si="0"/>
        <v>2036</v>
      </c>
      <c r="X43" s="73">
        <f t="shared" si="0"/>
        <v>2037</v>
      </c>
      <c r="Y43" s="73">
        <f t="shared" si="0"/>
        <v>2038</v>
      </c>
      <c r="Z43" s="73">
        <f t="shared" si="0"/>
        <v>2039</v>
      </c>
      <c r="AA43" s="73">
        <f t="shared" si="0"/>
        <v>2040</v>
      </c>
      <c r="AB43" s="73">
        <f t="shared" si="0"/>
        <v>2041</v>
      </c>
      <c r="AC43" s="73">
        <f t="shared" si="0"/>
        <v>2042</v>
      </c>
      <c r="AD43" s="73">
        <f t="shared" si="0"/>
        <v>2043</v>
      </c>
      <c r="AE43" s="73">
        <f t="shared" si="0"/>
        <v>2044</v>
      </c>
      <c r="AF43" s="73">
        <f t="shared" si="0"/>
        <v>2045</v>
      </c>
      <c r="AG43" s="73">
        <f t="shared" si="0"/>
        <v>2046</v>
      </c>
      <c r="AH43" s="73">
        <f t="shared" si="0"/>
        <v>2047</v>
      </c>
      <c r="AI43" s="73">
        <f t="shared" si="0"/>
        <v>2048</v>
      </c>
      <c r="AJ43" s="73">
        <f t="shared" si="0"/>
        <v>2049</v>
      </c>
      <c r="AK43" s="73">
        <f t="shared" si="0"/>
        <v>2050</v>
      </c>
    </row>
    <row r="44" spans="1:37" ht="14.4" x14ac:dyDescent="0.3">
      <c r="A44" s="99" t="s">
        <v>218</v>
      </c>
      <c r="B44" s="99">
        <f>B37</f>
        <v>3.2737500000000002E-3</v>
      </c>
      <c r="C44" s="99">
        <f t="shared" ref="C44:AK44" si="1">C37</f>
        <v>9.045000000000001E-3</v>
      </c>
      <c r="D44" s="99">
        <f t="shared" si="1"/>
        <v>1.3567500000000003E-2</v>
      </c>
      <c r="E44" s="99">
        <f t="shared" si="1"/>
        <v>1.8090000000000002E-2</v>
      </c>
      <c r="F44" s="99">
        <f t="shared" si="1"/>
        <v>2.971428571428571E-2</v>
      </c>
      <c r="G44" s="99">
        <f t="shared" si="1"/>
        <v>4.2078571428571444E-2</v>
      </c>
      <c r="H44" s="99">
        <f t="shared" si="1"/>
        <v>5.5182857142857117E-2</v>
      </c>
      <c r="I44" s="99">
        <f t="shared" si="1"/>
        <v>0.14096784000000001</v>
      </c>
      <c r="J44" s="99">
        <f t="shared" si="1"/>
        <v>0.19205802000000002</v>
      </c>
      <c r="K44" s="99">
        <f t="shared" si="1"/>
        <v>0.26129586999999999</v>
      </c>
      <c r="L44" s="99">
        <f t="shared" si="1"/>
        <v>0.3076392</v>
      </c>
      <c r="M44" s="99">
        <f t="shared" si="1"/>
        <v>0.37780116000000008</v>
      </c>
      <c r="N44" s="99">
        <f t="shared" si="1"/>
        <v>0.44364659999999995</v>
      </c>
      <c r="O44" s="99">
        <f t="shared" si="1"/>
        <v>0.49905997999999996</v>
      </c>
      <c r="P44" s="99">
        <f t="shared" si="1"/>
        <v>0.55037840000000005</v>
      </c>
      <c r="Q44" s="99">
        <f t="shared" si="1"/>
        <v>0.62173105500000003</v>
      </c>
      <c r="R44" s="99">
        <f t="shared" si="1"/>
        <v>0.61033559999999998</v>
      </c>
      <c r="S44" s="99">
        <f t="shared" si="1"/>
        <v>0.6183071200000001</v>
      </c>
      <c r="T44" s="99">
        <f t="shared" si="1"/>
        <v>0.63753873000000005</v>
      </c>
      <c r="U44" s="99">
        <f t="shared" si="1"/>
        <v>0.65677034000000001</v>
      </c>
      <c r="V44" s="99">
        <f t="shared" si="1"/>
        <v>0.67600195000000018</v>
      </c>
      <c r="W44" s="99">
        <f t="shared" si="1"/>
        <v>0.69523356000000003</v>
      </c>
      <c r="X44" s="99">
        <f t="shared" si="1"/>
        <v>0.71446516999999998</v>
      </c>
      <c r="Y44" s="99">
        <f t="shared" si="1"/>
        <v>0.73369677999999994</v>
      </c>
      <c r="Z44" s="99">
        <f t="shared" si="1"/>
        <v>0.75292839</v>
      </c>
      <c r="AA44" s="99">
        <f t="shared" si="1"/>
        <v>0.77215999999999996</v>
      </c>
      <c r="AB44" s="99">
        <f t="shared" si="1"/>
        <v>0.78469022639999897</v>
      </c>
      <c r="AC44" s="99">
        <f t="shared" si="1"/>
        <v>0.79926468790302652</v>
      </c>
      <c r="AD44" s="99">
        <f t="shared" si="1"/>
        <v>0.81498342325453632</v>
      </c>
      <c r="AE44" s="99">
        <f t="shared" si="1"/>
        <v>0.8312694329696797</v>
      </c>
      <c r="AF44" s="99">
        <f t="shared" si="1"/>
        <v>0.84793185606057775</v>
      </c>
      <c r="AG44" s="99">
        <f t="shared" si="1"/>
        <v>0.8652291467635933</v>
      </c>
      <c r="AH44" s="99">
        <f t="shared" si="1"/>
        <v>0.88393225126660635</v>
      </c>
      <c r="AI44" s="99">
        <f t="shared" si="1"/>
        <v>0.90538778443628087</v>
      </c>
      <c r="AJ44" s="99">
        <f t="shared" si="1"/>
        <v>0.93158120654534726</v>
      </c>
      <c r="AK44" s="99">
        <f t="shared" si="1"/>
        <v>0.96519999999986583</v>
      </c>
    </row>
    <row r="45" spans="1:37" ht="14.4" x14ac:dyDescent="0.3">
      <c r="A45" s="99" t="s">
        <v>217</v>
      </c>
      <c r="B45" s="99">
        <f>B36</f>
        <v>3.4762499999999997E-3</v>
      </c>
      <c r="C45" s="99">
        <f t="shared" ref="C45:AK45" si="2">C36</f>
        <v>4.4549999999999989E-3</v>
      </c>
      <c r="D45" s="99">
        <f t="shared" si="2"/>
        <v>6.6825000000000009E-3</v>
      </c>
      <c r="E45" s="99">
        <f t="shared" si="2"/>
        <v>8.9099999999999995E-3</v>
      </c>
      <c r="F45" s="99">
        <f t="shared" si="2"/>
        <v>1.3142857142857147E-2</v>
      </c>
      <c r="G45" s="99">
        <f t="shared" si="2"/>
        <v>1.6635714285714288E-2</v>
      </c>
      <c r="H45" s="99">
        <f t="shared" si="2"/>
        <v>1.9388571428571429E-2</v>
      </c>
      <c r="I45" s="99">
        <f t="shared" si="2"/>
        <v>1.4832159999999992E-2</v>
      </c>
      <c r="J45" s="99">
        <f t="shared" si="2"/>
        <v>1.6541980000000008E-2</v>
      </c>
      <c r="K45" s="99">
        <f t="shared" si="2"/>
        <v>1.700413000000001E-2</v>
      </c>
      <c r="L45" s="99">
        <f t="shared" si="2"/>
        <v>1.7560800000000015E-2</v>
      </c>
      <c r="M45" s="99">
        <f t="shared" si="2"/>
        <v>1.8798840000000001E-2</v>
      </c>
      <c r="N45" s="99">
        <f t="shared" si="2"/>
        <v>1.9353400000000028E-2</v>
      </c>
      <c r="O45" s="99">
        <f t="shared" si="2"/>
        <v>2.0740019999999967E-2</v>
      </c>
      <c r="P45" s="99">
        <f t="shared" si="2"/>
        <v>2.1621600000000032E-2</v>
      </c>
      <c r="Q45" s="99">
        <f t="shared" si="2"/>
        <v>2.3418945E-2</v>
      </c>
      <c r="R45" s="99">
        <f t="shared" si="2"/>
        <v>2.2464399999999985E-2</v>
      </c>
      <c r="S45" s="99">
        <f t="shared" si="2"/>
        <v>2.2292880000000039E-2</v>
      </c>
      <c r="T45" s="99">
        <f t="shared" si="2"/>
        <v>2.2986270000000041E-2</v>
      </c>
      <c r="U45" s="99">
        <f t="shared" si="2"/>
        <v>2.3679660000000036E-2</v>
      </c>
      <c r="V45" s="99">
        <f t="shared" si="2"/>
        <v>2.4373050000000035E-2</v>
      </c>
      <c r="W45" s="99">
        <f t="shared" si="2"/>
        <v>2.506644000000004E-2</v>
      </c>
      <c r="X45" s="99">
        <f t="shared" si="2"/>
        <v>2.5759830000000043E-2</v>
      </c>
      <c r="Y45" s="99">
        <f t="shared" si="2"/>
        <v>2.6453220000000041E-2</v>
      </c>
      <c r="Z45" s="99">
        <f t="shared" si="2"/>
        <v>2.7146610000000043E-2</v>
      </c>
      <c r="AA45" s="99">
        <f t="shared" si="2"/>
        <v>2.7840000000000028E-2</v>
      </c>
      <c r="AB45" s="99">
        <f t="shared" si="2"/>
        <v>2.8291773600000004E-2</v>
      </c>
      <c r="AC45" s="99">
        <f t="shared" si="2"/>
        <v>2.8817251490908996E-2</v>
      </c>
      <c r="AD45" s="99">
        <f t="shared" si="2"/>
        <v>2.9383985836363351E-2</v>
      </c>
      <c r="AE45" s="99">
        <f t="shared" si="2"/>
        <v>2.997117309090851E-2</v>
      </c>
      <c r="AF45" s="99">
        <f t="shared" si="2"/>
        <v>3.057193181818085E-2</v>
      </c>
      <c r="AG45" s="99">
        <f t="shared" si="2"/>
        <v>3.1195580509089407E-2</v>
      </c>
      <c r="AH45" s="99">
        <f t="shared" si="2"/>
        <v>3.1869915399997874E-2</v>
      </c>
      <c r="AI45" s="99">
        <f t="shared" si="2"/>
        <v>3.2643488290906159E-2</v>
      </c>
      <c r="AJ45" s="99">
        <f t="shared" si="2"/>
        <v>3.3587884363632553E-2</v>
      </c>
      <c r="AK45" s="99">
        <f t="shared" si="2"/>
        <v>3.479999999999521E-2</v>
      </c>
    </row>
    <row r="46" spans="1:37" ht="14.4" x14ac:dyDescent="0.3">
      <c r="A46" s="99" t="s">
        <v>80</v>
      </c>
      <c r="B46" s="99">
        <f>B40-B47-B45-B44</f>
        <v>4.766666666666667E-2</v>
      </c>
      <c r="C46" s="99">
        <f t="shared" ref="C46:AK46" si="3">C40-C47-C45-C44</f>
        <v>5.5333333333333304E-2</v>
      </c>
      <c r="D46" s="99">
        <f t="shared" si="3"/>
        <v>6.3000000000000028E-2</v>
      </c>
      <c r="E46" s="99">
        <f t="shared" si="3"/>
        <v>7.0666666666666683E-2</v>
      </c>
      <c r="F46" s="99">
        <f t="shared" si="3"/>
        <v>7.8333333333333435E-2</v>
      </c>
      <c r="G46" s="99">
        <f t="shared" si="3"/>
        <v>8.6000000000000076E-2</v>
      </c>
      <c r="H46" s="99">
        <f t="shared" si="3"/>
        <v>8.5999999999999938E-2</v>
      </c>
      <c r="I46" s="99">
        <f t="shared" si="3"/>
        <v>8.6000000000000021E-2</v>
      </c>
      <c r="J46" s="99">
        <f t="shared" si="3"/>
        <v>8.5999999999999938E-2</v>
      </c>
      <c r="K46" s="99">
        <f t="shared" si="3"/>
        <v>8.5999999999999965E-2</v>
      </c>
      <c r="L46" s="99">
        <f t="shared" si="3"/>
        <v>8.5999999999999965E-2</v>
      </c>
      <c r="M46" s="99">
        <f t="shared" si="3"/>
        <v>8.6000000000000187E-2</v>
      </c>
      <c r="N46" s="99">
        <f t="shared" si="3"/>
        <v>8.599999999999991E-2</v>
      </c>
      <c r="O46" s="99">
        <f t="shared" si="3"/>
        <v>8.5999999999999965E-2</v>
      </c>
      <c r="P46" s="99">
        <f t="shared" si="3"/>
        <v>8.6000000000000076E-2</v>
      </c>
      <c r="Q46" s="99">
        <f t="shared" si="3"/>
        <v>8.5999999999999965E-2</v>
      </c>
      <c r="R46" s="99">
        <f t="shared" si="3"/>
        <v>8.4882860000000115E-2</v>
      </c>
      <c r="S46" s="99">
        <f t="shared" si="3"/>
        <v>8.3688319999999927E-2</v>
      </c>
      <c r="T46" s="99">
        <f t="shared" si="3"/>
        <v>8.1675919999999791E-2</v>
      </c>
      <c r="U46" s="99">
        <f t="shared" si="3"/>
        <v>7.909247999999991E-2</v>
      </c>
      <c r="V46" s="99">
        <f t="shared" si="3"/>
        <v>7.5937999999999839E-2</v>
      </c>
      <c r="W46" s="99">
        <f t="shared" si="3"/>
        <v>7.2212480000000023E-2</v>
      </c>
      <c r="X46" s="99">
        <f t="shared" si="3"/>
        <v>6.7915920000000018E-2</v>
      </c>
      <c r="Y46" s="99">
        <f t="shared" si="3"/>
        <v>6.3048319999999936E-2</v>
      </c>
      <c r="Z46" s="99">
        <f t="shared" si="3"/>
        <v>5.760968000000033E-2</v>
      </c>
      <c r="AA46" s="99">
        <f t="shared" si="3"/>
        <v>5.160000000000009E-2</v>
      </c>
      <c r="AB46" s="99">
        <f t="shared" si="3"/>
        <v>4.7545951400000064E-2</v>
      </c>
      <c r="AC46" s="99">
        <f t="shared" si="3"/>
        <v>4.3270971927272806E-2</v>
      </c>
      <c r="AD46" s="99">
        <f t="shared" si="3"/>
        <v>3.8799861831818605E-2</v>
      </c>
      <c r="AE46" s="99">
        <f t="shared" si="3"/>
        <v>3.4153315515152771E-2</v>
      </c>
      <c r="AF46" s="99">
        <f t="shared" si="3"/>
        <v>2.9336505681820113E-2</v>
      </c>
      <c r="AG46" s="99">
        <f t="shared" si="3"/>
        <v>2.43259787636394E-2</v>
      </c>
      <c r="AH46" s="99">
        <f t="shared" si="3"/>
        <v>1.9054861616671248E-2</v>
      </c>
      <c r="AI46" s="99">
        <f t="shared" si="3"/>
        <v>1.3396379490915766E-2</v>
      </c>
      <c r="AJ46" s="99">
        <f t="shared" si="3"/>
        <v>7.1456852727362907E-3</v>
      </c>
      <c r="AK46" s="99">
        <f t="shared" si="3"/>
        <v>1.389999226830696E-13</v>
      </c>
    </row>
    <row r="47" spans="1:37" ht="14.4" x14ac:dyDescent="0.3">
      <c r="A47" s="99" t="s">
        <v>84</v>
      </c>
      <c r="B47" s="99">
        <f>B31</f>
        <v>0.94558333333333322</v>
      </c>
      <c r="C47" s="99">
        <f t="shared" ref="C47:AK47" si="4">C31</f>
        <v>0.9311666666666667</v>
      </c>
      <c r="D47" s="99">
        <f t="shared" si="4"/>
        <v>0.91674999999999995</v>
      </c>
      <c r="E47" s="99">
        <f t="shared" si="4"/>
        <v>0.90233333333333332</v>
      </c>
      <c r="F47" s="99">
        <f t="shared" si="4"/>
        <v>0.87880952380952393</v>
      </c>
      <c r="G47" s="99">
        <f t="shared" si="4"/>
        <v>0.85528571428571443</v>
      </c>
      <c r="H47" s="99">
        <f t="shared" si="4"/>
        <v>0.83942857142857141</v>
      </c>
      <c r="I47" s="99">
        <f t="shared" si="4"/>
        <v>0.75819999999999999</v>
      </c>
      <c r="J47" s="99">
        <f t="shared" si="4"/>
        <v>0.70540000000000003</v>
      </c>
      <c r="K47" s="99">
        <f t="shared" si="4"/>
        <v>0.63570000000000004</v>
      </c>
      <c r="L47" s="99">
        <f t="shared" si="4"/>
        <v>0.58879999999999999</v>
      </c>
      <c r="M47" s="99">
        <f t="shared" si="4"/>
        <v>0.51739999999999997</v>
      </c>
      <c r="N47" s="99">
        <f t="shared" si="4"/>
        <v>0.45100000000000007</v>
      </c>
      <c r="O47" s="99">
        <f t="shared" si="4"/>
        <v>0.39420000000000011</v>
      </c>
      <c r="P47" s="99">
        <f t="shared" si="4"/>
        <v>0.34199999999999986</v>
      </c>
      <c r="Q47" s="99">
        <f t="shared" si="4"/>
        <v>0.26885000000000003</v>
      </c>
      <c r="R47" s="99">
        <f t="shared" si="4"/>
        <v>0.28231713999999997</v>
      </c>
      <c r="S47" s="99">
        <f t="shared" si="4"/>
        <v>0.27571167999999985</v>
      </c>
      <c r="T47" s="99">
        <f t="shared" si="4"/>
        <v>0.2577990799999999</v>
      </c>
      <c r="U47" s="99">
        <f t="shared" si="4"/>
        <v>0.24045751999999992</v>
      </c>
      <c r="V47" s="99">
        <f t="shared" si="4"/>
        <v>0.22368699999999994</v>
      </c>
      <c r="W47" s="99">
        <f t="shared" si="4"/>
        <v>0.20748751999999995</v>
      </c>
      <c r="X47" s="99">
        <f t="shared" si="4"/>
        <v>0.19185907999999999</v>
      </c>
      <c r="Y47" s="99">
        <f t="shared" si="4"/>
        <v>0.17680168000000013</v>
      </c>
      <c r="Z47" s="99">
        <f t="shared" si="4"/>
        <v>0.16231531999999987</v>
      </c>
      <c r="AA47" s="99">
        <f t="shared" si="4"/>
        <v>0.1484</v>
      </c>
      <c r="AB47" s="99">
        <f t="shared" si="4"/>
        <v>0.13947204860000101</v>
      </c>
      <c r="AC47" s="99">
        <f t="shared" si="4"/>
        <v>0.12864708867879157</v>
      </c>
      <c r="AD47" s="99">
        <f t="shared" si="4"/>
        <v>0.11683272907728166</v>
      </c>
      <c r="AE47" s="99">
        <f t="shared" si="4"/>
        <v>0.10460607842425912</v>
      </c>
      <c r="AF47" s="99">
        <f t="shared" si="4"/>
        <v>9.2159706439421299E-2</v>
      </c>
      <c r="AG47" s="99">
        <f t="shared" si="4"/>
        <v>7.9249293963677872E-2</v>
      </c>
      <c r="AH47" s="99">
        <f t="shared" si="4"/>
        <v>6.5142971716724535E-2</v>
      </c>
      <c r="AI47" s="99">
        <f t="shared" si="4"/>
        <v>4.8572347781897209E-2</v>
      </c>
      <c r="AJ47" s="99">
        <f t="shared" si="4"/>
        <v>2.7685223818283759E-2</v>
      </c>
      <c r="AK47" s="99">
        <f t="shared" si="4"/>
        <v>0</v>
      </c>
    </row>
    <row r="48" spans="1:37" ht="14.4" x14ac:dyDescent="0.3">
      <c r="A48" s="99" t="s">
        <v>446</v>
      </c>
      <c r="B48" s="170">
        <v>0</v>
      </c>
      <c r="C48" s="170">
        <v>0</v>
      </c>
      <c r="D48" s="170">
        <v>0</v>
      </c>
      <c r="E48" s="170">
        <v>0</v>
      </c>
      <c r="F48" s="170">
        <v>0</v>
      </c>
      <c r="G48" s="170">
        <v>0</v>
      </c>
      <c r="H48" s="170">
        <v>0</v>
      </c>
      <c r="I48" s="170">
        <v>0</v>
      </c>
      <c r="J48" s="170">
        <v>0</v>
      </c>
      <c r="K48" s="170">
        <v>0</v>
      </c>
      <c r="L48" s="170">
        <v>0</v>
      </c>
      <c r="M48" s="170">
        <f t="shared" ref="M48:AK48" si="5">1-SUM(M44:M47)</f>
        <v>0</v>
      </c>
      <c r="N48" s="170">
        <f t="shared" si="5"/>
        <v>0</v>
      </c>
      <c r="O48" s="170">
        <f t="shared" si="5"/>
        <v>0</v>
      </c>
      <c r="P48" s="170">
        <f t="shared" si="5"/>
        <v>0</v>
      </c>
      <c r="Q48" s="170">
        <f t="shared" si="5"/>
        <v>0</v>
      </c>
      <c r="R48" s="170">
        <f t="shared" si="5"/>
        <v>0</v>
      </c>
      <c r="S48" s="170">
        <f t="shared" si="5"/>
        <v>0</v>
      </c>
      <c r="T48" s="170">
        <f t="shared" si="5"/>
        <v>0</v>
      </c>
      <c r="U48" s="170">
        <f t="shared" si="5"/>
        <v>0</v>
      </c>
      <c r="V48" s="170">
        <f t="shared" si="5"/>
        <v>0</v>
      </c>
      <c r="W48" s="170">
        <f t="shared" si="5"/>
        <v>0</v>
      </c>
      <c r="X48" s="170">
        <f t="shared" si="5"/>
        <v>0</v>
      </c>
      <c r="Y48" s="170">
        <f t="shared" si="5"/>
        <v>0</v>
      </c>
      <c r="Z48" s="170">
        <f t="shared" si="5"/>
        <v>0</v>
      </c>
      <c r="AA48" s="170">
        <f t="shared" si="5"/>
        <v>0</v>
      </c>
      <c r="AB48" s="170">
        <f t="shared" si="5"/>
        <v>0</v>
      </c>
      <c r="AC48" s="170">
        <f t="shared" si="5"/>
        <v>0</v>
      </c>
      <c r="AD48" s="170">
        <f t="shared" si="5"/>
        <v>0</v>
      </c>
      <c r="AE48" s="170">
        <f t="shared" si="5"/>
        <v>0</v>
      </c>
      <c r="AF48" s="170">
        <f t="shared" si="5"/>
        <v>0</v>
      </c>
      <c r="AG48" s="170">
        <f t="shared" si="5"/>
        <v>0</v>
      </c>
      <c r="AH48" s="170">
        <f t="shared" si="5"/>
        <v>0</v>
      </c>
      <c r="AI48" s="170">
        <f t="shared" si="5"/>
        <v>0</v>
      </c>
      <c r="AJ48" s="170">
        <f t="shared" si="5"/>
        <v>0</v>
      </c>
      <c r="AK48" s="170">
        <f t="shared" si="5"/>
        <v>0</v>
      </c>
    </row>
    <row r="50" spans="1:37" x14ac:dyDescent="0.2">
      <c r="A50" s="101" t="s">
        <v>324</v>
      </c>
    </row>
    <row r="51" spans="1:37" ht="14.4" x14ac:dyDescent="0.3">
      <c r="A51" s="57" t="s">
        <v>394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</row>
    <row r="52" spans="1:37" ht="14.4" x14ac:dyDescent="0.3">
      <c r="A52" s="57" t="s">
        <v>556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</row>
    <row r="53" spans="1:37" ht="14.4" x14ac:dyDescent="0.3">
      <c r="A53" s="57" t="s">
        <v>304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</row>
    <row r="54" spans="1:37" ht="14.4" x14ac:dyDescent="0.3">
      <c r="A54" s="57" t="s">
        <v>303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</row>
    <row r="55" spans="1:37" ht="14.4" x14ac:dyDescent="0.3">
      <c r="A55" s="57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</row>
    <row r="56" spans="1:37" ht="14.4" x14ac:dyDescent="0.3">
      <c r="A56" s="57" t="s">
        <v>246</v>
      </c>
      <c r="B56" s="57">
        <v>2015</v>
      </c>
      <c r="C56" s="57">
        <v>2016</v>
      </c>
      <c r="D56" s="57">
        <v>2017</v>
      </c>
      <c r="E56" s="57">
        <v>2018</v>
      </c>
      <c r="F56" s="57">
        <v>2019</v>
      </c>
      <c r="G56" s="57">
        <v>2020</v>
      </c>
      <c r="H56" s="57">
        <v>2021</v>
      </c>
      <c r="I56" s="57">
        <v>2022</v>
      </c>
      <c r="J56" s="57">
        <v>2023</v>
      </c>
      <c r="K56" s="57">
        <v>2024</v>
      </c>
      <c r="L56" s="57">
        <v>2025</v>
      </c>
      <c r="M56" s="57">
        <v>2026</v>
      </c>
      <c r="N56" s="57">
        <v>2027</v>
      </c>
      <c r="O56" s="57">
        <v>2028</v>
      </c>
      <c r="P56" s="57">
        <v>2029</v>
      </c>
      <c r="Q56" s="57">
        <v>2030</v>
      </c>
      <c r="R56" s="57">
        <v>2031</v>
      </c>
      <c r="S56" s="57">
        <v>2032</v>
      </c>
      <c r="T56" s="57">
        <v>2033</v>
      </c>
      <c r="U56" s="57">
        <v>2034</v>
      </c>
      <c r="V56" s="57">
        <v>2035</v>
      </c>
      <c r="W56" s="57">
        <v>2036</v>
      </c>
      <c r="X56" s="57">
        <v>2037</v>
      </c>
      <c r="Y56" s="57">
        <v>2038</v>
      </c>
      <c r="Z56" s="57">
        <v>2039</v>
      </c>
      <c r="AA56" s="57">
        <v>2040</v>
      </c>
      <c r="AB56" s="57">
        <v>2041</v>
      </c>
      <c r="AC56" s="57">
        <v>2042</v>
      </c>
      <c r="AD56" s="57">
        <v>2043</v>
      </c>
      <c r="AE56" s="57">
        <v>2044</v>
      </c>
      <c r="AF56" s="57">
        <v>2045</v>
      </c>
      <c r="AG56" s="57">
        <v>2046</v>
      </c>
      <c r="AH56" s="57">
        <v>2047</v>
      </c>
      <c r="AI56" s="57">
        <v>2048</v>
      </c>
      <c r="AJ56" s="57">
        <v>2049</v>
      </c>
      <c r="AK56" s="57">
        <v>2050</v>
      </c>
    </row>
    <row r="57" spans="1:37" ht="14.4" x14ac:dyDescent="0.3">
      <c r="A57" s="43" t="s">
        <v>212</v>
      </c>
      <c r="B57" s="59">
        <v>0.97375</v>
      </c>
      <c r="C57" s="59">
        <v>0.97249999999999981</v>
      </c>
      <c r="D57" s="59">
        <v>0.97124999999999984</v>
      </c>
      <c r="E57" s="59">
        <v>0.97</v>
      </c>
      <c r="F57" s="59">
        <v>0.9630833333333334</v>
      </c>
      <c r="G57" s="59">
        <v>0.95616666666666661</v>
      </c>
      <c r="H57" s="59">
        <v>0.94925000000000015</v>
      </c>
      <c r="I57" s="59">
        <v>0.93849999999999989</v>
      </c>
      <c r="J57" s="59">
        <v>0.9274</v>
      </c>
      <c r="K57" s="59">
        <v>0.90820000000000012</v>
      </c>
      <c r="L57" s="59">
        <v>0.89119999999999988</v>
      </c>
      <c r="M57" s="59">
        <v>0.86949999999999994</v>
      </c>
      <c r="N57" s="59">
        <v>0.84250000000000003</v>
      </c>
      <c r="O57" s="59">
        <v>0.81110000000000004</v>
      </c>
      <c r="P57" s="59">
        <v>0.77300000000000002</v>
      </c>
      <c r="Q57" s="59">
        <v>0.72929999999999995</v>
      </c>
      <c r="R57" s="59">
        <v>0.71552475000000004</v>
      </c>
      <c r="S57" s="59">
        <v>0.70687200000000006</v>
      </c>
      <c r="T57" s="59">
        <v>0.6410570000000001</v>
      </c>
      <c r="U57" s="59">
        <v>0.57540800000000014</v>
      </c>
      <c r="V57" s="59">
        <v>0.50992499999999985</v>
      </c>
      <c r="W57" s="59">
        <v>0.44460799999999984</v>
      </c>
      <c r="X57" s="59">
        <v>0.37945699999999993</v>
      </c>
      <c r="Y57" s="59">
        <v>0.31447199999999997</v>
      </c>
      <c r="Z57" s="59">
        <v>0.24965300000000001</v>
      </c>
      <c r="AA57" s="59">
        <v>0.185</v>
      </c>
      <c r="AB57" s="59">
        <v>0.17319650250000099</v>
      </c>
      <c r="AC57" s="59">
        <v>0.15933928969697347</v>
      </c>
      <c r="AD57" s="59">
        <v>0.1443535613068275</v>
      </c>
      <c r="AE57" s="59">
        <v>0.12883110454547189</v>
      </c>
      <c r="AF57" s="59">
        <v>0.11296815814396806</v>
      </c>
      <c r="AG57" s="59">
        <v>9.6503767272770796E-2</v>
      </c>
      <c r="AH57" s="59">
        <v>7.8658629375060934E-2</v>
      </c>
      <c r="AI57" s="59">
        <v>5.8074430909174433E-2</v>
      </c>
      <c r="AJ57" s="59">
        <v>3.2753675000108159E-2</v>
      </c>
      <c r="AK57" s="59">
        <v>0</v>
      </c>
    </row>
    <row r="58" spans="1:37" ht="14.4" x14ac:dyDescent="0.3">
      <c r="A58" s="43" t="s">
        <v>213</v>
      </c>
      <c r="B58" s="59">
        <v>2.5000000000000001E-2</v>
      </c>
      <c r="C58" s="59">
        <v>2.5000000000000005E-2</v>
      </c>
      <c r="D58" s="59">
        <v>2.5000000000000001E-2</v>
      </c>
      <c r="E58" s="59">
        <v>2.5000000000000001E-2</v>
      </c>
      <c r="F58" s="59">
        <v>2.5000000000000005E-2</v>
      </c>
      <c r="G58" s="59">
        <v>2.5000000000000005E-2</v>
      </c>
      <c r="H58" s="59">
        <v>2.5000000000000005E-2</v>
      </c>
      <c r="I58" s="59">
        <v>2.5000000000000005E-2</v>
      </c>
      <c r="J58" s="59">
        <v>2.5000000000000001E-2</v>
      </c>
      <c r="K58" s="59">
        <v>2.5000000000000005E-2</v>
      </c>
      <c r="L58" s="59">
        <v>2.5000000000000005E-2</v>
      </c>
      <c r="M58" s="59">
        <v>2.5000000000000005E-2</v>
      </c>
      <c r="N58" s="59">
        <v>2.5000000000000005E-2</v>
      </c>
      <c r="O58" s="59">
        <v>2.5000000000000005E-2</v>
      </c>
      <c r="P58" s="59">
        <v>2.5000000000000001E-2</v>
      </c>
      <c r="Q58" s="59">
        <v>2.4999999999999994E-2</v>
      </c>
      <c r="R58" s="59">
        <v>2.4675249999999996E-2</v>
      </c>
      <c r="S58" s="59">
        <v>2.4327999999999999E-2</v>
      </c>
      <c r="T58" s="59">
        <v>2.3743E-2</v>
      </c>
      <c r="U58" s="59">
        <v>2.2991999999999999E-2</v>
      </c>
      <c r="V58" s="59">
        <v>2.2075000000000001E-2</v>
      </c>
      <c r="W58" s="59">
        <v>2.0992000000000007E-2</v>
      </c>
      <c r="X58" s="59">
        <v>1.9743E-2</v>
      </c>
      <c r="Y58" s="59">
        <v>1.8327999999999997E-2</v>
      </c>
      <c r="Z58" s="59">
        <v>1.6747000000000001E-2</v>
      </c>
      <c r="AA58" s="59">
        <v>1.4999999999999998E-2</v>
      </c>
      <c r="AB58" s="59">
        <v>1.3821497500000016E-2</v>
      </c>
      <c r="AC58" s="59">
        <v>1.2578770909090965E-2</v>
      </c>
      <c r="AD58" s="59">
        <v>1.1279029602272879E-2</v>
      </c>
      <c r="AE58" s="59">
        <v>9.9282893939397002E-3</v>
      </c>
      <c r="AF58" s="59">
        <v>8.5280539772732717E-3</v>
      </c>
      <c r="AG58" s="59">
        <v>7.0715054545463455E-3</v>
      </c>
      <c r="AH58" s="59">
        <v>5.539203958334662E-3</v>
      </c>
      <c r="AI58" s="59">
        <v>3.8942963636382894E-3</v>
      </c>
      <c r="AJ58" s="59">
        <v>2.0772340909117259E-3</v>
      </c>
      <c r="AK58" s="59">
        <v>0</v>
      </c>
    </row>
    <row r="59" spans="1:37" ht="14.4" x14ac:dyDescent="0.3">
      <c r="A59" s="43" t="s">
        <v>216</v>
      </c>
      <c r="B59" s="59">
        <v>0</v>
      </c>
      <c r="C59" s="59">
        <v>0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0</v>
      </c>
      <c r="AB59" s="59">
        <v>0</v>
      </c>
      <c r="AC59" s="59">
        <v>0</v>
      </c>
      <c r="AD59" s="59">
        <v>0</v>
      </c>
      <c r="AE59" s="59">
        <v>0</v>
      </c>
      <c r="AF59" s="59">
        <v>0</v>
      </c>
      <c r="AG59" s="59">
        <v>0</v>
      </c>
      <c r="AH59" s="59">
        <v>0</v>
      </c>
      <c r="AI59" s="59">
        <v>0</v>
      </c>
      <c r="AJ59" s="59">
        <v>0</v>
      </c>
      <c r="AK59" s="59">
        <v>0</v>
      </c>
    </row>
    <row r="60" spans="1:37" ht="14.4" x14ac:dyDescent="0.3">
      <c r="A60" s="43" t="s">
        <v>217</v>
      </c>
      <c r="B60" s="59">
        <v>6.437499999999999E-4</v>
      </c>
      <c r="C60" s="59">
        <v>8.25E-4</v>
      </c>
      <c r="D60" s="59">
        <v>1.2374999999999999E-3</v>
      </c>
      <c r="E60" s="59">
        <v>1.6499999999999998E-3</v>
      </c>
      <c r="F60" s="59">
        <v>3.9324999999999994E-3</v>
      </c>
      <c r="G60" s="59">
        <v>6.2150000000000009E-3</v>
      </c>
      <c r="H60" s="59">
        <v>8.4975000000000016E-3</v>
      </c>
      <c r="I60" s="59">
        <v>9.4388999999999983E-3</v>
      </c>
      <c r="J60" s="59">
        <v>1.1271680000000006E-2</v>
      </c>
      <c r="K60" s="59">
        <v>1.2484919999999997E-2</v>
      </c>
      <c r="L60" s="59">
        <v>1.3558840000000008E-2</v>
      </c>
      <c r="M60" s="59">
        <v>1.33352E-2</v>
      </c>
      <c r="N60" s="59">
        <v>1.3249999999999998E-2</v>
      </c>
      <c r="O60" s="59">
        <v>1.3111999999999997E-2</v>
      </c>
      <c r="P60" s="59">
        <v>1.3028999999999999E-2</v>
      </c>
      <c r="Q60" s="59">
        <v>1.2923820000000022E-2</v>
      </c>
      <c r="R60" s="59">
        <v>1.2860099999999994E-2</v>
      </c>
      <c r="S60" s="59">
        <v>1.362815999999999E-2</v>
      </c>
      <c r="T60" s="59">
        <v>1.6994639999999988E-2</v>
      </c>
      <c r="U60" s="59">
        <v>2.0361119999999983E-2</v>
      </c>
      <c r="V60" s="59">
        <v>2.3727599999999977E-2</v>
      </c>
      <c r="W60" s="59">
        <v>2.7094079999999979E-2</v>
      </c>
      <c r="X60" s="59">
        <v>3.0460559999999973E-2</v>
      </c>
      <c r="Y60" s="59">
        <v>3.3827039999999975E-2</v>
      </c>
      <c r="Z60" s="59">
        <v>3.7193519999999973E-2</v>
      </c>
      <c r="AA60" s="59">
        <v>4.0559999999999971E-2</v>
      </c>
      <c r="AB60" s="59">
        <v>4.1218187399999918E-2</v>
      </c>
      <c r="AC60" s="59">
        <v>4.1983754327272499E-2</v>
      </c>
      <c r="AD60" s="59">
        <v>4.280942764090858E-2</v>
      </c>
      <c r="AE60" s="59">
        <v>4.3664898727271799E-2</v>
      </c>
      <c r="AF60" s="59">
        <v>4.4540142045453021E-2</v>
      </c>
      <c r="AG60" s="59">
        <v>4.5448733672725006E-2</v>
      </c>
      <c r="AH60" s="59">
        <v>4.643116984999681E-2</v>
      </c>
      <c r="AI60" s="59">
        <v>4.7558185527268336E-2</v>
      </c>
      <c r="AJ60" s="59">
        <v>4.8934072909085267E-2</v>
      </c>
      <c r="AK60" s="59">
        <v>5.0699999999992917E-2</v>
      </c>
    </row>
    <row r="61" spans="1:37" ht="14.4" x14ac:dyDescent="0.3">
      <c r="A61" s="43" t="s">
        <v>218</v>
      </c>
      <c r="B61" s="59">
        <v>6.0625000000000002E-4</v>
      </c>
      <c r="C61" s="59">
        <v>1.6749999999999998E-3</v>
      </c>
      <c r="D61" s="59">
        <v>2.5124999999999995E-3</v>
      </c>
      <c r="E61" s="59">
        <v>3.3500000000000001E-3</v>
      </c>
      <c r="F61" s="59">
        <v>7.9841666666666672E-3</v>
      </c>
      <c r="G61" s="59">
        <v>1.2618333333333336E-2</v>
      </c>
      <c r="H61" s="59">
        <v>1.7252500000000004E-2</v>
      </c>
      <c r="I61" s="59">
        <v>2.7061099999999998E-2</v>
      </c>
      <c r="J61" s="59">
        <v>3.6328319999999997E-2</v>
      </c>
      <c r="K61" s="59">
        <v>5.4315080000000016E-2</v>
      </c>
      <c r="L61" s="59">
        <v>7.0241159999999997E-2</v>
      </c>
      <c r="M61" s="59">
        <v>9.2164800000000005E-2</v>
      </c>
      <c r="N61" s="59">
        <v>0.11925000000000001</v>
      </c>
      <c r="O61" s="59">
        <v>0.15078800000000001</v>
      </c>
      <c r="P61" s="59">
        <v>0.18897099999999997</v>
      </c>
      <c r="Q61" s="59">
        <v>0.23277617999999997</v>
      </c>
      <c r="R61" s="59">
        <v>0.24693989999999996</v>
      </c>
      <c r="S61" s="59">
        <v>0.25517183999999998</v>
      </c>
      <c r="T61" s="59">
        <v>0.31820535999999999</v>
      </c>
      <c r="U61" s="59">
        <v>0.38123888</v>
      </c>
      <c r="V61" s="59">
        <v>0.44427240000000007</v>
      </c>
      <c r="W61" s="59">
        <v>0.50730592000000019</v>
      </c>
      <c r="X61" s="59">
        <v>0.57033944000000003</v>
      </c>
      <c r="Y61" s="59">
        <v>0.6333729600000001</v>
      </c>
      <c r="Z61" s="59">
        <v>0.69640647999999994</v>
      </c>
      <c r="AA61" s="59">
        <v>0.75944</v>
      </c>
      <c r="AB61" s="59">
        <v>0.77176381259999904</v>
      </c>
      <c r="AC61" s="59">
        <v>0.78609818506666296</v>
      </c>
      <c r="AD61" s="59">
        <v>0.80155798144999091</v>
      </c>
      <c r="AE61" s="59">
        <v>0.81757570733331664</v>
      </c>
      <c r="AF61" s="59">
        <v>0.83396364583330551</v>
      </c>
      <c r="AG61" s="59">
        <v>0.85097599359995779</v>
      </c>
      <c r="AH61" s="59">
        <v>0.86937099681660757</v>
      </c>
      <c r="AI61" s="59">
        <v>0.89047308719991891</v>
      </c>
      <c r="AJ61" s="59">
        <v>0.91623501799989482</v>
      </c>
      <c r="AK61" s="59">
        <v>0.94929999999986792</v>
      </c>
    </row>
    <row r="62" spans="1:37" ht="14.4" x14ac:dyDescent="0.3">
      <c r="A62" s="43" t="s">
        <v>221</v>
      </c>
      <c r="B62" s="59">
        <v>0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</row>
    <row r="63" spans="1:37" ht="14.4" x14ac:dyDescent="0.3">
      <c r="A63" s="43" t="s">
        <v>222</v>
      </c>
      <c r="B63" s="59">
        <v>0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0</v>
      </c>
      <c r="AB63" s="59">
        <v>0</v>
      </c>
      <c r="AC63" s="59">
        <v>0</v>
      </c>
      <c r="AD63" s="59">
        <v>0</v>
      </c>
      <c r="AE63" s="59">
        <v>0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</row>
    <row r="64" spans="1:37" ht="14.4" x14ac:dyDescent="0.3">
      <c r="A64" s="43" t="s">
        <v>219</v>
      </c>
      <c r="B64" s="59">
        <v>0</v>
      </c>
      <c r="C64" s="59">
        <v>0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0</v>
      </c>
      <c r="AB64" s="59">
        <v>0</v>
      </c>
      <c r="AC64" s="59">
        <v>0</v>
      </c>
      <c r="AD64" s="59">
        <v>0</v>
      </c>
      <c r="AE64" s="59">
        <v>0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</row>
    <row r="65" spans="1:37" ht="14.4" x14ac:dyDescent="0.3">
      <c r="A65" s="57" t="s">
        <v>52</v>
      </c>
      <c r="B65" s="72">
        <v>1</v>
      </c>
      <c r="C65" s="72">
        <v>0.99999999999999989</v>
      </c>
      <c r="D65" s="72">
        <v>0.99999999999999989</v>
      </c>
      <c r="E65" s="72">
        <v>1</v>
      </c>
      <c r="F65" s="72">
        <v>1.0000000000000002</v>
      </c>
      <c r="G65" s="72">
        <v>1</v>
      </c>
      <c r="H65" s="72">
        <v>1</v>
      </c>
      <c r="I65" s="72">
        <v>1</v>
      </c>
      <c r="J65" s="72">
        <v>1.0000000000000002</v>
      </c>
      <c r="K65" s="72">
        <v>1</v>
      </c>
      <c r="L65" s="72">
        <v>0.99999999999999989</v>
      </c>
      <c r="M65" s="72">
        <v>1</v>
      </c>
      <c r="N65" s="72">
        <v>1.0000000000000002</v>
      </c>
      <c r="O65" s="72">
        <v>1</v>
      </c>
      <c r="P65" s="72">
        <v>1.0000000000000002</v>
      </c>
      <c r="Q65" s="72">
        <v>1</v>
      </c>
      <c r="R65" s="72">
        <v>0.99999999999999989</v>
      </c>
      <c r="S65" s="72">
        <v>1.0000000000000002</v>
      </c>
      <c r="T65" s="72">
        <v>1</v>
      </c>
      <c r="U65" s="72">
        <v>1</v>
      </c>
      <c r="V65" s="72">
        <v>1</v>
      </c>
      <c r="W65" s="72">
        <v>0.99999999999999989</v>
      </c>
      <c r="X65" s="72">
        <v>1</v>
      </c>
      <c r="Y65" s="72">
        <v>1</v>
      </c>
      <c r="Z65" s="72">
        <v>1</v>
      </c>
      <c r="AA65" s="72">
        <v>0.99999999999999989</v>
      </c>
      <c r="AB65" s="72">
        <v>1</v>
      </c>
      <c r="AC65" s="72">
        <v>1</v>
      </c>
      <c r="AD65" s="72">
        <v>0.99999999999999989</v>
      </c>
      <c r="AE65" s="72">
        <v>1.0000000000000002</v>
      </c>
      <c r="AF65" s="72">
        <v>0.99999999999999989</v>
      </c>
      <c r="AG65" s="72">
        <v>1</v>
      </c>
      <c r="AH65" s="72">
        <v>1</v>
      </c>
      <c r="AI65" s="72">
        <v>1.0000000000000002</v>
      </c>
      <c r="AJ65" s="72">
        <v>1</v>
      </c>
      <c r="AK65" s="72">
        <v>1</v>
      </c>
    </row>
    <row r="67" spans="1:37" x14ac:dyDescent="0.2">
      <c r="A67" s="101" t="s">
        <v>324</v>
      </c>
      <c r="B67" s="73">
        <f>B43</f>
        <v>2015</v>
      </c>
      <c r="C67" s="73">
        <f t="shared" ref="C67:AK67" si="6">C43</f>
        <v>2016</v>
      </c>
      <c r="D67" s="73">
        <f t="shared" si="6"/>
        <v>2017</v>
      </c>
      <c r="E67" s="73">
        <f t="shared" si="6"/>
        <v>2018</v>
      </c>
      <c r="F67" s="73">
        <f t="shared" si="6"/>
        <v>2019</v>
      </c>
      <c r="G67" s="73">
        <f t="shared" si="6"/>
        <v>2020</v>
      </c>
      <c r="H67" s="73">
        <f t="shared" si="6"/>
        <v>2021</v>
      </c>
      <c r="I67" s="73">
        <f t="shared" si="6"/>
        <v>2022</v>
      </c>
      <c r="J67" s="73">
        <f t="shared" si="6"/>
        <v>2023</v>
      </c>
      <c r="K67" s="73">
        <f t="shared" si="6"/>
        <v>2024</v>
      </c>
      <c r="L67" s="73">
        <f t="shared" si="6"/>
        <v>2025</v>
      </c>
      <c r="M67" s="73">
        <f t="shared" si="6"/>
        <v>2026</v>
      </c>
      <c r="N67" s="73">
        <f t="shared" si="6"/>
        <v>2027</v>
      </c>
      <c r="O67" s="73">
        <f t="shared" si="6"/>
        <v>2028</v>
      </c>
      <c r="P67" s="73">
        <f t="shared" si="6"/>
        <v>2029</v>
      </c>
      <c r="Q67" s="73">
        <f t="shared" si="6"/>
        <v>2030</v>
      </c>
      <c r="R67" s="73">
        <f t="shared" si="6"/>
        <v>2031</v>
      </c>
      <c r="S67" s="73">
        <f t="shared" si="6"/>
        <v>2032</v>
      </c>
      <c r="T67" s="73">
        <f t="shared" si="6"/>
        <v>2033</v>
      </c>
      <c r="U67" s="73">
        <f t="shared" si="6"/>
        <v>2034</v>
      </c>
      <c r="V67" s="73">
        <f t="shared" si="6"/>
        <v>2035</v>
      </c>
      <c r="W67" s="73">
        <f t="shared" si="6"/>
        <v>2036</v>
      </c>
      <c r="X67" s="73">
        <f t="shared" si="6"/>
        <v>2037</v>
      </c>
      <c r="Y67" s="73">
        <f t="shared" si="6"/>
        <v>2038</v>
      </c>
      <c r="Z67" s="73">
        <f t="shared" si="6"/>
        <v>2039</v>
      </c>
      <c r="AA67" s="73">
        <f t="shared" si="6"/>
        <v>2040</v>
      </c>
      <c r="AB67" s="73">
        <f t="shared" si="6"/>
        <v>2041</v>
      </c>
      <c r="AC67" s="73">
        <f t="shared" si="6"/>
        <v>2042</v>
      </c>
      <c r="AD67" s="73">
        <f t="shared" si="6"/>
        <v>2043</v>
      </c>
      <c r="AE67" s="73">
        <f t="shared" si="6"/>
        <v>2044</v>
      </c>
      <c r="AF67" s="73">
        <f t="shared" si="6"/>
        <v>2045</v>
      </c>
      <c r="AG67" s="73">
        <f t="shared" si="6"/>
        <v>2046</v>
      </c>
      <c r="AH67" s="73">
        <f t="shared" si="6"/>
        <v>2047</v>
      </c>
      <c r="AI67" s="73">
        <f t="shared" si="6"/>
        <v>2048</v>
      </c>
      <c r="AJ67" s="73">
        <f t="shared" si="6"/>
        <v>2049</v>
      </c>
      <c r="AK67" s="73">
        <f t="shared" si="6"/>
        <v>2050</v>
      </c>
    </row>
    <row r="68" spans="1:37" ht="14.4" x14ac:dyDescent="0.3">
      <c r="A68" s="99" t="s">
        <v>218</v>
      </c>
      <c r="B68" s="144">
        <f>B61</f>
        <v>6.0625000000000002E-4</v>
      </c>
      <c r="C68" s="144">
        <f t="shared" ref="C68:AK68" si="7">C61</f>
        <v>1.6749999999999998E-3</v>
      </c>
      <c r="D68" s="144">
        <f t="shared" si="7"/>
        <v>2.5124999999999995E-3</v>
      </c>
      <c r="E68" s="144">
        <f t="shared" si="7"/>
        <v>3.3500000000000001E-3</v>
      </c>
      <c r="F68" s="144">
        <f t="shared" si="7"/>
        <v>7.9841666666666672E-3</v>
      </c>
      <c r="G68" s="144">
        <f t="shared" si="7"/>
        <v>1.2618333333333336E-2</v>
      </c>
      <c r="H68" s="144">
        <f t="shared" si="7"/>
        <v>1.7252500000000004E-2</v>
      </c>
      <c r="I68" s="144">
        <f t="shared" si="7"/>
        <v>2.7061099999999998E-2</v>
      </c>
      <c r="J68" s="144">
        <f t="shared" si="7"/>
        <v>3.6328319999999997E-2</v>
      </c>
      <c r="K68" s="144">
        <f t="shared" si="7"/>
        <v>5.4315080000000016E-2</v>
      </c>
      <c r="L68" s="144">
        <f t="shared" si="7"/>
        <v>7.0241159999999997E-2</v>
      </c>
      <c r="M68" s="144">
        <f t="shared" si="7"/>
        <v>9.2164800000000005E-2</v>
      </c>
      <c r="N68" s="144">
        <f t="shared" si="7"/>
        <v>0.11925000000000001</v>
      </c>
      <c r="O68" s="144">
        <f t="shared" si="7"/>
        <v>0.15078800000000001</v>
      </c>
      <c r="P68" s="144">
        <f t="shared" si="7"/>
        <v>0.18897099999999997</v>
      </c>
      <c r="Q68" s="144">
        <f t="shared" si="7"/>
        <v>0.23277617999999997</v>
      </c>
      <c r="R68" s="144">
        <f t="shared" si="7"/>
        <v>0.24693989999999996</v>
      </c>
      <c r="S68" s="144">
        <f t="shared" si="7"/>
        <v>0.25517183999999998</v>
      </c>
      <c r="T68" s="144">
        <f t="shared" si="7"/>
        <v>0.31820535999999999</v>
      </c>
      <c r="U68" s="144">
        <f t="shared" si="7"/>
        <v>0.38123888</v>
      </c>
      <c r="V68" s="144">
        <f t="shared" si="7"/>
        <v>0.44427240000000007</v>
      </c>
      <c r="W68" s="144">
        <f t="shared" si="7"/>
        <v>0.50730592000000019</v>
      </c>
      <c r="X68" s="144">
        <f t="shared" si="7"/>
        <v>0.57033944000000003</v>
      </c>
      <c r="Y68" s="144">
        <f t="shared" si="7"/>
        <v>0.6333729600000001</v>
      </c>
      <c r="Z68" s="144">
        <f t="shared" si="7"/>
        <v>0.69640647999999994</v>
      </c>
      <c r="AA68" s="144">
        <f t="shared" si="7"/>
        <v>0.75944</v>
      </c>
      <c r="AB68" s="144">
        <f t="shared" si="7"/>
        <v>0.77176381259999904</v>
      </c>
      <c r="AC68" s="144">
        <f t="shared" si="7"/>
        <v>0.78609818506666296</v>
      </c>
      <c r="AD68" s="144">
        <f t="shared" si="7"/>
        <v>0.80155798144999091</v>
      </c>
      <c r="AE68" s="144">
        <f t="shared" si="7"/>
        <v>0.81757570733331664</v>
      </c>
      <c r="AF68" s="144">
        <f t="shared" si="7"/>
        <v>0.83396364583330551</v>
      </c>
      <c r="AG68" s="144">
        <f t="shared" si="7"/>
        <v>0.85097599359995779</v>
      </c>
      <c r="AH68" s="144">
        <f t="shared" si="7"/>
        <v>0.86937099681660757</v>
      </c>
      <c r="AI68" s="144">
        <f t="shared" si="7"/>
        <v>0.89047308719991891</v>
      </c>
      <c r="AJ68" s="144">
        <f t="shared" si="7"/>
        <v>0.91623501799989482</v>
      </c>
      <c r="AK68" s="144">
        <f t="shared" si="7"/>
        <v>0.94929999999986792</v>
      </c>
    </row>
    <row r="69" spans="1:37" ht="14.4" x14ac:dyDescent="0.3">
      <c r="A69" s="99" t="s">
        <v>217</v>
      </c>
      <c r="B69" s="144">
        <f>B60</f>
        <v>6.437499999999999E-4</v>
      </c>
      <c r="C69" s="144">
        <f t="shared" ref="C69:AK69" si="8">C60</f>
        <v>8.25E-4</v>
      </c>
      <c r="D69" s="144">
        <f t="shared" si="8"/>
        <v>1.2374999999999999E-3</v>
      </c>
      <c r="E69" s="144">
        <f t="shared" si="8"/>
        <v>1.6499999999999998E-3</v>
      </c>
      <c r="F69" s="144">
        <f t="shared" si="8"/>
        <v>3.9324999999999994E-3</v>
      </c>
      <c r="G69" s="144">
        <f t="shared" si="8"/>
        <v>6.2150000000000009E-3</v>
      </c>
      <c r="H69" s="144">
        <f t="shared" si="8"/>
        <v>8.4975000000000016E-3</v>
      </c>
      <c r="I69" s="144">
        <f t="shared" si="8"/>
        <v>9.4388999999999983E-3</v>
      </c>
      <c r="J69" s="144">
        <f t="shared" si="8"/>
        <v>1.1271680000000006E-2</v>
      </c>
      <c r="K69" s="144">
        <f t="shared" si="8"/>
        <v>1.2484919999999997E-2</v>
      </c>
      <c r="L69" s="144">
        <f t="shared" si="8"/>
        <v>1.3558840000000008E-2</v>
      </c>
      <c r="M69" s="144">
        <f t="shared" si="8"/>
        <v>1.33352E-2</v>
      </c>
      <c r="N69" s="144">
        <f t="shared" si="8"/>
        <v>1.3249999999999998E-2</v>
      </c>
      <c r="O69" s="144">
        <f t="shared" si="8"/>
        <v>1.3111999999999997E-2</v>
      </c>
      <c r="P69" s="144">
        <f t="shared" si="8"/>
        <v>1.3028999999999999E-2</v>
      </c>
      <c r="Q69" s="144">
        <f t="shared" si="8"/>
        <v>1.2923820000000022E-2</v>
      </c>
      <c r="R69" s="144">
        <f t="shared" si="8"/>
        <v>1.2860099999999994E-2</v>
      </c>
      <c r="S69" s="144">
        <f t="shared" si="8"/>
        <v>1.362815999999999E-2</v>
      </c>
      <c r="T69" s="144">
        <f t="shared" si="8"/>
        <v>1.6994639999999988E-2</v>
      </c>
      <c r="U69" s="144">
        <f t="shared" si="8"/>
        <v>2.0361119999999983E-2</v>
      </c>
      <c r="V69" s="144">
        <f t="shared" si="8"/>
        <v>2.3727599999999977E-2</v>
      </c>
      <c r="W69" s="144">
        <f t="shared" si="8"/>
        <v>2.7094079999999979E-2</v>
      </c>
      <c r="X69" s="144">
        <f t="shared" si="8"/>
        <v>3.0460559999999973E-2</v>
      </c>
      <c r="Y69" s="144">
        <f t="shared" si="8"/>
        <v>3.3827039999999975E-2</v>
      </c>
      <c r="Z69" s="144">
        <f t="shared" si="8"/>
        <v>3.7193519999999973E-2</v>
      </c>
      <c r="AA69" s="144">
        <f t="shared" si="8"/>
        <v>4.0559999999999971E-2</v>
      </c>
      <c r="AB69" s="144">
        <f t="shared" si="8"/>
        <v>4.1218187399999918E-2</v>
      </c>
      <c r="AC69" s="144">
        <f t="shared" si="8"/>
        <v>4.1983754327272499E-2</v>
      </c>
      <c r="AD69" s="144">
        <f t="shared" si="8"/>
        <v>4.280942764090858E-2</v>
      </c>
      <c r="AE69" s="144">
        <f t="shared" si="8"/>
        <v>4.3664898727271799E-2</v>
      </c>
      <c r="AF69" s="144">
        <f t="shared" si="8"/>
        <v>4.4540142045453021E-2</v>
      </c>
      <c r="AG69" s="144">
        <f t="shared" si="8"/>
        <v>4.5448733672725006E-2</v>
      </c>
      <c r="AH69" s="144">
        <f t="shared" si="8"/>
        <v>4.643116984999681E-2</v>
      </c>
      <c r="AI69" s="144">
        <f t="shared" si="8"/>
        <v>4.7558185527268336E-2</v>
      </c>
      <c r="AJ69" s="144">
        <f t="shared" si="8"/>
        <v>4.8934072909085267E-2</v>
      </c>
      <c r="AK69" s="144">
        <f t="shared" si="8"/>
        <v>5.0699999999992917E-2</v>
      </c>
    </row>
    <row r="70" spans="1:37" ht="14.4" x14ac:dyDescent="0.3">
      <c r="A70" s="99" t="s">
        <v>80</v>
      </c>
      <c r="B70" s="99">
        <f>B65-B71-B69-B68</f>
        <v>2.4999999999999998E-2</v>
      </c>
      <c r="C70" s="99">
        <f t="shared" ref="C70:AK70" si="9">C65-C71-C69-C68</f>
        <v>2.5000000000000081E-2</v>
      </c>
      <c r="D70" s="99">
        <f t="shared" si="9"/>
        <v>2.5000000000000053E-2</v>
      </c>
      <c r="E70" s="99">
        <f t="shared" si="9"/>
        <v>2.5000000000000029E-2</v>
      </c>
      <c r="F70" s="99">
        <f t="shared" si="9"/>
        <v>2.5000000000000154E-2</v>
      </c>
      <c r="G70" s="99">
        <f t="shared" si="9"/>
        <v>2.5000000000000057E-2</v>
      </c>
      <c r="H70" s="99">
        <f t="shared" si="9"/>
        <v>2.4999999999999842E-2</v>
      </c>
      <c r="I70" s="99">
        <f t="shared" si="9"/>
        <v>2.5000000000000112E-2</v>
      </c>
      <c r="J70" s="99">
        <f t="shared" si="9"/>
        <v>2.5000000000000216E-2</v>
      </c>
      <c r="K70" s="99">
        <f t="shared" si="9"/>
        <v>2.499999999999987E-2</v>
      </c>
      <c r="L70" s="99">
        <f t="shared" si="9"/>
        <v>2.5000000000000008E-2</v>
      </c>
      <c r="M70" s="99">
        <f t="shared" si="9"/>
        <v>2.500000000000005E-2</v>
      </c>
      <c r="N70" s="99">
        <f t="shared" si="9"/>
        <v>2.5000000000000203E-2</v>
      </c>
      <c r="O70" s="99">
        <f t="shared" si="9"/>
        <v>2.4999999999999967E-2</v>
      </c>
      <c r="P70" s="99">
        <f t="shared" si="9"/>
        <v>2.5000000000000216E-2</v>
      </c>
      <c r="Q70" s="99">
        <f t="shared" si="9"/>
        <v>2.500000000000005E-2</v>
      </c>
      <c r="R70" s="99">
        <f t="shared" si="9"/>
        <v>2.4675249999999899E-2</v>
      </c>
      <c r="S70" s="99">
        <f t="shared" si="9"/>
        <v>2.4328000000000183E-2</v>
      </c>
      <c r="T70" s="99">
        <f t="shared" si="9"/>
        <v>2.3742999999999903E-2</v>
      </c>
      <c r="U70" s="99">
        <f t="shared" si="9"/>
        <v>2.2991999999999846E-2</v>
      </c>
      <c r="V70" s="99">
        <f t="shared" si="9"/>
        <v>2.2075000000000122E-2</v>
      </c>
      <c r="W70" s="99">
        <f t="shared" si="9"/>
        <v>2.09919999999999E-2</v>
      </c>
      <c r="X70" s="99">
        <f t="shared" si="9"/>
        <v>1.9743000000000066E-2</v>
      </c>
      <c r="Y70" s="99">
        <f t="shared" si="9"/>
        <v>1.8328000000000011E-2</v>
      </c>
      <c r="Z70" s="99">
        <f t="shared" si="9"/>
        <v>1.6747000000000067E-2</v>
      </c>
      <c r="AA70" s="99">
        <f t="shared" si="9"/>
        <v>1.5000000000000013E-2</v>
      </c>
      <c r="AB70" s="99">
        <f t="shared" si="9"/>
        <v>1.3821497500000057E-2</v>
      </c>
      <c r="AC70" s="99">
        <f t="shared" si="9"/>
        <v>1.2578770909091097E-2</v>
      </c>
      <c r="AD70" s="99">
        <f t="shared" si="9"/>
        <v>1.1279029602272894E-2</v>
      </c>
      <c r="AE70" s="99">
        <f t="shared" si="9"/>
        <v>9.9282893939399708E-3</v>
      </c>
      <c r="AF70" s="99">
        <f t="shared" si="9"/>
        <v>8.5280539772732977E-3</v>
      </c>
      <c r="AG70" s="99">
        <f t="shared" si="9"/>
        <v>7.0715054545463785E-3</v>
      </c>
      <c r="AH70" s="99">
        <f t="shared" si="9"/>
        <v>5.5392039583346264E-3</v>
      </c>
      <c r="AI70" s="99">
        <f t="shared" si="9"/>
        <v>3.894296363638583E-3</v>
      </c>
      <c r="AJ70" s="99">
        <f t="shared" si="9"/>
        <v>2.0772340909117615E-3</v>
      </c>
      <c r="AK70" s="99">
        <f t="shared" si="9"/>
        <v>1.3922196728799463E-13</v>
      </c>
    </row>
    <row r="71" spans="1:37" ht="14.4" x14ac:dyDescent="0.3">
      <c r="A71" s="99" t="s">
        <v>84</v>
      </c>
      <c r="B71" s="144">
        <f>B57</f>
        <v>0.97375</v>
      </c>
      <c r="C71" s="144">
        <f t="shared" ref="C71:AK71" si="10">C57</f>
        <v>0.97249999999999981</v>
      </c>
      <c r="D71" s="144">
        <f t="shared" si="10"/>
        <v>0.97124999999999984</v>
      </c>
      <c r="E71" s="144">
        <f t="shared" si="10"/>
        <v>0.97</v>
      </c>
      <c r="F71" s="144">
        <f t="shared" si="10"/>
        <v>0.9630833333333334</v>
      </c>
      <c r="G71" s="144">
        <f t="shared" si="10"/>
        <v>0.95616666666666661</v>
      </c>
      <c r="H71" s="144">
        <f t="shared" si="10"/>
        <v>0.94925000000000015</v>
      </c>
      <c r="I71" s="144">
        <f t="shared" si="10"/>
        <v>0.93849999999999989</v>
      </c>
      <c r="J71" s="144">
        <f t="shared" si="10"/>
        <v>0.9274</v>
      </c>
      <c r="K71" s="144">
        <f t="shared" si="10"/>
        <v>0.90820000000000012</v>
      </c>
      <c r="L71" s="144">
        <f t="shared" si="10"/>
        <v>0.89119999999999988</v>
      </c>
      <c r="M71" s="144">
        <f t="shared" si="10"/>
        <v>0.86949999999999994</v>
      </c>
      <c r="N71" s="144">
        <f t="shared" si="10"/>
        <v>0.84250000000000003</v>
      </c>
      <c r="O71" s="144">
        <f t="shared" si="10"/>
        <v>0.81110000000000004</v>
      </c>
      <c r="P71" s="144">
        <f t="shared" si="10"/>
        <v>0.77300000000000002</v>
      </c>
      <c r="Q71" s="144">
        <f t="shared" si="10"/>
        <v>0.72929999999999995</v>
      </c>
      <c r="R71" s="144">
        <f t="shared" si="10"/>
        <v>0.71552475000000004</v>
      </c>
      <c r="S71" s="144">
        <f t="shared" si="10"/>
        <v>0.70687200000000006</v>
      </c>
      <c r="T71" s="144">
        <f t="shared" si="10"/>
        <v>0.6410570000000001</v>
      </c>
      <c r="U71" s="144">
        <f t="shared" si="10"/>
        <v>0.57540800000000014</v>
      </c>
      <c r="V71" s="144">
        <f t="shared" si="10"/>
        <v>0.50992499999999985</v>
      </c>
      <c r="W71" s="144">
        <f t="shared" si="10"/>
        <v>0.44460799999999984</v>
      </c>
      <c r="X71" s="144">
        <f t="shared" si="10"/>
        <v>0.37945699999999993</v>
      </c>
      <c r="Y71" s="144">
        <f t="shared" si="10"/>
        <v>0.31447199999999997</v>
      </c>
      <c r="Z71" s="144">
        <f t="shared" si="10"/>
        <v>0.24965300000000001</v>
      </c>
      <c r="AA71" s="144">
        <f t="shared" si="10"/>
        <v>0.185</v>
      </c>
      <c r="AB71" s="144">
        <f t="shared" si="10"/>
        <v>0.17319650250000099</v>
      </c>
      <c r="AC71" s="144">
        <f t="shared" si="10"/>
        <v>0.15933928969697347</v>
      </c>
      <c r="AD71" s="144">
        <f t="shared" si="10"/>
        <v>0.1443535613068275</v>
      </c>
      <c r="AE71" s="144">
        <f t="shared" si="10"/>
        <v>0.12883110454547189</v>
      </c>
      <c r="AF71" s="144">
        <f t="shared" si="10"/>
        <v>0.11296815814396806</v>
      </c>
      <c r="AG71" s="144">
        <f t="shared" si="10"/>
        <v>9.6503767272770796E-2</v>
      </c>
      <c r="AH71" s="144">
        <f t="shared" si="10"/>
        <v>7.8658629375060934E-2</v>
      </c>
      <c r="AI71" s="144">
        <f t="shared" si="10"/>
        <v>5.8074430909174433E-2</v>
      </c>
      <c r="AJ71" s="144">
        <f t="shared" si="10"/>
        <v>3.2753675000108159E-2</v>
      </c>
      <c r="AK71" s="144">
        <f t="shared" si="10"/>
        <v>0</v>
      </c>
    </row>
    <row r="72" spans="1:37" x14ac:dyDescent="0.2">
      <c r="Q72" s="214">
        <f>SUM(Q68:Q69)</f>
        <v>0.2457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D1C1-F351-489F-94BC-ABC8086228AC}">
  <sheetPr codeName="Sheet34">
    <tabColor theme="6" tint="0.79998168889431442"/>
  </sheetPr>
  <dimension ref="A1:AK80"/>
  <sheetViews>
    <sheetView showGridLines="0" workbookViewId="0">
      <pane ySplit="23" topLeftCell="A71" activePane="bottomLeft" state="frozen"/>
      <selection pane="bottomLeft" activeCell="D78" sqref="D78:J80"/>
    </sheetView>
  </sheetViews>
  <sheetFormatPr defaultRowHeight="14.4" x14ac:dyDescent="0.3"/>
  <cols>
    <col min="1" max="1" width="49.44140625" bestFit="1" customWidth="1"/>
    <col min="2" max="2" width="5.44140625" bestFit="1" customWidth="1"/>
    <col min="3" max="3" width="9.5546875" bestFit="1" customWidth="1"/>
    <col min="4" max="4" width="6.5546875" bestFit="1" customWidth="1"/>
    <col min="5" max="8" width="7.5546875" bestFit="1" customWidth="1"/>
    <col min="9" max="10" width="9.109375" bestFit="1" customWidth="1"/>
    <col min="11" max="16" width="5.44140625" bestFit="1" customWidth="1"/>
    <col min="17" max="17" width="5.6640625" bestFit="1" customWidth="1"/>
    <col min="18" max="38" width="5.44140625" bestFit="1" customWidth="1"/>
  </cols>
  <sheetData>
    <row r="1" s="43" customFormat="1" ht="11.25" customHeight="1" x14ac:dyDescent="0.3"/>
    <row r="2" s="43" customFormat="1" ht="11.25" customHeight="1" x14ac:dyDescent="0.3"/>
    <row r="3" s="43" customFormat="1" ht="11.25" customHeight="1" x14ac:dyDescent="0.3"/>
    <row r="4" s="43" customFormat="1" ht="11.25" customHeight="1" x14ac:dyDescent="0.3"/>
    <row r="5" s="43" customFormat="1" ht="11.25" customHeight="1" x14ac:dyDescent="0.3"/>
    <row r="6" s="43" customFormat="1" ht="11.25" customHeight="1" x14ac:dyDescent="0.3"/>
    <row r="7" s="43" customFormat="1" ht="11.25" customHeight="1" x14ac:dyDescent="0.3"/>
    <row r="8" s="43" customFormat="1" ht="11.25" customHeight="1" x14ac:dyDescent="0.3"/>
    <row r="9" s="43" customFormat="1" ht="11.25" customHeight="1" x14ac:dyDescent="0.3"/>
    <row r="10" s="43" customFormat="1" ht="11.25" customHeight="1" x14ac:dyDescent="0.3"/>
    <row r="11" s="43" customFormat="1" ht="11.25" customHeight="1" x14ac:dyDescent="0.3"/>
    <row r="12" s="43" customFormat="1" ht="11.25" customHeight="1" x14ac:dyDescent="0.3"/>
    <row r="13" s="43" customFormat="1" ht="11.25" customHeight="1" x14ac:dyDescent="0.3"/>
    <row r="14" s="43" customFormat="1" ht="11.25" customHeight="1" x14ac:dyDescent="0.3"/>
    <row r="15" s="43" customFormat="1" ht="11.25" customHeight="1" x14ac:dyDescent="0.3"/>
    <row r="16" s="43" customFormat="1" ht="11.25" customHeight="1" x14ac:dyDescent="0.3"/>
    <row r="17" spans="1:37" s="43" customFormat="1" ht="11.25" customHeight="1" x14ac:dyDescent="0.3"/>
    <row r="18" spans="1:37" s="43" customFormat="1" ht="11.25" customHeight="1" x14ac:dyDescent="0.3"/>
    <row r="19" spans="1:37" s="43" customFormat="1" ht="11.25" customHeight="1" x14ac:dyDescent="0.3"/>
    <row r="20" spans="1:37" s="43" customFormat="1" ht="11.25" customHeight="1" x14ac:dyDescent="0.3"/>
    <row r="21" spans="1:37" s="43" customFormat="1" ht="11.25" customHeight="1" x14ac:dyDescent="0.3"/>
    <row r="22" spans="1:37" s="43" customFormat="1" ht="11.25" customHeight="1" x14ac:dyDescent="0.3"/>
    <row r="23" spans="1:37" s="43" customFormat="1" ht="11.25" customHeight="1" x14ac:dyDescent="0.3"/>
    <row r="24" spans="1:37" s="43" customFormat="1" x14ac:dyDescent="0.3"/>
    <row r="25" spans="1:37" x14ac:dyDescent="0.3">
      <c r="A25" s="101" t="s">
        <v>326</v>
      </c>
    </row>
    <row r="26" spans="1:37" x14ac:dyDescent="0.3">
      <c r="A26" s="57" t="s">
        <v>557</v>
      </c>
    </row>
    <row r="27" spans="1:37" x14ac:dyDescent="0.3">
      <c r="A27" s="57" t="s">
        <v>302</v>
      </c>
    </row>
    <row r="28" spans="1:37" x14ac:dyDescent="0.3">
      <c r="A28" s="57" t="s">
        <v>325</v>
      </c>
    </row>
    <row r="29" spans="1:37" x14ac:dyDescent="0.3">
      <c r="A29" s="57"/>
    </row>
    <row r="30" spans="1:37" x14ac:dyDescent="0.3">
      <c r="A30" s="57" t="s">
        <v>246</v>
      </c>
      <c r="B30" s="57">
        <v>2015</v>
      </c>
      <c r="C30" s="57">
        <v>2016</v>
      </c>
      <c r="D30" s="57">
        <v>2017</v>
      </c>
      <c r="E30" s="57">
        <v>2018</v>
      </c>
      <c r="F30" s="57">
        <v>2019</v>
      </c>
      <c r="G30" s="57">
        <v>2020</v>
      </c>
      <c r="H30" s="57">
        <v>2021</v>
      </c>
      <c r="I30" s="57">
        <v>2022</v>
      </c>
      <c r="J30" s="57">
        <v>2023</v>
      </c>
      <c r="K30" s="57">
        <v>2024</v>
      </c>
      <c r="L30" s="57">
        <v>2025</v>
      </c>
      <c r="M30" s="57">
        <v>2026</v>
      </c>
      <c r="N30" s="57">
        <v>2027</v>
      </c>
      <c r="O30" s="57">
        <v>2028</v>
      </c>
      <c r="P30" s="57">
        <v>2029</v>
      </c>
      <c r="Q30" s="57">
        <v>2030</v>
      </c>
      <c r="R30" s="57">
        <v>2031</v>
      </c>
      <c r="S30" s="57">
        <v>2032</v>
      </c>
      <c r="T30" s="57">
        <v>2033</v>
      </c>
      <c r="U30" s="57">
        <v>2034</v>
      </c>
      <c r="V30" s="57">
        <v>2035</v>
      </c>
      <c r="W30" s="57">
        <v>2036</v>
      </c>
      <c r="X30" s="57">
        <v>2037</v>
      </c>
      <c r="Y30" s="57">
        <v>2038</v>
      </c>
      <c r="Z30" s="57">
        <v>2039</v>
      </c>
      <c r="AA30" s="57">
        <v>2040</v>
      </c>
      <c r="AB30" s="57">
        <v>2041</v>
      </c>
      <c r="AC30" s="57">
        <v>2042</v>
      </c>
      <c r="AD30" s="57">
        <v>2043</v>
      </c>
      <c r="AE30" s="57">
        <v>2044</v>
      </c>
      <c r="AF30" s="57">
        <v>2045</v>
      </c>
      <c r="AG30" s="57">
        <v>2046</v>
      </c>
      <c r="AH30" s="57">
        <v>2047</v>
      </c>
      <c r="AI30" s="57">
        <v>2048</v>
      </c>
      <c r="AJ30" s="57">
        <v>2049</v>
      </c>
      <c r="AK30" s="57">
        <v>2050</v>
      </c>
    </row>
    <row r="31" spans="1:37" x14ac:dyDescent="0.3">
      <c r="A31" t="s">
        <v>212</v>
      </c>
      <c r="B31" s="59">
        <v>2.194087092604275</v>
      </c>
      <c r="C31" s="59">
        <v>2.2059851531602952</v>
      </c>
      <c r="D31" s="59">
        <v>2.215355662981048</v>
      </c>
      <c r="E31" s="59">
        <v>2.2221011226807397</v>
      </c>
      <c r="F31" s="59">
        <v>2.2246496607686286</v>
      </c>
      <c r="G31" s="59">
        <v>2.223050795343656</v>
      </c>
      <c r="H31" s="59">
        <v>2.2187033535859304</v>
      </c>
      <c r="I31" s="59">
        <v>2.2116613040815785</v>
      </c>
      <c r="J31" s="59">
        <v>2.2020025174023616</v>
      </c>
      <c r="K31" s="59">
        <v>2.1898568466720691</v>
      </c>
      <c r="L31" s="59">
        <v>2.1754323202440857</v>
      </c>
      <c r="M31" s="59">
        <v>2.1520825169104931</v>
      </c>
      <c r="N31" s="59">
        <v>2.1204997236402701</v>
      </c>
      <c r="O31" s="59">
        <v>2.0814243043973661</v>
      </c>
      <c r="P31" s="59">
        <v>2.0352701636519579</v>
      </c>
      <c r="Q31" s="59">
        <v>1.9815619048699238</v>
      </c>
      <c r="R31" s="59">
        <v>1.9265103881347752</v>
      </c>
      <c r="S31" s="59">
        <v>1.8685075457782787</v>
      </c>
      <c r="T31" s="59">
        <v>1.8070600968587958</v>
      </c>
      <c r="U31" s="59">
        <v>1.7433191083837249</v>
      </c>
      <c r="V31" s="59">
        <v>1.6792222777808623</v>
      </c>
      <c r="W31" s="59">
        <v>1.6162680937568354</v>
      </c>
      <c r="X31" s="59">
        <v>1.5552590483920117</v>
      </c>
      <c r="Y31" s="59">
        <v>1.4967286750414508</v>
      </c>
      <c r="Z31" s="59">
        <v>1.4412688212797038</v>
      </c>
      <c r="AA31" s="59">
        <v>1.3896378223510037</v>
      </c>
      <c r="AB31" s="59">
        <v>1.34272344504203</v>
      </c>
      <c r="AC31" s="59">
        <v>1.3013708446834418</v>
      </c>
      <c r="AD31" s="59">
        <v>1.2661160551836732</v>
      </c>
      <c r="AE31" s="59">
        <v>1.2369275443690138</v>
      </c>
      <c r="AF31" s="59">
        <v>1.2130956354735127</v>
      </c>
      <c r="AG31" s="59">
        <v>1.1933533196363546</v>
      </c>
      <c r="AH31" s="59">
        <v>1.1761771578013414</v>
      </c>
      <c r="AI31" s="59">
        <v>1.160140259669967</v>
      </c>
      <c r="AJ31" s="59">
        <v>1.144199585194704</v>
      </c>
      <c r="AK31" s="59">
        <v>1.1278156785418405</v>
      </c>
    </row>
    <row r="32" spans="1:37" x14ac:dyDescent="0.3">
      <c r="A32" t="s">
        <v>213</v>
      </c>
      <c r="B32" s="59">
        <v>1.3741960592482429E-2</v>
      </c>
      <c r="C32" s="59">
        <v>1.3845580882964647E-2</v>
      </c>
      <c r="D32" s="59">
        <v>1.394920118915728E-2</v>
      </c>
      <c r="E32" s="59">
        <v>1.4052821513171086E-2</v>
      </c>
      <c r="F32" s="59">
        <v>1.4156441821822453E-2</v>
      </c>
      <c r="G32" s="59">
        <v>1.4260062101665381E-2</v>
      </c>
      <c r="H32" s="59">
        <v>1.4363682395308502E-2</v>
      </c>
      <c r="I32" s="59">
        <v>1.4467302669192345E-2</v>
      </c>
      <c r="J32" s="59">
        <v>1.4570922953495758E-2</v>
      </c>
      <c r="K32" s="59">
        <v>1.4674543282179158E-2</v>
      </c>
      <c r="L32" s="59">
        <v>1.4778163605630754E-2</v>
      </c>
      <c r="M32" s="59">
        <v>1.4881783901841028E-2</v>
      </c>
      <c r="N32" s="59">
        <v>1.4985404228476603E-2</v>
      </c>
      <c r="O32" s="59">
        <v>1.5089024521603499E-2</v>
      </c>
      <c r="P32" s="59">
        <v>1.5192644795832001E-2</v>
      </c>
      <c r="Q32" s="59">
        <v>1.5296265091938838E-2</v>
      </c>
      <c r="R32" s="59">
        <v>1.5399885368973552E-2</v>
      </c>
      <c r="S32" s="59">
        <v>1.5503505650059339E-2</v>
      </c>
      <c r="T32" s="59">
        <v>1.5607125923171029E-2</v>
      </c>
      <c r="U32" s="59">
        <v>1.5710746233164971E-2</v>
      </c>
      <c r="V32" s="59">
        <v>1.5814366525973175E-2</v>
      </c>
      <c r="W32" s="59">
        <v>1.5917986840069315E-2</v>
      </c>
      <c r="X32" s="59">
        <v>1.602160715207589E-2</v>
      </c>
      <c r="Y32" s="59">
        <v>1.6125227467027124E-2</v>
      </c>
      <c r="Z32" s="59">
        <v>1.6228847787844981E-2</v>
      </c>
      <c r="AA32" s="59">
        <v>1.6332468082205828E-2</v>
      </c>
      <c r="AB32" s="59">
        <v>1.6436088405371908E-2</v>
      </c>
      <c r="AC32" s="59">
        <v>1.6539708720154409E-2</v>
      </c>
      <c r="AD32" s="59">
        <v>1.664332900253505E-2</v>
      </c>
      <c r="AE32" s="59">
        <v>1.6746949331112714E-2</v>
      </c>
      <c r="AF32" s="59">
        <v>1.6850569624293217E-2</v>
      </c>
      <c r="AG32" s="59">
        <v>1.6954189895718067E-2</v>
      </c>
      <c r="AH32" s="59">
        <v>1.7057810202818824E-2</v>
      </c>
      <c r="AI32" s="59">
        <v>1.7161430497161186E-2</v>
      </c>
      <c r="AJ32" s="59">
        <v>1.7265050812174346E-2</v>
      </c>
      <c r="AK32" s="59">
        <v>1.7368671113637893E-2</v>
      </c>
    </row>
    <row r="33" spans="1:37" x14ac:dyDescent="0.3">
      <c r="A33" t="s">
        <v>214</v>
      </c>
      <c r="B33" s="59">
        <v>0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  <c r="AG33" s="59">
        <v>0</v>
      </c>
      <c r="AH33" s="59">
        <v>0</v>
      </c>
      <c r="AI33" s="59">
        <v>0</v>
      </c>
      <c r="AJ33" s="59">
        <v>0</v>
      </c>
      <c r="AK33" s="59">
        <v>0</v>
      </c>
    </row>
    <row r="34" spans="1:37" x14ac:dyDescent="0.3">
      <c r="A34" t="s">
        <v>215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  <c r="AG34" s="59">
        <v>0</v>
      </c>
      <c r="AH34" s="59">
        <v>0</v>
      </c>
      <c r="AI34" s="59">
        <v>0</v>
      </c>
      <c r="AJ34" s="59">
        <v>0</v>
      </c>
      <c r="AK34" s="59">
        <v>0</v>
      </c>
    </row>
    <row r="35" spans="1:37" x14ac:dyDescent="0.3">
      <c r="A35" t="s">
        <v>216</v>
      </c>
      <c r="B35" s="59">
        <v>7.9206124554067073E-2</v>
      </c>
      <c r="C35" s="59">
        <v>8.2362649075973821E-2</v>
      </c>
      <c r="D35" s="59">
        <v>8.6864713382241845E-2</v>
      </c>
      <c r="E35" s="59">
        <v>9.276436549186981E-2</v>
      </c>
      <c r="F35" s="59">
        <v>0.10005035854232817</v>
      </c>
      <c r="G35" s="59">
        <v>0.10869225499558603</v>
      </c>
      <c r="H35" s="59">
        <v>0.11732290474174203</v>
      </c>
      <c r="I35" s="59">
        <v>0.1259253385822908</v>
      </c>
      <c r="J35" s="59">
        <v>0.13447836675058303</v>
      </c>
      <c r="K35" s="59">
        <v>0.14294764852507127</v>
      </c>
      <c r="L35" s="59">
        <v>0.15127884709779568</v>
      </c>
      <c r="M35" s="59">
        <v>0.15939203813995759</v>
      </c>
      <c r="N35" s="59">
        <v>0.16718111595507545</v>
      </c>
      <c r="O35" s="59">
        <v>0.17452490478179145</v>
      </c>
      <c r="P35" s="59">
        <v>0.18131452939714071</v>
      </c>
      <c r="Q35" s="59">
        <v>0.18748904158232346</v>
      </c>
      <c r="R35" s="59">
        <v>0.19305096589111678</v>
      </c>
      <c r="S35" s="59">
        <v>0.19803020647831684</v>
      </c>
      <c r="T35" s="59">
        <v>0.2024138556221981</v>
      </c>
      <c r="U35" s="59">
        <v>0.20612909033438509</v>
      </c>
      <c r="V35" s="59">
        <v>0.20912812392216468</v>
      </c>
      <c r="W35" s="59">
        <v>0.21147805891567342</v>
      </c>
      <c r="X35" s="59">
        <v>0.21334727437344339</v>
      </c>
      <c r="Y35" s="59">
        <v>0.21492716521380331</v>
      </c>
      <c r="Z35" s="59">
        <v>0.21636980117501431</v>
      </c>
      <c r="AA35" s="59">
        <v>0.21776440898505964</v>
      </c>
      <c r="AB35" s="59">
        <v>0.21914772198616919</v>
      </c>
      <c r="AC35" s="59">
        <v>0.22052944583224535</v>
      </c>
      <c r="AD35" s="59">
        <v>0.22191105332539959</v>
      </c>
      <c r="AE35" s="59">
        <v>0.22329265774804069</v>
      </c>
      <c r="AF35" s="59">
        <v>0.22467426165724277</v>
      </c>
      <c r="AG35" s="59">
        <v>0.22605586527624089</v>
      </c>
      <c r="AH35" s="59">
        <v>0.22743746937091763</v>
      </c>
      <c r="AI35" s="59">
        <v>0.22881907329548248</v>
      </c>
      <c r="AJ35" s="59">
        <v>0.23020067749565792</v>
      </c>
      <c r="AK35" s="59">
        <v>0.23158228151517196</v>
      </c>
    </row>
    <row r="36" spans="1:37" x14ac:dyDescent="0.3">
      <c r="A36" t="s">
        <v>217</v>
      </c>
      <c r="B36" s="59">
        <v>1.8779602165475936E-3</v>
      </c>
      <c r="C36" s="59">
        <v>2.5368485786191504E-3</v>
      </c>
      <c r="D36" s="59">
        <v>3.5853259238356264E-3</v>
      </c>
      <c r="E36" s="59">
        <v>5.0383369114874186E-3</v>
      </c>
      <c r="F36" s="59">
        <v>7.2437927252883135E-3</v>
      </c>
      <c r="G36" s="59">
        <v>1.0065235568484656E-2</v>
      </c>
      <c r="H36" s="59">
        <v>1.3364093207148573E-2</v>
      </c>
      <c r="I36" s="59">
        <v>1.7002456677263706E-2</v>
      </c>
      <c r="J36" s="59">
        <v>2.0840244068639699E-2</v>
      </c>
      <c r="K36" s="59">
        <v>2.4732772564781375E-2</v>
      </c>
      <c r="L36" s="59">
        <v>2.8529964415969635E-2</v>
      </c>
      <c r="M36" s="59">
        <v>3.3074210598596894E-2</v>
      </c>
      <c r="N36" s="59">
        <v>3.7851931498291802E-2</v>
      </c>
      <c r="O36" s="59">
        <v>4.2375321948481343E-2</v>
      </c>
      <c r="P36" s="59">
        <v>4.6205656187901484E-2</v>
      </c>
      <c r="Q36" s="59">
        <v>4.8945686583596222E-2</v>
      </c>
      <c r="R36" s="59">
        <v>5.1504024860585494E-2</v>
      </c>
      <c r="S36" s="59">
        <v>5.3895367716082859E-2</v>
      </c>
      <c r="T36" s="59">
        <v>5.6089292575927742E-2</v>
      </c>
      <c r="U36" s="59">
        <v>5.7998852805553093E-2</v>
      </c>
      <c r="V36" s="59">
        <v>5.9526606829910941E-2</v>
      </c>
      <c r="W36" s="59">
        <v>6.0622238980151129E-2</v>
      </c>
      <c r="X36" s="59">
        <v>6.1295397798188371E-2</v>
      </c>
      <c r="Y36" s="59">
        <v>6.1593341966663967E-2</v>
      </c>
      <c r="Z36" s="59">
        <v>6.1576002885337287E-2</v>
      </c>
      <c r="AA36" s="59">
        <v>6.130007453838323E-2</v>
      </c>
      <c r="AB36" s="59">
        <v>6.0815612512596214E-2</v>
      </c>
      <c r="AC36" s="59">
        <v>6.0174861628319962E-2</v>
      </c>
      <c r="AD36" s="59">
        <v>5.9445489155006193E-2</v>
      </c>
      <c r="AE36" s="59">
        <v>5.8714058682959674E-2</v>
      </c>
      <c r="AF36" s="59">
        <v>5.8067518209974925E-2</v>
      </c>
      <c r="AG36" s="59">
        <v>5.7558498212642188E-2</v>
      </c>
      <c r="AH36" s="59">
        <v>5.7181597132888798E-2</v>
      </c>
      <c r="AI36" s="59">
        <v>5.6883142503820761E-2</v>
      </c>
      <c r="AJ36" s="59">
        <v>5.6596391608885507E-2</v>
      </c>
      <c r="AK36" s="59">
        <v>5.6273333663491541E-2</v>
      </c>
    </row>
    <row r="37" spans="1:37" x14ac:dyDescent="0.3">
      <c r="A37" t="s">
        <v>218</v>
      </c>
      <c r="B37" s="59">
        <v>1.4247989591203239E-3</v>
      </c>
      <c r="C37" s="59">
        <v>2.8812843268927616E-3</v>
      </c>
      <c r="D37" s="59">
        <v>5.1298418330441775E-3</v>
      </c>
      <c r="E37" s="59">
        <v>8.2030402517966547E-3</v>
      </c>
      <c r="F37" s="59">
        <v>1.3335562750084832E-2</v>
      </c>
      <c r="G37" s="59">
        <v>2.0643872035210495E-2</v>
      </c>
      <c r="H37" s="59">
        <v>3.0234330581984787E-2</v>
      </c>
      <c r="I37" s="59">
        <v>4.2207488542433905E-2</v>
      </c>
      <c r="J37" s="59">
        <v>5.664633159552921E-2</v>
      </c>
      <c r="K37" s="59">
        <v>7.359946610713107E-2</v>
      </c>
      <c r="L37" s="59">
        <v>9.3062569382685381E-2</v>
      </c>
      <c r="M37" s="59">
        <v>0.1209188822130612</v>
      </c>
      <c r="N37" s="59">
        <v>0.1570953693405929</v>
      </c>
      <c r="O37" s="59">
        <v>0.20146088625088984</v>
      </c>
      <c r="P37" s="59">
        <v>0.25415044079236332</v>
      </c>
      <c r="Q37" s="59">
        <v>0.31609986812257584</v>
      </c>
      <c r="R37" s="59">
        <v>0.38018938660998969</v>
      </c>
      <c r="S37" s="59">
        <v>0.44798341178870521</v>
      </c>
      <c r="T37" s="59">
        <v>0.52001784339260826</v>
      </c>
      <c r="U37" s="59">
        <v>0.59529998549877727</v>
      </c>
      <c r="V37" s="59">
        <v>0.67203638488940531</v>
      </c>
      <c r="W37" s="59">
        <v>0.74871142836338356</v>
      </c>
      <c r="X37" s="59">
        <v>0.82434453096559279</v>
      </c>
      <c r="Y37" s="59">
        <v>0.89816350148224833</v>
      </c>
      <c r="Z37" s="59">
        <v>0.9693644915129298</v>
      </c>
      <c r="AA37" s="59">
        <v>1.0370432397443192</v>
      </c>
      <c r="AB37" s="59">
        <v>1.1002251996158174</v>
      </c>
      <c r="AC37" s="59">
        <v>1.1580032591615741</v>
      </c>
      <c r="AD37" s="59">
        <v>1.2097722404225617</v>
      </c>
      <c r="AE37" s="59">
        <v>1.2554770117209919</v>
      </c>
      <c r="AF37" s="59">
        <v>1.2957402857505116</v>
      </c>
      <c r="AG37" s="59">
        <v>1.3317764429320551</v>
      </c>
      <c r="AH37" s="59">
        <v>1.3651143326285042</v>
      </c>
      <c r="AI37" s="59">
        <v>1.3972345102270998</v>
      </c>
      <c r="AJ37" s="59">
        <v>1.4292467635843025</v>
      </c>
      <c r="AK37" s="59">
        <v>1.4617385541055079</v>
      </c>
    </row>
    <row r="38" spans="1:37" x14ac:dyDescent="0.3">
      <c r="A38" t="s">
        <v>219</v>
      </c>
      <c r="B38" s="59">
        <v>0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  <c r="AG38" s="59">
        <v>0</v>
      </c>
      <c r="AH38" s="59">
        <v>0</v>
      </c>
      <c r="AI38" s="59">
        <v>0</v>
      </c>
      <c r="AJ38" s="59">
        <v>0</v>
      </c>
      <c r="AK38" s="59">
        <v>0</v>
      </c>
    </row>
    <row r="39" spans="1:37" x14ac:dyDescent="0.3">
      <c r="A39" t="s">
        <v>220</v>
      </c>
      <c r="B39" s="59">
        <v>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</row>
    <row r="40" spans="1:37" x14ac:dyDescent="0.3">
      <c r="A40" s="57" t="s">
        <v>52</v>
      </c>
      <c r="B40" s="72">
        <v>2.2903379369264925</v>
      </c>
      <c r="C40" s="72">
        <v>2.3076115160247457</v>
      </c>
      <c r="D40" s="72">
        <v>2.3248847453093271</v>
      </c>
      <c r="E40" s="72">
        <v>2.3421596868490648</v>
      </c>
      <c r="F40" s="72">
        <v>2.3594358166081522</v>
      </c>
      <c r="G40" s="72">
        <v>2.3767122200446025</v>
      </c>
      <c r="H40" s="72">
        <v>2.3939883645121145</v>
      </c>
      <c r="I40" s="72">
        <v>2.411263890552759</v>
      </c>
      <c r="J40" s="72">
        <v>2.4285383827706095</v>
      </c>
      <c r="K40" s="72">
        <v>2.4458112771512321</v>
      </c>
      <c r="L40" s="72">
        <v>2.463081864746167</v>
      </c>
      <c r="M40" s="72">
        <v>2.4803494317639498</v>
      </c>
      <c r="N40" s="72">
        <v>2.4976135446627068</v>
      </c>
      <c r="O40" s="72">
        <v>2.5148744419001323</v>
      </c>
      <c r="P40" s="72">
        <v>2.5321334348251954</v>
      </c>
      <c r="Q40" s="72">
        <v>2.5493927662503584</v>
      </c>
      <c r="R40" s="72">
        <v>2.5666546508654404</v>
      </c>
      <c r="S40" s="72">
        <v>2.5839200374114428</v>
      </c>
      <c r="T40" s="72">
        <v>2.601188214372701</v>
      </c>
      <c r="U40" s="72">
        <v>2.6184577832556055</v>
      </c>
      <c r="V40" s="72">
        <v>2.6357277599483164</v>
      </c>
      <c r="W40" s="72">
        <v>2.6529978068561126</v>
      </c>
      <c r="X40" s="72">
        <v>2.6702678586813122</v>
      </c>
      <c r="Y40" s="72">
        <v>2.6875379111711934</v>
      </c>
      <c r="Z40" s="72">
        <v>2.7048079646408301</v>
      </c>
      <c r="AA40" s="72">
        <v>2.7220780137009717</v>
      </c>
      <c r="AB40" s="72">
        <v>2.739348067561985</v>
      </c>
      <c r="AC40" s="72">
        <v>2.7566181200257356</v>
      </c>
      <c r="AD40" s="72">
        <v>2.7738881670891757</v>
      </c>
      <c r="AE40" s="72">
        <v>2.7911582218521187</v>
      </c>
      <c r="AF40" s="72">
        <v>2.8084282707155355</v>
      </c>
      <c r="AG40" s="72">
        <v>2.8256983159530109</v>
      </c>
      <c r="AH40" s="72">
        <v>2.8429683671364709</v>
      </c>
      <c r="AI40" s="72">
        <v>2.860238416193531</v>
      </c>
      <c r="AJ40" s="72">
        <v>2.8775084686957242</v>
      </c>
      <c r="AK40" s="72">
        <v>2.89477851893965</v>
      </c>
    </row>
    <row r="41" spans="1:37" x14ac:dyDescent="0.3">
      <c r="Q41">
        <f>Q37/Q40</f>
        <v>0.12399025850673252</v>
      </c>
    </row>
    <row r="43" spans="1:37" x14ac:dyDescent="0.3">
      <c r="A43" s="101" t="s">
        <v>326</v>
      </c>
      <c r="B43" s="73">
        <f>B30</f>
        <v>2015</v>
      </c>
      <c r="C43" s="73">
        <f t="shared" ref="C43:AK43" si="0">C30</f>
        <v>2016</v>
      </c>
      <c r="D43" s="73">
        <f t="shared" si="0"/>
        <v>2017</v>
      </c>
      <c r="E43" s="73">
        <f t="shared" si="0"/>
        <v>2018</v>
      </c>
      <c r="F43" s="73">
        <f t="shared" si="0"/>
        <v>2019</v>
      </c>
      <c r="G43" s="73">
        <f t="shared" si="0"/>
        <v>2020</v>
      </c>
      <c r="H43" s="73">
        <f t="shared" si="0"/>
        <v>2021</v>
      </c>
      <c r="I43" s="73">
        <f t="shared" si="0"/>
        <v>2022</v>
      </c>
      <c r="J43" s="73">
        <f t="shared" si="0"/>
        <v>2023</v>
      </c>
      <c r="K43" s="73">
        <f t="shared" si="0"/>
        <v>2024</v>
      </c>
      <c r="L43" s="73">
        <f t="shared" si="0"/>
        <v>2025</v>
      </c>
      <c r="M43" s="73">
        <f t="shared" si="0"/>
        <v>2026</v>
      </c>
      <c r="N43" s="73">
        <f t="shared" si="0"/>
        <v>2027</v>
      </c>
      <c r="O43" s="73">
        <f t="shared" si="0"/>
        <v>2028</v>
      </c>
      <c r="P43" s="73">
        <f t="shared" si="0"/>
        <v>2029</v>
      </c>
      <c r="Q43" s="73">
        <f t="shared" si="0"/>
        <v>2030</v>
      </c>
      <c r="R43" s="73">
        <f t="shared" si="0"/>
        <v>2031</v>
      </c>
      <c r="S43" s="73">
        <f t="shared" si="0"/>
        <v>2032</v>
      </c>
      <c r="T43" s="73">
        <f t="shared" si="0"/>
        <v>2033</v>
      </c>
      <c r="U43" s="73">
        <f t="shared" si="0"/>
        <v>2034</v>
      </c>
      <c r="V43" s="73">
        <f t="shared" si="0"/>
        <v>2035</v>
      </c>
      <c r="W43" s="73">
        <f t="shared" si="0"/>
        <v>2036</v>
      </c>
      <c r="X43" s="73">
        <f t="shared" si="0"/>
        <v>2037</v>
      </c>
      <c r="Y43" s="73">
        <f t="shared" si="0"/>
        <v>2038</v>
      </c>
      <c r="Z43" s="73">
        <f t="shared" si="0"/>
        <v>2039</v>
      </c>
      <c r="AA43" s="73">
        <f t="shared" si="0"/>
        <v>2040</v>
      </c>
      <c r="AB43" s="73">
        <f t="shared" si="0"/>
        <v>2041</v>
      </c>
      <c r="AC43" s="73">
        <f t="shared" si="0"/>
        <v>2042</v>
      </c>
      <c r="AD43" s="73">
        <f t="shared" si="0"/>
        <v>2043</v>
      </c>
      <c r="AE43" s="73">
        <f t="shared" si="0"/>
        <v>2044</v>
      </c>
      <c r="AF43" s="73">
        <f t="shared" si="0"/>
        <v>2045</v>
      </c>
      <c r="AG43" s="73">
        <f t="shared" si="0"/>
        <v>2046</v>
      </c>
      <c r="AH43" s="73">
        <f t="shared" si="0"/>
        <v>2047</v>
      </c>
      <c r="AI43" s="73">
        <f t="shared" si="0"/>
        <v>2048</v>
      </c>
      <c r="AJ43" s="73">
        <f t="shared" si="0"/>
        <v>2049</v>
      </c>
      <c r="AK43" s="73">
        <f t="shared" si="0"/>
        <v>2050</v>
      </c>
    </row>
    <row r="44" spans="1:37" x14ac:dyDescent="0.3">
      <c r="A44" s="99" t="s">
        <v>218</v>
      </c>
      <c r="B44" s="102">
        <f>B37</f>
        <v>1.4247989591203239E-3</v>
      </c>
      <c r="C44" s="102">
        <f t="shared" ref="C44:AK44" si="1">C37</f>
        <v>2.8812843268927616E-3</v>
      </c>
      <c r="D44" s="102">
        <f t="shared" si="1"/>
        <v>5.1298418330441775E-3</v>
      </c>
      <c r="E44" s="102">
        <f t="shared" si="1"/>
        <v>8.2030402517966547E-3</v>
      </c>
      <c r="F44" s="102">
        <f t="shared" si="1"/>
        <v>1.3335562750084832E-2</v>
      </c>
      <c r="G44" s="102">
        <f t="shared" si="1"/>
        <v>2.0643872035210495E-2</v>
      </c>
      <c r="H44" s="102">
        <f t="shared" si="1"/>
        <v>3.0234330581984787E-2</v>
      </c>
      <c r="I44" s="102">
        <f t="shared" si="1"/>
        <v>4.2207488542433905E-2</v>
      </c>
      <c r="J44" s="102">
        <f t="shared" si="1"/>
        <v>5.664633159552921E-2</v>
      </c>
      <c r="K44" s="102">
        <f t="shared" si="1"/>
        <v>7.359946610713107E-2</v>
      </c>
      <c r="L44" s="102">
        <f t="shared" si="1"/>
        <v>9.3062569382685381E-2</v>
      </c>
      <c r="M44" s="102">
        <f t="shared" si="1"/>
        <v>0.1209188822130612</v>
      </c>
      <c r="N44" s="102">
        <f t="shared" si="1"/>
        <v>0.1570953693405929</v>
      </c>
      <c r="O44" s="102">
        <f t="shared" si="1"/>
        <v>0.20146088625088984</v>
      </c>
      <c r="P44" s="102">
        <f t="shared" si="1"/>
        <v>0.25415044079236332</v>
      </c>
      <c r="Q44" s="102">
        <f t="shared" si="1"/>
        <v>0.31609986812257584</v>
      </c>
      <c r="R44" s="102">
        <f t="shared" si="1"/>
        <v>0.38018938660998969</v>
      </c>
      <c r="S44" s="102">
        <f t="shared" si="1"/>
        <v>0.44798341178870521</v>
      </c>
      <c r="T44" s="102">
        <f t="shared" si="1"/>
        <v>0.52001784339260826</v>
      </c>
      <c r="U44" s="102">
        <f t="shared" si="1"/>
        <v>0.59529998549877727</v>
      </c>
      <c r="V44" s="102">
        <f t="shared" si="1"/>
        <v>0.67203638488940531</v>
      </c>
      <c r="W44" s="102">
        <f t="shared" si="1"/>
        <v>0.74871142836338356</v>
      </c>
      <c r="X44" s="102">
        <f t="shared" si="1"/>
        <v>0.82434453096559279</v>
      </c>
      <c r="Y44" s="102">
        <f t="shared" si="1"/>
        <v>0.89816350148224833</v>
      </c>
      <c r="Z44" s="102">
        <f t="shared" si="1"/>
        <v>0.9693644915129298</v>
      </c>
      <c r="AA44" s="102">
        <f t="shared" si="1"/>
        <v>1.0370432397443192</v>
      </c>
      <c r="AB44" s="102">
        <f t="shared" si="1"/>
        <v>1.1002251996158174</v>
      </c>
      <c r="AC44" s="102">
        <f t="shared" si="1"/>
        <v>1.1580032591615741</v>
      </c>
      <c r="AD44" s="102">
        <f t="shared" si="1"/>
        <v>1.2097722404225617</v>
      </c>
      <c r="AE44" s="102">
        <f t="shared" si="1"/>
        <v>1.2554770117209919</v>
      </c>
      <c r="AF44" s="102">
        <f t="shared" si="1"/>
        <v>1.2957402857505116</v>
      </c>
      <c r="AG44" s="102">
        <f t="shared" si="1"/>
        <v>1.3317764429320551</v>
      </c>
      <c r="AH44" s="102">
        <f t="shared" si="1"/>
        <v>1.3651143326285042</v>
      </c>
      <c r="AI44" s="102">
        <f t="shared" si="1"/>
        <v>1.3972345102270998</v>
      </c>
      <c r="AJ44" s="102">
        <f t="shared" si="1"/>
        <v>1.4292467635843025</v>
      </c>
      <c r="AK44" s="102">
        <f t="shared" si="1"/>
        <v>1.4617385541055079</v>
      </c>
    </row>
    <row r="45" spans="1:37" x14ac:dyDescent="0.3">
      <c r="A45" s="99" t="s">
        <v>217</v>
      </c>
      <c r="B45" s="102">
        <f>B36</f>
        <v>1.8779602165475936E-3</v>
      </c>
      <c r="C45" s="102">
        <f t="shared" ref="C45:AK45" si="2">C36</f>
        <v>2.5368485786191504E-3</v>
      </c>
      <c r="D45" s="102">
        <f t="shared" si="2"/>
        <v>3.5853259238356264E-3</v>
      </c>
      <c r="E45" s="102">
        <f t="shared" si="2"/>
        <v>5.0383369114874186E-3</v>
      </c>
      <c r="F45" s="102">
        <f t="shared" si="2"/>
        <v>7.2437927252883135E-3</v>
      </c>
      <c r="G45" s="102">
        <f t="shared" si="2"/>
        <v>1.0065235568484656E-2</v>
      </c>
      <c r="H45" s="102">
        <f t="shared" si="2"/>
        <v>1.3364093207148573E-2</v>
      </c>
      <c r="I45" s="102">
        <f t="shared" si="2"/>
        <v>1.7002456677263706E-2</v>
      </c>
      <c r="J45" s="102">
        <f t="shared" si="2"/>
        <v>2.0840244068639699E-2</v>
      </c>
      <c r="K45" s="102">
        <f t="shared" si="2"/>
        <v>2.4732772564781375E-2</v>
      </c>
      <c r="L45" s="102">
        <f t="shared" si="2"/>
        <v>2.8529964415969635E-2</v>
      </c>
      <c r="M45" s="102">
        <f t="shared" si="2"/>
        <v>3.3074210598596894E-2</v>
      </c>
      <c r="N45" s="102">
        <f t="shared" si="2"/>
        <v>3.7851931498291802E-2</v>
      </c>
      <c r="O45" s="102">
        <f t="shared" si="2"/>
        <v>4.2375321948481343E-2</v>
      </c>
      <c r="P45" s="102">
        <f t="shared" si="2"/>
        <v>4.6205656187901484E-2</v>
      </c>
      <c r="Q45" s="102">
        <f t="shared" si="2"/>
        <v>4.8945686583596222E-2</v>
      </c>
      <c r="R45" s="102">
        <f t="shared" si="2"/>
        <v>5.1504024860585494E-2</v>
      </c>
      <c r="S45" s="102">
        <f t="shared" si="2"/>
        <v>5.3895367716082859E-2</v>
      </c>
      <c r="T45" s="102">
        <f t="shared" si="2"/>
        <v>5.6089292575927742E-2</v>
      </c>
      <c r="U45" s="102">
        <f t="shared" si="2"/>
        <v>5.7998852805553093E-2</v>
      </c>
      <c r="V45" s="102">
        <f t="shared" si="2"/>
        <v>5.9526606829910941E-2</v>
      </c>
      <c r="W45" s="102">
        <f t="shared" si="2"/>
        <v>6.0622238980151129E-2</v>
      </c>
      <c r="X45" s="102">
        <f t="shared" si="2"/>
        <v>6.1295397798188371E-2</v>
      </c>
      <c r="Y45" s="102">
        <f t="shared" si="2"/>
        <v>6.1593341966663967E-2</v>
      </c>
      <c r="Z45" s="102">
        <f t="shared" si="2"/>
        <v>6.1576002885337287E-2</v>
      </c>
      <c r="AA45" s="102">
        <f t="shared" si="2"/>
        <v>6.130007453838323E-2</v>
      </c>
      <c r="AB45" s="102">
        <f t="shared" si="2"/>
        <v>6.0815612512596214E-2</v>
      </c>
      <c r="AC45" s="102">
        <f t="shared" si="2"/>
        <v>6.0174861628319962E-2</v>
      </c>
      <c r="AD45" s="102">
        <f t="shared" si="2"/>
        <v>5.9445489155006193E-2</v>
      </c>
      <c r="AE45" s="102">
        <f t="shared" si="2"/>
        <v>5.8714058682959674E-2</v>
      </c>
      <c r="AF45" s="102">
        <f t="shared" si="2"/>
        <v>5.8067518209974925E-2</v>
      </c>
      <c r="AG45" s="102">
        <f t="shared" si="2"/>
        <v>5.7558498212642188E-2</v>
      </c>
      <c r="AH45" s="102">
        <f t="shared" si="2"/>
        <v>5.7181597132888798E-2</v>
      </c>
      <c r="AI45" s="102">
        <f t="shared" si="2"/>
        <v>5.6883142503820761E-2</v>
      </c>
      <c r="AJ45" s="102">
        <f t="shared" si="2"/>
        <v>5.6596391608885507E-2</v>
      </c>
      <c r="AK45" s="102">
        <f t="shared" si="2"/>
        <v>5.6273333663491541E-2</v>
      </c>
    </row>
    <row r="46" spans="1:37" x14ac:dyDescent="0.3">
      <c r="A46" s="99" t="s">
        <v>80</v>
      </c>
      <c r="B46" s="102">
        <f>B40-B47-B45-B44</f>
        <v>9.2948085146549494E-2</v>
      </c>
      <c r="C46" s="102">
        <f t="shared" ref="C46:AK46" si="3">C40-C47-C45-C44</f>
        <v>9.6208229958938574E-2</v>
      </c>
      <c r="D46" s="102">
        <f t="shared" si="3"/>
        <v>0.10081391457139928</v>
      </c>
      <c r="E46" s="102">
        <f t="shared" si="3"/>
        <v>0.10681718700504109</v>
      </c>
      <c r="F46" s="102">
        <f t="shared" si="3"/>
        <v>0.11420680036415044</v>
      </c>
      <c r="G46" s="102">
        <f t="shared" si="3"/>
        <v>0.12295231709725131</v>
      </c>
      <c r="H46" s="102">
        <f t="shared" si="3"/>
        <v>0.13168658713705073</v>
      </c>
      <c r="I46" s="102">
        <f t="shared" si="3"/>
        <v>0.14039264125148293</v>
      </c>
      <c r="J46" s="102">
        <f t="shared" si="3"/>
        <v>0.14904928970407896</v>
      </c>
      <c r="K46" s="102">
        <f t="shared" si="3"/>
        <v>0.15762219180725057</v>
      </c>
      <c r="L46" s="102">
        <f t="shared" si="3"/>
        <v>0.16605701070342627</v>
      </c>
      <c r="M46" s="102">
        <f t="shared" si="3"/>
        <v>0.17427382204179864</v>
      </c>
      <c r="N46" s="102">
        <f t="shared" si="3"/>
        <v>0.18216652018355203</v>
      </c>
      <c r="O46" s="102">
        <f t="shared" si="3"/>
        <v>0.18961392930339496</v>
      </c>
      <c r="P46" s="102">
        <f t="shared" si="3"/>
        <v>0.19650717419297264</v>
      </c>
      <c r="Q46" s="102">
        <f t="shared" si="3"/>
        <v>0.20278530667426253</v>
      </c>
      <c r="R46" s="102">
        <f t="shared" si="3"/>
        <v>0.20845085126009011</v>
      </c>
      <c r="S46" s="102">
        <f t="shared" si="3"/>
        <v>0.21353371212837607</v>
      </c>
      <c r="T46" s="102">
        <f t="shared" si="3"/>
        <v>0.2180209815453692</v>
      </c>
      <c r="U46" s="102">
        <f t="shared" si="3"/>
        <v>0.22183983656755024</v>
      </c>
      <c r="V46" s="102">
        <f t="shared" si="3"/>
        <v>0.22494249044813786</v>
      </c>
      <c r="W46" s="102">
        <f t="shared" si="3"/>
        <v>0.22739604575574246</v>
      </c>
      <c r="X46" s="102">
        <f t="shared" si="3"/>
        <v>0.22936888152551949</v>
      </c>
      <c r="Y46" s="102">
        <f t="shared" si="3"/>
        <v>0.23105239268083044</v>
      </c>
      <c r="Z46" s="102">
        <f t="shared" si="3"/>
        <v>0.23259864896285909</v>
      </c>
      <c r="AA46" s="102">
        <f t="shared" si="3"/>
        <v>0.23409687706726556</v>
      </c>
      <c r="AB46" s="102">
        <f t="shared" si="3"/>
        <v>0.2355838103915413</v>
      </c>
      <c r="AC46" s="102">
        <f t="shared" si="3"/>
        <v>0.23706915455239974</v>
      </c>
      <c r="AD46" s="102">
        <f t="shared" si="3"/>
        <v>0.23855438232793458</v>
      </c>
      <c r="AE46" s="102">
        <f t="shared" si="3"/>
        <v>0.24003960707915328</v>
      </c>
      <c r="AF46" s="102">
        <f t="shared" si="3"/>
        <v>0.24152483128153612</v>
      </c>
      <c r="AG46" s="102">
        <f t="shared" si="3"/>
        <v>0.24301005517195895</v>
      </c>
      <c r="AH46" s="102">
        <f t="shared" si="3"/>
        <v>0.24449527957373651</v>
      </c>
      <c r="AI46" s="102">
        <f t="shared" si="3"/>
        <v>0.24598050379264347</v>
      </c>
      <c r="AJ46" s="102">
        <f t="shared" si="3"/>
        <v>0.24746572830783231</v>
      </c>
      <c r="AK46" s="102">
        <f t="shared" si="3"/>
        <v>0.24895095262881006</v>
      </c>
    </row>
    <row r="47" spans="1:37" x14ac:dyDescent="0.3">
      <c r="A47" s="99" t="s">
        <v>84</v>
      </c>
      <c r="B47" s="102">
        <f>B31</f>
        <v>2.194087092604275</v>
      </c>
      <c r="C47" s="102">
        <f t="shared" ref="C47:AK47" si="4">C31</f>
        <v>2.2059851531602952</v>
      </c>
      <c r="D47" s="102">
        <f t="shared" si="4"/>
        <v>2.215355662981048</v>
      </c>
      <c r="E47" s="102">
        <f t="shared" si="4"/>
        <v>2.2221011226807397</v>
      </c>
      <c r="F47" s="102">
        <f t="shared" si="4"/>
        <v>2.2246496607686286</v>
      </c>
      <c r="G47" s="102">
        <f t="shared" si="4"/>
        <v>2.223050795343656</v>
      </c>
      <c r="H47" s="102">
        <f t="shared" si="4"/>
        <v>2.2187033535859304</v>
      </c>
      <c r="I47" s="102">
        <f t="shared" si="4"/>
        <v>2.2116613040815785</v>
      </c>
      <c r="J47" s="102">
        <f t="shared" si="4"/>
        <v>2.2020025174023616</v>
      </c>
      <c r="K47" s="102">
        <f t="shared" si="4"/>
        <v>2.1898568466720691</v>
      </c>
      <c r="L47" s="102">
        <f t="shared" si="4"/>
        <v>2.1754323202440857</v>
      </c>
      <c r="M47" s="102">
        <f t="shared" si="4"/>
        <v>2.1520825169104931</v>
      </c>
      <c r="N47" s="102">
        <f t="shared" si="4"/>
        <v>2.1204997236402701</v>
      </c>
      <c r="O47" s="102">
        <f t="shared" si="4"/>
        <v>2.0814243043973661</v>
      </c>
      <c r="P47" s="102">
        <f t="shared" si="4"/>
        <v>2.0352701636519579</v>
      </c>
      <c r="Q47" s="102">
        <f t="shared" si="4"/>
        <v>1.9815619048699238</v>
      </c>
      <c r="R47" s="102">
        <f t="shared" si="4"/>
        <v>1.9265103881347752</v>
      </c>
      <c r="S47" s="102">
        <f t="shared" si="4"/>
        <v>1.8685075457782787</v>
      </c>
      <c r="T47" s="102">
        <f t="shared" si="4"/>
        <v>1.8070600968587958</v>
      </c>
      <c r="U47" s="102">
        <f t="shared" si="4"/>
        <v>1.7433191083837249</v>
      </c>
      <c r="V47" s="102">
        <f t="shared" si="4"/>
        <v>1.6792222777808623</v>
      </c>
      <c r="W47" s="102">
        <f t="shared" si="4"/>
        <v>1.6162680937568354</v>
      </c>
      <c r="X47" s="102">
        <f t="shared" si="4"/>
        <v>1.5552590483920117</v>
      </c>
      <c r="Y47" s="102">
        <f t="shared" si="4"/>
        <v>1.4967286750414508</v>
      </c>
      <c r="Z47" s="102">
        <f t="shared" si="4"/>
        <v>1.4412688212797038</v>
      </c>
      <c r="AA47" s="102">
        <f t="shared" si="4"/>
        <v>1.3896378223510037</v>
      </c>
      <c r="AB47" s="102">
        <f t="shared" si="4"/>
        <v>1.34272344504203</v>
      </c>
      <c r="AC47" s="102">
        <f t="shared" si="4"/>
        <v>1.3013708446834418</v>
      </c>
      <c r="AD47" s="102">
        <f t="shared" si="4"/>
        <v>1.2661160551836732</v>
      </c>
      <c r="AE47" s="102">
        <f t="shared" si="4"/>
        <v>1.2369275443690138</v>
      </c>
      <c r="AF47" s="102">
        <f t="shared" si="4"/>
        <v>1.2130956354735127</v>
      </c>
      <c r="AG47" s="102">
        <f t="shared" si="4"/>
        <v>1.1933533196363546</v>
      </c>
      <c r="AH47" s="102">
        <f t="shared" si="4"/>
        <v>1.1761771578013414</v>
      </c>
      <c r="AI47" s="102">
        <f t="shared" si="4"/>
        <v>1.160140259669967</v>
      </c>
      <c r="AJ47" s="102">
        <f t="shared" si="4"/>
        <v>1.144199585194704</v>
      </c>
      <c r="AK47" s="102">
        <f t="shared" si="4"/>
        <v>1.1278156785418405</v>
      </c>
    </row>
    <row r="49" spans="1:37" x14ac:dyDescent="0.3">
      <c r="A49" s="101" t="s">
        <v>327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</row>
    <row r="50" spans="1:37" x14ac:dyDescent="0.3">
      <c r="A50" s="57" t="s">
        <v>557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</row>
    <row r="51" spans="1:37" x14ac:dyDescent="0.3">
      <c r="A51" s="57" t="s">
        <v>304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</row>
    <row r="52" spans="1:37" x14ac:dyDescent="0.3">
      <c r="A52" s="57" t="s">
        <v>325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</row>
    <row r="53" spans="1:37" x14ac:dyDescent="0.3">
      <c r="A53" s="57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</row>
    <row r="54" spans="1:37" x14ac:dyDescent="0.3">
      <c r="A54" s="57" t="s">
        <v>246</v>
      </c>
      <c r="B54" s="57">
        <v>2015</v>
      </c>
      <c r="C54" s="57">
        <v>2016</v>
      </c>
      <c r="D54" s="57">
        <v>2017</v>
      </c>
      <c r="E54" s="57">
        <v>2018</v>
      </c>
      <c r="F54" s="57">
        <v>2019</v>
      </c>
      <c r="G54" s="57">
        <v>2020</v>
      </c>
      <c r="H54" s="57">
        <v>2021</v>
      </c>
      <c r="I54" s="57">
        <v>2022</v>
      </c>
      <c r="J54" s="57">
        <v>2023</v>
      </c>
      <c r="K54" s="57">
        <v>2024</v>
      </c>
      <c r="L54" s="57">
        <v>2025</v>
      </c>
      <c r="M54" s="57">
        <v>2026</v>
      </c>
      <c r="N54" s="57">
        <v>2027</v>
      </c>
      <c r="O54" s="57">
        <v>2028</v>
      </c>
      <c r="P54" s="57">
        <v>2029</v>
      </c>
      <c r="Q54" s="57">
        <v>2030</v>
      </c>
      <c r="R54" s="57">
        <v>2031</v>
      </c>
      <c r="S54" s="57">
        <v>2032</v>
      </c>
      <c r="T54" s="57">
        <v>2033</v>
      </c>
      <c r="U54" s="57">
        <v>2034</v>
      </c>
      <c r="V54" s="57">
        <v>2035</v>
      </c>
      <c r="W54" s="57">
        <v>2036</v>
      </c>
      <c r="X54" s="57">
        <v>2037</v>
      </c>
      <c r="Y54" s="57">
        <v>2038</v>
      </c>
      <c r="Z54" s="57">
        <v>2039</v>
      </c>
      <c r="AA54" s="57">
        <v>2040</v>
      </c>
      <c r="AB54" s="57">
        <v>2041</v>
      </c>
      <c r="AC54" s="57">
        <v>2042</v>
      </c>
      <c r="AD54" s="57">
        <v>2043</v>
      </c>
      <c r="AE54" s="57">
        <v>2044</v>
      </c>
      <c r="AF54" s="57">
        <v>2045</v>
      </c>
      <c r="AG54" s="57">
        <v>2046</v>
      </c>
      <c r="AH54" s="57">
        <v>2047</v>
      </c>
      <c r="AI54" s="57">
        <v>2048</v>
      </c>
      <c r="AJ54" s="57">
        <v>2049</v>
      </c>
      <c r="AK54" s="57">
        <v>2050</v>
      </c>
    </row>
    <row r="55" spans="1:37" x14ac:dyDescent="0.3">
      <c r="A55" s="43" t="s">
        <v>212</v>
      </c>
      <c r="B55" s="56">
        <v>2.02750381362433</v>
      </c>
      <c r="C55" s="56">
        <v>2.0424131686495079</v>
      </c>
      <c r="D55" s="56">
        <v>2.0571233164838221</v>
      </c>
      <c r="E55" s="56">
        <v>2.0716265529196676</v>
      </c>
      <c r="F55" s="56">
        <v>2.0850253458277201</v>
      </c>
      <c r="G55" s="56">
        <v>2.0973205113297491</v>
      </c>
      <c r="H55" s="56">
        <v>2.1085211288092949</v>
      </c>
      <c r="I55" s="56">
        <v>2.1186396298173165</v>
      </c>
      <c r="J55" s="56">
        <v>2.1276955529936612</v>
      </c>
      <c r="K55" s="56">
        <v>2.1357218871671315</v>
      </c>
      <c r="L55" s="56">
        <v>2.1427716624217199</v>
      </c>
      <c r="M55" s="56">
        <v>2.1489225344201572</v>
      </c>
      <c r="N55" s="56">
        <v>2.1542722429680405</v>
      </c>
      <c r="O55" s="56">
        <v>2.1589124676345701</v>
      </c>
      <c r="P55" s="56">
        <v>2.1628706302896656</v>
      </c>
      <c r="Q55" s="56">
        <v>2.1660345119601825</v>
      </c>
      <c r="R55" s="56">
        <v>2.1684695899369992</v>
      </c>
      <c r="S55" s="56">
        <v>2.1698807075152109</v>
      </c>
      <c r="T55" s="56">
        <v>2.1701798705354554</v>
      </c>
      <c r="U55" s="56">
        <v>2.1696174836447701</v>
      </c>
      <c r="V55" s="56">
        <v>2.1686375475954209</v>
      </c>
      <c r="W55" s="56">
        <v>2.1676203960462646</v>
      </c>
      <c r="X55" s="56">
        <v>2.1667891485198938</v>
      </c>
      <c r="Y55" s="56">
        <v>2.1662602777365469</v>
      </c>
      <c r="Z55" s="56">
        <v>2.166095518257479</v>
      </c>
      <c r="AA55" s="56">
        <v>2.1663275892166278</v>
      </c>
      <c r="AB55" s="56">
        <v>2.1669716081809001</v>
      </c>
      <c r="AC55" s="56">
        <v>2.1680244954044636</v>
      </c>
      <c r="AD55" s="56">
        <v>2.1694567853682805</v>
      </c>
      <c r="AE55" s="56">
        <v>2.1712028860053088</v>
      </c>
      <c r="AF55" s="56">
        <v>2.1731555211259086</v>
      </c>
      <c r="AG55" s="56">
        <v>2.175170554575371</v>
      </c>
      <c r="AH55" s="56">
        <v>2.1770864504305787</v>
      </c>
      <c r="AI55" s="56">
        <v>2.1787568178206884</v>
      </c>
      <c r="AJ55" s="56">
        <v>2.1800853253772137</v>
      </c>
      <c r="AK55" s="56">
        <v>2.1810464034471582</v>
      </c>
    </row>
    <row r="56" spans="1:37" x14ac:dyDescent="0.3">
      <c r="A56" s="43" t="s">
        <v>213</v>
      </c>
      <c r="B56" s="56">
        <v>5.1992345157572575E-2</v>
      </c>
      <c r="C56" s="56">
        <v>5.2384389865048536E-2</v>
      </c>
      <c r="D56" s="56">
        <v>5.2776434535614689E-2</v>
      </c>
      <c r="E56" s="56">
        <v>5.3168479206251708E-2</v>
      </c>
      <c r="F56" s="56">
        <v>5.356052394488172E-2</v>
      </c>
      <c r="G56" s="56">
        <v>5.3952568656036731E-2</v>
      </c>
      <c r="H56" s="56">
        <v>5.4344613280846853E-2</v>
      </c>
      <c r="I56" s="56">
        <v>5.4736657926008708E-2</v>
      </c>
      <c r="J56" s="56">
        <v>5.5128702577511512E-2</v>
      </c>
      <c r="K56" s="56">
        <v>5.5520747349500368E-2</v>
      </c>
      <c r="L56" s="56">
        <v>5.5912791991874232E-2</v>
      </c>
      <c r="M56" s="56">
        <v>5.6304836697397963E-2</v>
      </c>
      <c r="N56" s="56">
        <v>5.6696881371043617E-2</v>
      </c>
      <c r="O56" s="56">
        <v>5.7088926159290572E-2</v>
      </c>
      <c r="P56" s="56">
        <v>5.7480970785448539E-2</v>
      </c>
      <c r="Q56" s="56">
        <v>5.7873015444153991E-2</v>
      </c>
      <c r="R56" s="56">
        <v>5.8265060026448809E-2</v>
      </c>
      <c r="S56" s="56">
        <v>5.8657104760620991E-2</v>
      </c>
      <c r="T56" s="56">
        <v>5.9049149372071112E-2</v>
      </c>
      <c r="U56" s="56">
        <v>5.9441194115516599E-2</v>
      </c>
      <c r="V56" s="56">
        <v>5.9833238735232191E-2</v>
      </c>
      <c r="W56" s="56">
        <v>6.0225283396829914E-2</v>
      </c>
      <c r="X56" s="56">
        <v>6.0617328175250729E-2</v>
      </c>
      <c r="Y56" s="56">
        <v>6.1009372959606692E-2</v>
      </c>
      <c r="Z56" s="56">
        <v>6.1401417552046755E-2</v>
      </c>
      <c r="AA56" s="56">
        <v>6.179346226773353E-2</v>
      </c>
      <c r="AB56" s="56">
        <v>6.218550684053803E-2</v>
      </c>
      <c r="AC56" s="56">
        <v>6.2577551485824778E-2</v>
      </c>
      <c r="AD56" s="56">
        <v>6.2969596049112578E-2</v>
      </c>
      <c r="AE56" s="56">
        <v>6.3361640672399314E-2</v>
      </c>
      <c r="AF56" s="56">
        <v>6.3753685226505555E-2</v>
      </c>
      <c r="AG56" s="56">
        <v>6.4145729953026184E-2</v>
      </c>
      <c r="AH56" s="56">
        <v>6.4537774739754319E-2</v>
      </c>
      <c r="AI56" s="56">
        <v>6.4929819398227062E-2</v>
      </c>
      <c r="AJ56" s="56">
        <v>6.5321864181474926E-2</v>
      </c>
      <c r="AK56" s="56">
        <v>6.571390888588996E-2</v>
      </c>
    </row>
    <row r="57" spans="1:37" x14ac:dyDescent="0.3">
      <c r="A57" s="43" t="s">
        <v>216</v>
      </c>
      <c r="B57" s="56">
        <v>0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6">
        <v>0</v>
      </c>
      <c r="U57" s="56">
        <v>0</v>
      </c>
      <c r="V57" s="56">
        <v>0</v>
      </c>
      <c r="W57" s="56">
        <v>0</v>
      </c>
      <c r="X57" s="56">
        <v>0</v>
      </c>
      <c r="Y57" s="56">
        <v>0</v>
      </c>
      <c r="Z57" s="56">
        <v>0</v>
      </c>
      <c r="AA57" s="56">
        <v>0</v>
      </c>
      <c r="AB57" s="56">
        <v>0</v>
      </c>
      <c r="AC57" s="56">
        <v>0</v>
      </c>
      <c r="AD57" s="56">
        <v>0</v>
      </c>
      <c r="AE57" s="56">
        <v>0</v>
      </c>
      <c r="AF57" s="56">
        <v>0</v>
      </c>
      <c r="AG57" s="56">
        <v>0</v>
      </c>
      <c r="AH57" s="56">
        <v>0</v>
      </c>
      <c r="AI57" s="56">
        <v>0</v>
      </c>
      <c r="AJ57" s="56">
        <v>0</v>
      </c>
      <c r="AK57" s="56">
        <v>0</v>
      </c>
    </row>
    <row r="58" spans="1:37" x14ac:dyDescent="0.3">
      <c r="A58" s="43" t="s">
        <v>217</v>
      </c>
      <c r="B58" s="56">
        <v>1.0178847331500001E-4</v>
      </c>
      <c r="C58" s="56">
        <v>2.2731670010788494E-4</v>
      </c>
      <c r="D58" s="56">
        <v>4.1858280988449386E-4</v>
      </c>
      <c r="E58" s="56">
        <v>6.7812944624733756E-4</v>
      </c>
      <c r="F58" s="56">
        <v>1.3021418106556422E-3</v>
      </c>
      <c r="G58" s="56">
        <v>2.2903448551902668E-3</v>
      </c>
      <c r="H58" s="56">
        <v>3.6397297178116508E-3</v>
      </c>
      <c r="I58" s="56">
        <v>5.3461691790058895E-3</v>
      </c>
      <c r="J58" s="56">
        <v>7.4031648322970814E-3</v>
      </c>
      <c r="K58" s="56">
        <v>9.7997440364968186E-3</v>
      </c>
      <c r="L58" s="56">
        <v>1.2284415358509292E-2</v>
      </c>
      <c r="M58" s="56">
        <v>1.4779522475487897E-2</v>
      </c>
      <c r="N58" s="56">
        <v>1.7207794512224678E-2</v>
      </c>
      <c r="O58" s="56">
        <v>1.949919656367264E-2</v>
      </c>
      <c r="P58" s="56">
        <v>2.1599554020764845E-2</v>
      </c>
      <c r="Q58" s="56">
        <v>2.3473150330676647E-2</v>
      </c>
      <c r="R58" s="56">
        <v>2.5396648856591392E-2</v>
      </c>
      <c r="S58" s="56">
        <v>2.7395597838776702E-2</v>
      </c>
      <c r="T58" s="56">
        <v>2.9458078516565622E-2</v>
      </c>
      <c r="U58" s="56">
        <v>3.1517348661910034E-2</v>
      </c>
      <c r="V58" s="56">
        <v>3.3479238162963915E-2</v>
      </c>
      <c r="W58" s="56">
        <v>3.526760064087784E-2</v>
      </c>
      <c r="X58" s="56">
        <v>3.6844567277577497E-2</v>
      </c>
      <c r="Y58" s="56">
        <v>3.8206939673379445E-2</v>
      </c>
      <c r="Z58" s="56">
        <v>3.9378554033124263E-2</v>
      </c>
      <c r="AA58" s="56">
        <v>4.0402970477339963E-2</v>
      </c>
      <c r="AB58" s="56">
        <v>4.1335477907047204E-2</v>
      </c>
      <c r="AC58" s="56">
        <v>4.2233898187125619E-2</v>
      </c>
      <c r="AD58" s="56">
        <v>4.3148517766422805E-2</v>
      </c>
      <c r="AE58" s="56">
        <v>4.4114021109721145E-2</v>
      </c>
      <c r="AF58" s="56">
        <v>4.5146290533318222E-2</v>
      </c>
      <c r="AG58" s="56">
        <v>4.6243818621082171E-2</v>
      </c>
      <c r="AH58" s="56">
        <v>4.7391907059349661E-2</v>
      </c>
      <c r="AI58" s="56">
        <v>4.8568863367293311E-2</v>
      </c>
      <c r="AJ58" s="56">
        <v>4.9752948414517918E-2</v>
      </c>
      <c r="AK58" s="56">
        <v>5.0926963969266069E-2</v>
      </c>
    </row>
    <row r="59" spans="1:37" x14ac:dyDescent="0.3">
      <c r="A59" s="43" t="s">
        <v>218</v>
      </c>
      <c r="B59" s="56">
        <v>9.585904768500001E-5</v>
      </c>
      <c r="C59" s="56">
        <v>3.5071938727635773E-4</v>
      </c>
      <c r="D59" s="56">
        <v>7.3904759526648687E-4</v>
      </c>
      <c r="E59" s="56">
        <v>1.2660066779012589E-3</v>
      </c>
      <c r="F59" s="56">
        <v>2.5329462120116109E-3</v>
      </c>
      <c r="G59" s="56">
        <v>4.5393214004934958E-3</v>
      </c>
      <c r="H59" s="56">
        <v>7.2790594259217788E-3</v>
      </c>
      <c r="I59" s="56">
        <v>1.0743860118017111E-2</v>
      </c>
      <c r="J59" s="56">
        <v>1.4920682696991148E-2</v>
      </c>
      <c r="K59" s="56">
        <v>1.9787515426886115E-2</v>
      </c>
      <c r="L59" s="56">
        <v>2.5542809902865508E-2</v>
      </c>
      <c r="M59" s="56">
        <v>3.2186574302875651E-2</v>
      </c>
      <c r="N59" s="56">
        <v>3.9698335990435561E-2</v>
      </c>
      <c r="O59" s="56">
        <v>4.8056456014088783E-2</v>
      </c>
      <c r="P59" s="56">
        <v>5.728767632206172E-2</v>
      </c>
      <c r="Q59" s="56">
        <v>6.7539940031145537E-2</v>
      </c>
      <c r="R59" s="56">
        <v>7.8471102237912357E-2</v>
      </c>
      <c r="S59" s="56">
        <v>9.0350780310232096E-2</v>
      </c>
      <c r="T59" s="56">
        <v>0.10327887645875247</v>
      </c>
      <c r="U59" s="56">
        <v>0.11707173819846793</v>
      </c>
      <c r="V59" s="56">
        <v>0.13137952491566929</v>
      </c>
      <c r="W59" s="56">
        <v>0.14589805578922518</v>
      </c>
      <c r="X59" s="56">
        <v>0.16044208303730706</v>
      </c>
      <c r="Y59" s="56">
        <v>0.17489832801473398</v>
      </c>
      <c r="Z59" s="56">
        <v>0.18918121223921944</v>
      </c>
      <c r="AA59" s="56">
        <v>0.20321446874763938</v>
      </c>
      <c r="AB59" s="56">
        <v>0.21692768069303561</v>
      </c>
      <c r="AC59" s="56">
        <v>0.2302661143555762</v>
      </c>
      <c r="AD59" s="56">
        <v>0.24320894278068703</v>
      </c>
      <c r="AE59" s="56">
        <v>0.25578707910854348</v>
      </c>
      <c r="AF59" s="56">
        <v>0.2680919121744908</v>
      </c>
      <c r="AG59" s="56">
        <v>0.28026909497156921</v>
      </c>
      <c r="AH59" s="56">
        <v>0.29249485736049047</v>
      </c>
      <c r="AI59" s="56">
        <v>0.30493727534287413</v>
      </c>
      <c r="AJ59" s="56">
        <v>0.31771442928579124</v>
      </c>
      <c r="AK59" s="56">
        <v>0.33086907913328656</v>
      </c>
    </row>
    <row r="60" spans="1:37" x14ac:dyDescent="0.3">
      <c r="A60" s="43" t="s">
        <v>221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0</v>
      </c>
      <c r="S60" s="56">
        <v>0</v>
      </c>
      <c r="T60" s="56">
        <v>0</v>
      </c>
      <c r="U60" s="56">
        <v>0</v>
      </c>
      <c r="V60" s="56">
        <v>0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6">
        <v>0</v>
      </c>
      <c r="AE60" s="56">
        <v>0</v>
      </c>
      <c r="AF60" s="56">
        <v>0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</row>
    <row r="61" spans="1:37" x14ac:dyDescent="0.3">
      <c r="A61" s="43" t="s">
        <v>222</v>
      </c>
      <c r="B61" s="56">
        <v>0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  <c r="AJ61" s="56">
        <v>0</v>
      </c>
      <c r="AK61" s="56">
        <v>0</v>
      </c>
    </row>
    <row r="62" spans="1:37" x14ac:dyDescent="0.3">
      <c r="A62" s="43" t="s">
        <v>219</v>
      </c>
      <c r="B62" s="56">
        <v>0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  <c r="AJ62" s="56">
        <v>0</v>
      </c>
      <c r="AK62" s="56">
        <v>0</v>
      </c>
    </row>
    <row r="63" spans="1:37" x14ac:dyDescent="0.3">
      <c r="A63" s="57" t="s">
        <v>52</v>
      </c>
      <c r="B63" s="58">
        <v>2.0796938063029025</v>
      </c>
      <c r="C63" s="58">
        <v>2.0953755946019408</v>
      </c>
      <c r="D63" s="58">
        <v>2.1110573814245877</v>
      </c>
      <c r="E63" s="58">
        <v>2.1267391682500678</v>
      </c>
      <c r="F63" s="58">
        <v>2.1424209577952693</v>
      </c>
      <c r="G63" s="58">
        <v>2.1581027462414695</v>
      </c>
      <c r="H63" s="58">
        <v>2.1737845312338751</v>
      </c>
      <c r="I63" s="58">
        <v>2.1894663170403481</v>
      </c>
      <c r="J63" s="58">
        <v>2.2051481031004609</v>
      </c>
      <c r="K63" s="58">
        <v>2.2208298939800146</v>
      </c>
      <c r="L63" s="58">
        <v>2.2365116796749689</v>
      </c>
      <c r="M63" s="58">
        <v>2.2521934678959186</v>
      </c>
      <c r="N63" s="58">
        <v>2.2678752548417442</v>
      </c>
      <c r="O63" s="58">
        <v>2.2835570463716222</v>
      </c>
      <c r="P63" s="58">
        <v>2.2992388314179406</v>
      </c>
      <c r="Q63" s="58">
        <v>2.3149206177661585</v>
      </c>
      <c r="R63" s="58">
        <v>2.330602401057952</v>
      </c>
      <c r="S63" s="58">
        <v>2.3462841904248406</v>
      </c>
      <c r="T63" s="58">
        <v>2.3619659748828448</v>
      </c>
      <c r="U63" s="58">
        <v>2.3776477646206646</v>
      </c>
      <c r="V63" s="58">
        <v>2.3933295494092865</v>
      </c>
      <c r="W63" s="58">
        <v>2.4090113358731973</v>
      </c>
      <c r="X63" s="58">
        <v>2.4246931270100291</v>
      </c>
      <c r="Y63" s="58">
        <v>2.4403749183842671</v>
      </c>
      <c r="Z63" s="58">
        <v>2.4560567020818693</v>
      </c>
      <c r="AA63" s="58">
        <v>2.4717384907093409</v>
      </c>
      <c r="AB63" s="58">
        <v>2.4874202736215207</v>
      </c>
      <c r="AC63" s="58">
        <v>2.5031020594329902</v>
      </c>
      <c r="AD63" s="58">
        <v>2.518783841964503</v>
      </c>
      <c r="AE63" s="58">
        <v>2.5344656268959724</v>
      </c>
      <c r="AF63" s="58">
        <v>2.550147409060223</v>
      </c>
      <c r="AG63" s="58">
        <v>2.5658291981210484</v>
      </c>
      <c r="AH63" s="58">
        <v>2.5815109895901731</v>
      </c>
      <c r="AI63" s="58">
        <v>2.5971927759290829</v>
      </c>
      <c r="AJ63" s="58">
        <v>2.6128745672589977</v>
      </c>
      <c r="AK63" s="58">
        <v>2.6285563554356006</v>
      </c>
    </row>
    <row r="64" spans="1:37" x14ac:dyDescent="0.3">
      <c r="Q64" s="175"/>
    </row>
    <row r="66" spans="1:37" x14ac:dyDescent="0.3">
      <c r="A66" s="101" t="s">
        <v>327</v>
      </c>
      <c r="B66" s="73">
        <f>B43</f>
        <v>2015</v>
      </c>
      <c r="C66" s="73">
        <f t="shared" ref="C66:AK66" si="5">C43</f>
        <v>2016</v>
      </c>
      <c r="D66" s="73">
        <f t="shared" si="5"/>
        <v>2017</v>
      </c>
      <c r="E66" s="73">
        <f t="shared" si="5"/>
        <v>2018</v>
      </c>
      <c r="F66" s="73">
        <f t="shared" si="5"/>
        <v>2019</v>
      </c>
      <c r="G66" s="73">
        <f t="shared" si="5"/>
        <v>2020</v>
      </c>
      <c r="H66" s="73">
        <f t="shared" si="5"/>
        <v>2021</v>
      </c>
      <c r="I66" s="73">
        <f t="shared" si="5"/>
        <v>2022</v>
      </c>
      <c r="J66" s="73">
        <f t="shared" si="5"/>
        <v>2023</v>
      </c>
      <c r="K66" s="73">
        <f t="shared" si="5"/>
        <v>2024</v>
      </c>
      <c r="L66" s="73">
        <f t="shared" si="5"/>
        <v>2025</v>
      </c>
      <c r="M66" s="73">
        <f t="shared" si="5"/>
        <v>2026</v>
      </c>
      <c r="N66" s="73">
        <f t="shared" si="5"/>
        <v>2027</v>
      </c>
      <c r="O66" s="73">
        <f t="shared" si="5"/>
        <v>2028</v>
      </c>
      <c r="P66" s="73">
        <f t="shared" si="5"/>
        <v>2029</v>
      </c>
      <c r="Q66" s="73">
        <f t="shared" si="5"/>
        <v>2030</v>
      </c>
      <c r="R66" s="73">
        <f t="shared" si="5"/>
        <v>2031</v>
      </c>
      <c r="S66" s="73">
        <f t="shared" si="5"/>
        <v>2032</v>
      </c>
      <c r="T66" s="73">
        <f t="shared" si="5"/>
        <v>2033</v>
      </c>
      <c r="U66" s="73">
        <f t="shared" si="5"/>
        <v>2034</v>
      </c>
      <c r="V66" s="73">
        <f t="shared" si="5"/>
        <v>2035</v>
      </c>
      <c r="W66" s="73">
        <f t="shared" si="5"/>
        <v>2036</v>
      </c>
      <c r="X66" s="73">
        <f t="shared" si="5"/>
        <v>2037</v>
      </c>
      <c r="Y66" s="73">
        <f t="shared" si="5"/>
        <v>2038</v>
      </c>
      <c r="Z66" s="73">
        <f t="shared" si="5"/>
        <v>2039</v>
      </c>
      <c r="AA66" s="73">
        <f t="shared" si="5"/>
        <v>2040</v>
      </c>
      <c r="AB66" s="73">
        <f t="shared" si="5"/>
        <v>2041</v>
      </c>
      <c r="AC66" s="73">
        <f t="shared" si="5"/>
        <v>2042</v>
      </c>
      <c r="AD66" s="73">
        <f t="shared" si="5"/>
        <v>2043</v>
      </c>
      <c r="AE66" s="73">
        <f t="shared" si="5"/>
        <v>2044</v>
      </c>
      <c r="AF66" s="73">
        <f t="shared" si="5"/>
        <v>2045</v>
      </c>
      <c r="AG66" s="73">
        <f t="shared" si="5"/>
        <v>2046</v>
      </c>
      <c r="AH66" s="73">
        <f t="shared" si="5"/>
        <v>2047</v>
      </c>
      <c r="AI66" s="73">
        <f t="shared" si="5"/>
        <v>2048</v>
      </c>
      <c r="AJ66" s="73">
        <f t="shared" si="5"/>
        <v>2049</v>
      </c>
      <c r="AK66" s="73">
        <f t="shared" si="5"/>
        <v>2050</v>
      </c>
    </row>
    <row r="67" spans="1:37" x14ac:dyDescent="0.3">
      <c r="A67" s="99" t="s">
        <v>218</v>
      </c>
      <c r="B67" s="102">
        <f>B59</f>
        <v>9.585904768500001E-5</v>
      </c>
      <c r="C67" s="102">
        <f t="shared" ref="C67:AK67" si="6">C59</f>
        <v>3.5071938727635773E-4</v>
      </c>
      <c r="D67" s="102">
        <f t="shared" si="6"/>
        <v>7.3904759526648687E-4</v>
      </c>
      <c r="E67" s="102">
        <f t="shared" si="6"/>
        <v>1.2660066779012589E-3</v>
      </c>
      <c r="F67" s="102">
        <f t="shared" si="6"/>
        <v>2.5329462120116109E-3</v>
      </c>
      <c r="G67" s="102">
        <f t="shared" si="6"/>
        <v>4.5393214004934958E-3</v>
      </c>
      <c r="H67" s="102">
        <f t="shared" si="6"/>
        <v>7.2790594259217788E-3</v>
      </c>
      <c r="I67" s="102">
        <f t="shared" si="6"/>
        <v>1.0743860118017111E-2</v>
      </c>
      <c r="J67" s="102">
        <f t="shared" si="6"/>
        <v>1.4920682696991148E-2</v>
      </c>
      <c r="K67" s="102">
        <f t="shared" si="6"/>
        <v>1.9787515426886115E-2</v>
      </c>
      <c r="L67" s="102">
        <f t="shared" si="6"/>
        <v>2.5542809902865508E-2</v>
      </c>
      <c r="M67" s="102">
        <f t="shared" si="6"/>
        <v>3.2186574302875651E-2</v>
      </c>
      <c r="N67" s="102">
        <f t="shared" si="6"/>
        <v>3.9698335990435561E-2</v>
      </c>
      <c r="O67" s="102">
        <f t="shared" si="6"/>
        <v>4.8056456014088783E-2</v>
      </c>
      <c r="P67" s="102">
        <f t="shared" si="6"/>
        <v>5.728767632206172E-2</v>
      </c>
      <c r="Q67" s="102">
        <f t="shared" si="6"/>
        <v>6.7539940031145537E-2</v>
      </c>
      <c r="R67" s="102">
        <f t="shared" si="6"/>
        <v>7.8471102237912357E-2</v>
      </c>
      <c r="S67" s="102">
        <f t="shared" si="6"/>
        <v>9.0350780310232096E-2</v>
      </c>
      <c r="T67" s="102">
        <f t="shared" si="6"/>
        <v>0.10327887645875247</v>
      </c>
      <c r="U67" s="102">
        <f t="shared" si="6"/>
        <v>0.11707173819846793</v>
      </c>
      <c r="V67" s="102">
        <f t="shared" si="6"/>
        <v>0.13137952491566929</v>
      </c>
      <c r="W67" s="102">
        <f t="shared" si="6"/>
        <v>0.14589805578922518</v>
      </c>
      <c r="X67" s="102">
        <f t="shared" si="6"/>
        <v>0.16044208303730706</v>
      </c>
      <c r="Y67" s="102">
        <f t="shared" si="6"/>
        <v>0.17489832801473398</v>
      </c>
      <c r="Z67" s="102">
        <f t="shared" si="6"/>
        <v>0.18918121223921944</v>
      </c>
      <c r="AA67" s="102">
        <f t="shared" si="6"/>
        <v>0.20321446874763938</v>
      </c>
      <c r="AB67" s="102">
        <f t="shared" si="6"/>
        <v>0.21692768069303561</v>
      </c>
      <c r="AC67" s="102">
        <f t="shared" si="6"/>
        <v>0.2302661143555762</v>
      </c>
      <c r="AD67" s="102">
        <f t="shared" si="6"/>
        <v>0.24320894278068703</v>
      </c>
      <c r="AE67" s="102">
        <f t="shared" si="6"/>
        <v>0.25578707910854348</v>
      </c>
      <c r="AF67" s="102">
        <f t="shared" si="6"/>
        <v>0.2680919121744908</v>
      </c>
      <c r="AG67" s="102">
        <f t="shared" si="6"/>
        <v>0.28026909497156921</v>
      </c>
      <c r="AH67" s="102">
        <f t="shared" si="6"/>
        <v>0.29249485736049047</v>
      </c>
      <c r="AI67" s="102">
        <f t="shared" si="6"/>
        <v>0.30493727534287413</v>
      </c>
      <c r="AJ67" s="102">
        <f t="shared" si="6"/>
        <v>0.31771442928579124</v>
      </c>
      <c r="AK67" s="102">
        <f t="shared" si="6"/>
        <v>0.33086907913328656</v>
      </c>
    </row>
    <row r="68" spans="1:37" x14ac:dyDescent="0.3">
      <c r="A68" s="99" t="s">
        <v>217</v>
      </c>
      <c r="B68" s="102">
        <f>B58</f>
        <v>1.0178847331500001E-4</v>
      </c>
      <c r="C68" s="102">
        <f t="shared" ref="C68:AK68" si="7">C58</f>
        <v>2.2731670010788494E-4</v>
      </c>
      <c r="D68" s="102">
        <f t="shared" si="7"/>
        <v>4.1858280988449386E-4</v>
      </c>
      <c r="E68" s="102">
        <f t="shared" si="7"/>
        <v>6.7812944624733756E-4</v>
      </c>
      <c r="F68" s="102">
        <f t="shared" si="7"/>
        <v>1.3021418106556422E-3</v>
      </c>
      <c r="G68" s="102">
        <f t="shared" si="7"/>
        <v>2.2903448551902668E-3</v>
      </c>
      <c r="H68" s="102">
        <f t="shared" si="7"/>
        <v>3.6397297178116508E-3</v>
      </c>
      <c r="I68" s="102">
        <f t="shared" si="7"/>
        <v>5.3461691790058895E-3</v>
      </c>
      <c r="J68" s="102">
        <f t="shared" si="7"/>
        <v>7.4031648322970814E-3</v>
      </c>
      <c r="K68" s="102">
        <f t="shared" si="7"/>
        <v>9.7997440364968186E-3</v>
      </c>
      <c r="L68" s="102">
        <f t="shared" si="7"/>
        <v>1.2284415358509292E-2</v>
      </c>
      <c r="M68" s="102">
        <f t="shared" si="7"/>
        <v>1.4779522475487897E-2</v>
      </c>
      <c r="N68" s="102">
        <f t="shared" si="7"/>
        <v>1.7207794512224678E-2</v>
      </c>
      <c r="O68" s="102">
        <f t="shared" si="7"/>
        <v>1.949919656367264E-2</v>
      </c>
      <c r="P68" s="102">
        <f t="shared" si="7"/>
        <v>2.1599554020764845E-2</v>
      </c>
      <c r="Q68" s="102">
        <f t="shared" si="7"/>
        <v>2.3473150330676647E-2</v>
      </c>
      <c r="R68" s="102">
        <f t="shared" si="7"/>
        <v>2.5396648856591392E-2</v>
      </c>
      <c r="S68" s="102">
        <f t="shared" si="7"/>
        <v>2.7395597838776702E-2</v>
      </c>
      <c r="T68" s="102">
        <f t="shared" si="7"/>
        <v>2.9458078516565622E-2</v>
      </c>
      <c r="U68" s="102">
        <f t="shared" si="7"/>
        <v>3.1517348661910034E-2</v>
      </c>
      <c r="V68" s="102">
        <f t="shared" si="7"/>
        <v>3.3479238162963915E-2</v>
      </c>
      <c r="W68" s="102">
        <f t="shared" si="7"/>
        <v>3.526760064087784E-2</v>
      </c>
      <c r="X68" s="102">
        <f t="shared" si="7"/>
        <v>3.6844567277577497E-2</v>
      </c>
      <c r="Y68" s="102">
        <f t="shared" si="7"/>
        <v>3.8206939673379445E-2</v>
      </c>
      <c r="Z68" s="102">
        <f t="shared" si="7"/>
        <v>3.9378554033124263E-2</v>
      </c>
      <c r="AA68" s="102">
        <f t="shared" si="7"/>
        <v>4.0402970477339963E-2</v>
      </c>
      <c r="AB68" s="102">
        <f t="shared" si="7"/>
        <v>4.1335477907047204E-2</v>
      </c>
      <c r="AC68" s="102">
        <f t="shared" si="7"/>
        <v>4.2233898187125619E-2</v>
      </c>
      <c r="AD68" s="102">
        <f t="shared" si="7"/>
        <v>4.3148517766422805E-2</v>
      </c>
      <c r="AE68" s="102">
        <f t="shared" si="7"/>
        <v>4.4114021109721145E-2</v>
      </c>
      <c r="AF68" s="102">
        <f t="shared" si="7"/>
        <v>4.5146290533318222E-2</v>
      </c>
      <c r="AG68" s="102">
        <f t="shared" si="7"/>
        <v>4.6243818621082171E-2</v>
      </c>
      <c r="AH68" s="102">
        <f t="shared" si="7"/>
        <v>4.7391907059349661E-2</v>
      </c>
      <c r="AI68" s="102">
        <f t="shared" si="7"/>
        <v>4.8568863367293311E-2</v>
      </c>
      <c r="AJ68" s="102">
        <f t="shared" si="7"/>
        <v>4.9752948414517918E-2</v>
      </c>
      <c r="AK68" s="102">
        <f t="shared" si="7"/>
        <v>5.0926963969266069E-2</v>
      </c>
    </row>
    <row r="69" spans="1:37" x14ac:dyDescent="0.3">
      <c r="A69" s="99" t="s">
        <v>80</v>
      </c>
      <c r="B69" s="102">
        <f>B63-B70-B68-B67</f>
        <v>5.1992345157572499E-2</v>
      </c>
      <c r="C69" s="102">
        <f t="shared" ref="C69:AK69" si="8">C63-C70-C68-C67</f>
        <v>5.2384389865048592E-2</v>
      </c>
      <c r="D69" s="102">
        <f t="shared" si="8"/>
        <v>5.2776434535614598E-2</v>
      </c>
      <c r="E69" s="102">
        <f t="shared" si="8"/>
        <v>5.3168479206251645E-2</v>
      </c>
      <c r="F69" s="102">
        <f t="shared" si="8"/>
        <v>5.3560523944881915E-2</v>
      </c>
      <c r="G69" s="102">
        <f t="shared" si="8"/>
        <v>5.3952568656036648E-2</v>
      </c>
      <c r="H69" s="102">
        <f t="shared" si="8"/>
        <v>5.4344613280846742E-2</v>
      </c>
      <c r="I69" s="102">
        <f t="shared" si="8"/>
        <v>5.4736657926008646E-2</v>
      </c>
      <c r="J69" s="102">
        <f t="shared" si="8"/>
        <v>5.5128702577511512E-2</v>
      </c>
      <c r="K69" s="102">
        <f t="shared" si="8"/>
        <v>5.5520747349500174E-2</v>
      </c>
      <c r="L69" s="102">
        <f t="shared" si="8"/>
        <v>5.5912791991874183E-2</v>
      </c>
      <c r="M69" s="102">
        <f t="shared" si="8"/>
        <v>5.6304836697397775E-2</v>
      </c>
      <c r="N69" s="102">
        <f t="shared" si="8"/>
        <v>5.6696881371043457E-2</v>
      </c>
      <c r="O69" s="102">
        <f t="shared" si="8"/>
        <v>5.7088926159290621E-2</v>
      </c>
      <c r="P69" s="102">
        <f t="shared" si="8"/>
        <v>5.7480970785448407E-2</v>
      </c>
      <c r="Q69" s="102">
        <f t="shared" si="8"/>
        <v>5.7873015444153866E-2</v>
      </c>
      <c r="R69" s="102">
        <f t="shared" si="8"/>
        <v>5.8265060026449031E-2</v>
      </c>
      <c r="S69" s="102">
        <f t="shared" si="8"/>
        <v>5.8657104760620901E-2</v>
      </c>
      <c r="T69" s="102">
        <f t="shared" si="8"/>
        <v>5.9049149372071313E-2</v>
      </c>
      <c r="U69" s="102">
        <f t="shared" si="8"/>
        <v>5.944119411551653E-2</v>
      </c>
      <c r="V69" s="102">
        <f t="shared" si="8"/>
        <v>5.9833238735232414E-2</v>
      </c>
      <c r="W69" s="102">
        <f t="shared" si="8"/>
        <v>6.0225283396829699E-2</v>
      </c>
      <c r="X69" s="102">
        <f t="shared" si="8"/>
        <v>6.0617328175250784E-2</v>
      </c>
      <c r="Y69" s="102">
        <f t="shared" si="8"/>
        <v>6.1009372959606734E-2</v>
      </c>
      <c r="Z69" s="102">
        <f t="shared" si="8"/>
        <v>6.1401417552046561E-2</v>
      </c>
      <c r="AA69" s="102">
        <f t="shared" si="8"/>
        <v>6.1793462267733745E-2</v>
      </c>
      <c r="AB69" s="102">
        <f t="shared" si="8"/>
        <v>6.2185506840537835E-2</v>
      </c>
      <c r="AC69" s="102">
        <f t="shared" si="8"/>
        <v>6.2577551485824778E-2</v>
      </c>
      <c r="AD69" s="102">
        <f t="shared" si="8"/>
        <v>6.2969596049112703E-2</v>
      </c>
      <c r="AE69" s="102">
        <f t="shared" si="8"/>
        <v>6.3361640672399078E-2</v>
      </c>
      <c r="AF69" s="102">
        <f t="shared" si="8"/>
        <v>6.3753685226505374E-2</v>
      </c>
      <c r="AG69" s="102">
        <f t="shared" si="8"/>
        <v>6.4145729953025976E-2</v>
      </c>
      <c r="AH69" s="102">
        <f t="shared" si="8"/>
        <v>6.4537774739754306E-2</v>
      </c>
      <c r="AI69" s="102">
        <f t="shared" si="8"/>
        <v>6.4929819398227062E-2</v>
      </c>
      <c r="AJ69" s="102">
        <f t="shared" si="8"/>
        <v>6.5321864181474842E-2</v>
      </c>
      <c r="AK69" s="102">
        <f t="shared" si="8"/>
        <v>6.5713908885889849E-2</v>
      </c>
    </row>
    <row r="70" spans="1:37" x14ac:dyDescent="0.3">
      <c r="A70" s="99" t="s">
        <v>84</v>
      </c>
      <c r="B70" s="103">
        <f>B55</f>
        <v>2.02750381362433</v>
      </c>
      <c r="C70" s="103">
        <f t="shared" ref="C70:AK70" si="9">C55</f>
        <v>2.0424131686495079</v>
      </c>
      <c r="D70" s="103">
        <f t="shared" si="9"/>
        <v>2.0571233164838221</v>
      </c>
      <c r="E70" s="103">
        <f t="shared" si="9"/>
        <v>2.0716265529196676</v>
      </c>
      <c r="F70" s="103">
        <f t="shared" si="9"/>
        <v>2.0850253458277201</v>
      </c>
      <c r="G70" s="103">
        <f t="shared" si="9"/>
        <v>2.0973205113297491</v>
      </c>
      <c r="H70" s="103">
        <f t="shared" si="9"/>
        <v>2.1085211288092949</v>
      </c>
      <c r="I70" s="103">
        <f t="shared" si="9"/>
        <v>2.1186396298173165</v>
      </c>
      <c r="J70" s="103">
        <f t="shared" si="9"/>
        <v>2.1276955529936612</v>
      </c>
      <c r="K70" s="103">
        <f t="shared" si="9"/>
        <v>2.1357218871671315</v>
      </c>
      <c r="L70" s="103">
        <f t="shared" si="9"/>
        <v>2.1427716624217199</v>
      </c>
      <c r="M70" s="103">
        <f t="shared" si="9"/>
        <v>2.1489225344201572</v>
      </c>
      <c r="N70" s="103">
        <f t="shared" si="9"/>
        <v>2.1542722429680405</v>
      </c>
      <c r="O70" s="103">
        <f t="shared" si="9"/>
        <v>2.1589124676345701</v>
      </c>
      <c r="P70" s="103">
        <f t="shared" si="9"/>
        <v>2.1628706302896656</v>
      </c>
      <c r="Q70" s="103">
        <f t="shared" si="9"/>
        <v>2.1660345119601825</v>
      </c>
      <c r="R70" s="103">
        <f t="shared" si="9"/>
        <v>2.1684695899369992</v>
      </c>
      <c r="S70" s="103">
        <f t="shared" si="9"/>
        <v>2.1698807075152109</v>
      </c>
      <c r="T70" s="103">
        <f t="shared" si="9"/>
        <v>2.1701798705354554</v>
      </c>
      <c r="U70" s="103">
        <f t="shared" si="9"/>
        <v>2.1696174836447701</v>
      </c>
      <c r="V70" s="103">
        <f t="shared" si="9"/>
        <v>2.1686375475954209</v>
      </c>
      <c r="W70" s="103">
        <f t="shared" si="9"/>
        <v>2.1676203960462646</v>
      </c>
      <c r="X70" s="103">
        <f t="shared" si="9"/>
        <v>2.1667891485198938</v>
      </c>
      <c r="Y70" s="103">
        <f t="shared" si="9"/>
        <v>2.1662602777365469</v>
      </c>
      <c r="Z70" s="103">
        <f t="shared" si="9"/>
        <v>2.166095518257479</v>
      </c>
      <c r="AA70" s="103">
        <f t="shared" si="9"/>
        <v>2.1663275892166278</v>
      </c>
      <c r="AB70" s="103">
        <f t="shared" si="9"/>
        <v>2.1669716081809001</v>
      </c>
      <c r="AC70" s="103">
        <f t="shared" si="9"/>
        <v>2.1680244954044636</v>
      </c>
      <c r="AD70" s="103">
        <f t="shared" si="9"/>
        <v>2.1694567853682805</v>
      </c>
      <c r="AE70" s="103">
        <f t="shared" si="9"/>
        <v>2.1712028860053088</v>
      </c>
      <c r="AF70" s="103">
        <f t="shared" si="9"/>
        <v>2.1731555211259086</v>
      </c>
      <c r="AG70" s="103">
        <f t="shared" si="9"/>
        <v>2.175170554575371</v>
      </c>
      <c r="AH70" s="103">
        <f t="shared" si="9"/>
        <v>2.1770864504305787</v>
      </c>
      <c r="AI70" s="103">
        <f t="shared" si="9"/>
        <v>2.1787568178206884</v>
      </c>
      <c r="AJ70" s="103">
        <f t="shared" si="9"/>
        <v>2.1800853253772137</v>
      </c>
      <c r="AK70" s="103">
        <f t="shared" si="9"/>
        <v>2.1810464034471582</v>
      </c>
    </row>
    <row r="72" spans="1:37" x14ac:dyDescent="0.3">
      <c r="A72" s="101" t="s">
        <v>328</v>
      </c>
      <c r="B72">
        <f>B66</f>
        <v>2015</v>
      </c>
      <c r="C72" s="43">
        <f t="shared" ref="C72:AK72" si="10">C66</f>
        <v>2016</v>
      </c>
      <c r="D72" s="43">
        <f t="shared" si="10"/>
        <v>2017</v>
      </c>
      <c r="E72" s="43">
        <f t="shared" si="10"/>
        <v>2018</v>
      </c>
      <c r="F72" s="43">
        <f t="shared" si="10"/>
        <v>2019</v>
      </c>
      <c r="G72" s="43">
        <f t="shared" si="10"/>
        <v>2020</v>
      </c>
      <c r="H72" s="43">
        <f t="shared" si="10"/>
        <v>2021</v>
      </c>
      <c r="I72" s="43">
        <f t="shared" si="10"/>
        <v>2022</v>
      </c>
      <c r="J72" s="43">
        <f t="shared" si="10"/>
        <v>2023</v>
      </c>
      <c r="K72" s="43">
        <f t="shared" si="10"/>
        <v>2024</v>
      </c>
      <c r="L72" s="43">
        <f t="shared" si="10"/>
        <v>2025</v>
      </c>
      <c r="M72" s="43">
        <f t="shared" si="10"/>
        <v>2026</v>
      </c>
      <c r="N72" s="43">
        <f t="shared" si="10"/>
        <v>2027</v>
      </c>
      <c r="O72" s="43">
        <f t="shared" si="10"/>
        <v>2028</v>
      </c>
      <c r="P72" s="43">
        <f t="shared" si="10"/>
        <v>2029</v>
      </c>
      <c r="Q72" s="43">
        <f t="shared" si="10"/>
        <v>2030</v>
      </c>
      <c r="R72" s="43">
        <f t="shared" si="10"/>
        <v>2031</v>
      </c>
      <c r="S72" s="43">
        <f t="shared" si="10"/>
        <v>2032</v>
      </c>
      <c r="T72" s="43">
        <f t="shared" si="10"/>
        <v>2033</v>
      </c>
      <c r="U72" s="43">
        <f t="shared" si="10"/>
        <v>2034</v>
      </c>
      <c r="V72" s="43">
        <f t="shared" si="10"/>
        <v>2035</v>
      </c>
      <c r="W72" s="43">
        <f t="shared" si="10"/>
        <v>2036</v>
      </c>
      <c r="X72" s="43">
        <f t="shared" si="10"/>
        <v>2037</v>
      </c>
      <c r="Y72" s="43">
        <f t="shared" si="10"/>
        <v>2038</v>
      </c>
      <c r="Z72" s="43">
        <f t="shared" si="10"/>
        <v>2039</v>
      </c>
      <c r="AA72" s="43">
        <f t="shared" si="10"/>
        <v>2040</v>
      </c>
      <c r="AB72" s="43">
        <f t="shared" si="10"/>
        <v>2041</v>
      </c>
      <c r="AC72" s="43">
        <f t="shared" si="10"/>
        <v>2042</v>
      </c>
      <c r="AD72" s="43">
        <f t="shared" si="10"/>
        <v>2043</v>
      </c>
      <c r="AE72" s="43">
        <f t="shared" si="10"/>
        <v>2044</v>
      </c>
      <c r="AF72" s="43">
        <f t="shared" si="10"/>
        <v>2045</v>
      </c>
      <c r="AG72" s="43">
        <f t="shared" si="10"/>
        <v>2046</v>
      </c>
      <c r="AH72" s="43">
        <f t="shared" si="10"/>
        <v>2047</v>
      </c>
      <c r="AI72" s="43">
        <f t="shared" si="10"/>
        <v>2048</v>
      </c>
      <c r="AJ72" s="43">
        <f t="shared" si="10"/>
        <v>2049</v>
      </c>
      <c r="AK72" s="43">
        <f t="shared" si="10"/>
        <v>2050</v>
      </c>
    </row>
    <row r="73" spans="1:37" x14ac:dyDescent="0.3">
      <c r="A73" s="99" t="s">
        <v>218</v>
      </c>
      <c r="B73" s="102">
        <f>B67+B44</f>
        <v>1.5206580068053239E-3</v>
      </c>
      <c r="C73" s="102">
        <f t="shared" ref="C73:AK76" si="11">C67+C44</f>
        <v>3.2320037141691195E-3</v>
      </c>
      <c r="D73" s="102">
        <f t="shared" si="11"/>
        <v>5.8688894283106642E-3</v>
      </c>
      <c r="E73" s="102">
        <f t="shared" si="11"/>
        <v>9.4690469296979142E-3</v>
      </c>
      <c r="F73" s="102">
        <f t="shared" si="11"/>
        <v>1.5868508962096441E-2</v>
      </c>
      <c r="G73" s="102">
        <f t="shared" si="11"/>
        <v>2.518319343570399E-2</v>
      </c>
      <c r="H73" s="102">
        <f t="shared" si="11"/>
        <v>3.7513390007906565E-2</v>
      </c>
      <c r="I73" s="102">
        <f t="shared" si="11"/>
        <v>5.2951348660451016E-2</v>
      </c>
      <c r="J73" s="102">
        <f t="shared" si="11"/>
        <v>7.1567014292520353E-2</v>
      </c>
      <c r="K73" s="102">
        <f t="shared" si="11"/>
        <v>9.3386981534017185E-2</v>
      </c>
      <c r="L73" s="102">
        <f t="shared" si="11"/>
        <v>0.11860537928555089</v>
      </c>
      <c r="M73" s="102">
        <f t="shared" si="11"/>
        <v>0.15310545651593685</v>
      </c>
      <c r="N73" s="102">
        <f t="shared" si="11"/>
        <v>0.19679370533102847</v>
      </c>
      <c r="O73" s="102">
        <f t="shared" si="11"/>
        <v>0.24951734226497863</v>
      </c>
      <c r="P73" s="102">
        <f t="shared" si="11"/>
        <v>0.31143811711442504</v>
      </c>
      <c r="Q73" s="102">
        <f t="shared" si="11"/>
        <v>0.3836398081537214</v>
      </c>
      <c r="R73" s="102">
        <f t="shared" si="11"/>
        <v>0.45866048884790206</v>
      </c>
      <c r="S73" s="102">
        <f t="shared" si="11"/>
        <v>0.53833419209893729</v>
      </c>
      <c r="T73" s="102">
        <f t="shared" si="11"/>
        <v>0.6232967198513607</v>
      </c>
      <c r="U73" s="102">
        <f t="shared" si="11"/>
        <v>0.71237172369724522</v>
      </c>
      <c r="V73" s="102">
        <f t="shared" si="11"/>
        <v>0.8034159098050746</v>
      </c>
      <c r="W73" s="102">
        <f t="shared" si="11"/>
        <v>0.89460948415260877</v>
      </c>
      <c r="X73" s="102">
        <f t="shared" si="11"/>
        <v>0.9847866140028998</v>
      </c>
      <c r="Y73" s="102">
        <f t="shared" si="11"/>
        <v>1.0730618294969823</v>
      </c>
      <c r="Z73" s="102">
        <f t="shared" si="11"/>
        <v>1.1585457037521492</v>
      </c>
      <c r="AA73" s="102">
        <f t="shared" si="11"/>
        <v>1.2402577084919586</v>
      </c>
      <c r="AB73" s="102">
        <f t="shared" si="11"/>
        <v>1.317152880308853</v>
      </c>
      <c r="AC73" s="102">
        <f t="shared" si="11"/>
        <v>1.3882693735171503</v>
      </c>
      <c r="AD73" s="102">
        <f t="shared" si="11"/>
        <v>1.4529811832032486</v>
      </c>
      <c r="AE73" s="102">
        <f t="shared" si="11"/>
        <v>1.5112640908295354</v>
      </c>
      <c r="AF73" s="102">
        <f t="shared" si="11"/>
        <v>1.5638321979250023</v>
      </c>
      <c r="AG73" s="102">
        <f t="shared" si="11"/>
        <v>1.6120455379036243</v>
      </c>
      <c r="AH73" s="102">
        <f t="shared" si="11"/>
        <v>1.6576091899889946</v>
      </c>
      <c r="AI73" s="102">
        <f t="shared" si="11"/>
        <v>1.7021717855699738</v>
      </c>
      <c r="AJ73" s="102">
        <f t="shared" si="11"/>
        <v>1.7469611928700937</v>
      </c>
      <c r="AK73" s="102">
        <f t="shared" si="11"/>
        <v>1.7926076332387946</v>
      </c>
    </row>
    <row r="74" spans="1:37" x14ac:dyDescent="0.3">
      <c r="A74" s="99" t="s">
        <v>217</v>
      </c>
      <c r="B74" s="102">
        <f>B68+B45</f>
        <v>1.9797486898625936E-3</v>
      </c>
      <c r="C74" s="102">
        <f t="shared" ref="C74:Q74" si="12">C68+C45</f>
        <v>2.7641652787270352E-3</v>
      </c>
      <c r="D74" s="102">
        <f t="shared" si="12"/>
        <v>4.0039087337201199E-3</v>
      </c>
      <c r="E74" s="102">
        <f t="shared" si="12"/>
        <v>5.7164663577347558E-3</v>
      </c>
      <c r="F74" s="102">
        <f t="shared" si="12"/>
        <v>8.5459345359439557E-3</v>
      </c>
      <c r="G74" s="102">
        <f t="shared" si="12"/>
        <v>1.2355580423674923E-2</v>
      </c>
      <c r="H74" s="102">
        <f t="shared" si="12"/>
        <v>1.7003822924960225E-2</v>
      </c>
      <c r="I74" s="102">
        <f t="shared" si="12"/>
        <v>2.2348625856269594E-2</v>
      </c>
      <c r="J74" s="102">
        <f t="shared" si="12"/>
        <v>2.8243408900936781E-2</v>
      </c>
      <c r="K74" s="102">
        <f t="shared" si="12"/>
        <v>3.4532516601278193E-2</v>
      </c>
      <c r="L74" s="102">
        <f t="shared" si="12"/>
        <v>4.0814379774478923E-2</v>
      </c>
      <c r="M74" s="102">
        <f t="shared" si="12"/>
        <v>4.7853733074084789E-2</v>
      </c>
      <c r="N74" s="102">
        <f t="shared" si="12"/>
        <v>5.505972601051648E-2</v>
      </c>
      <c r="O74" s="102">
        <f t="shared" si="12"/>
        <v>6.1874518512153982E-2</v>
      </c>
      <c r="P74" s="102">
        <f t="shared" si="12"/>
        <v>6.7805210208666325E-2</v>
      </c>
      <c r="Q74" s="102">
        <f t="shared" si="12"/>
        <v>7.2418836914272866E-2</v>
      </c>
      <c r="R74" s="102">
        <f t="shared" si="11"/>
        <v>7.690067371717689E-2</v>
      </c>
      <c r="S74" s="102">
        <f t="shared" si="11"/>
        <v>8.1290965554859568E-2</v>
      </c>
      <c r="T74" s="102">
        <f t="shared" si="11"/>
        <v>8.5547371092493357E-2</v>
      </c>
      <c r="U74" s="102">
        <f t="shared" si="11"/>
        <v>8.9516201467463127E-2</v>
      </c>
      <c r="V74" s="102">
        <f t="shared" si="11"/>
        <v>9.3005844992874856E-2</v>
      </c>
      <c r="W74" s="102">
        <f t="shared" si="11"/>
        <v>9.5889839621028969E-2</v>
      </c>
      <c r="X74" s="102">
        <f t="shared" si="11"/>
        <v>9.8139965075765861E-2</v>
      </c>
      <c r="Y74" s="102">
        <f t="shared" si="11"/>
        <v>9.9800281640043412E-2</v>
      </c>
      <c r="Z74" s="102">
        <f t="shared" si="11"/>
        <v>0.10095455691846156</v>
      </c>
      <c r="AA74" s="102">
        <f t="shared" si="11"/>
        <v>0.10170304501572319</v>
      </c>
      <c r="AB74" s="102">
        <f t="shared" si="11"/>
        <v>0.10215109041964342</v>
      </c>
      <c r="AC74" s="102">
        <f t="shared" si="11"/>
        <v>0.10240875981544559</v>
      </c>
      <c r="AD74" s="102">
        <f t="shared" si="11"/>
        <v>0.102594006921429</v>
      </c>
      <c r="AE74" s="102">
        <f t="shared" si="11"/>
        <v>0.10282807979268083</v>
      </c>
      <c r="AF74" s="102">
        <f t="shared" si="11"/>
        <v>0.10321380874329314</v>
      </c>
      <c r="AG74" s="102">
        <f t="shared" si="11"/>
        <v>0.10380231683372436</v>
      </c>
      <c r="AH74" s="102">
        <f t="shared" si="11"/>
        <v>0.10457350419223846</v>
      </c>
      <c r="AI74" s="102">
        <f t="shared" si="11"/>
        <v>0.10545200587111407</v>
      </c>
      <c r="AJ74" s="102">
        <f t="shared" si="11"/>
        <v>0.10634934002340343</v>
      </c>
      <c r="AK74" s="102">
        <f t="shared" si="11"/>
        <v>0.10720029763275761</v>
      </c>
    </row>
    <row r="75" spans="1:37" x14ac:dyDescent="0.3">
      <c r="A75" s="99" t="s">
        <v>80</v>
      </c>
      <c r="B75" s="102">
        <f>B69+B46</f>
        <v>0.14494043030412199</v>
      </c>
      <c r="C75" s="102">
        <f t="shared" si="11"/>
        <v>0.14859261982398717</v>
      </c>
      <c r="D75" s="102">
        <f t="shared" si="11"/>
        <v>0.15359034910701388</v>
      </c>
      <c r="E75" s="102">
        <f t="shared" si="11"/>
        <v>0.15998566621129273</v>
      </c>
      <c r="F75" s="102">
        <f t="shared" si="11"/>
        <v>0.16776732430903235</v>
      </c>
      <c r="G75" s="102">
        <f t="shared" si="11"/>
        <v>0.17690488575328794</v>
      </c>
      <c r="H75" s="102">
        <f t="shared" si="11"/>
        <v>0.18603120041789747</v>
      </c>
      <c r="I75" s="102">
        <f t="shared" si="11"/>
        <v>0.19512929917749158</v>
      </c>
      <c r="J75" s="102">
        <f t="shared" si="11"/>
        <v>0.20417799228159048</v>
      </c>
      <c r="K75" s="102">
        <f t="shared" si="11"/>
        <v>0.21314293915675075</v>
      </c>
      <c r="L75" s="102">
        <f t="shared" si="11"/>
        <v>0.22196980269530045</v>
      </c>
      <c r="M75" s="102">
        <f t="shared" si="11"/>
        <v>0.23057865873919642</v>
      </c>
      <c r="N75" s="102">
        <f t="shared" si="11"/>
        <v>0.23886340155459548</v>
      </c>
      <c r="O75" s="102">
        <f t="shared" si="11"/>
        <v>0.24670285546268558</v>
      </c>
      <c r="P75" s="102">
        <f t="shared" si="11"/>
        <v>0.25398814497842104</v>
      </c>
      <c r="Q75" s="102">
        <f t="shared" si="11"/>
        <v>0.26065832211841639</v>
      </c>
      <c r="R75" s="102">
        <f t="shared" si="11"/>
        <v>0.26671591128653915</v>
      </c>
      <c r="S75" s="102">
        <f t="shared" si="11"/>
        <v>0.27219081688899699</v>
      </c>
      <c r="T75" s="102">
        <f t="shared" si="11"/>
        <v>0.27707013091744048</v>
      </c>
      <c r="U75" s="102">
        <f t="shared" si="11"/>
        <v>0.28128103068306676</v>
      </c>
      <c r="V75" s="102">
        <f t="shared" si="11"/>
        <v>0.28477572918337024</v>
      </c>
      <c r="W75" s="102">
        <f t="shared" si="11"/>
        <v>0.28762132915257216</v>
      </c>
      <c r="X75" s="102">
        <f t="shared" si="11"/>
        <v>0.28998620970077027</v>
      </c>
      <c r="Y75" s="102">
        <f t="shared" si="11"/>
        <v>0.29206176564043718</v>
      </c>
      <c r="Z75" s="102">
        <f t="shared" si="11"/>
        <v>0.29400006651490562</v>
      </c>
      <c r="AA75" s="102">
        <f t="shared" si="11"/>
        <v>0.29589033933499931</v>
      </c>
      <c r="AB75" s="102">
        <f t="shared" si="11"/>
        <v>0.29776931723207911</v>
      </c>
      <c r="AC75" s="102">
        <f t="shared" si="11"/>
        <v>0.29964670603822452</v>
      </c>
      <c r="AD75" s="102">
        <f t="shared" si="11"/>
        <v>0.30152397837704725</v>
      </c>
      <c r="AE75" s="102">
        <f t="shared" si="11"/>
        <v>0.30340124775155236</v>
      </c>
      <c r="AF75" s="102">
        <f t="shared" si="11"/>
        <v>0.3052785165080415</v>
      </c>
      <c r="AG75" s="102">
        <f t="shared" si="11"/>
        <v>0.30715578512498493</v>
      </c>
      <c r="AH75" s="102">
        <f t="shared" si="11"/>
        <v>0.30903305431349082</v>
      </c>
      <c r="AI75" s="102">
        <f t="shared" si="11"/>
        <v>0.31091032319087053</v>
      </c>
      <c r="AJ75" s="102">
        <f t="shared" si="11"/>
        <v>0.31278759248930715</v>
      </c>
      <c r="AK75" s="102">
        <f t="shared" si="11"/>
        <v>0.31466486151469991</v>
      </c>
    </row>
    <row r="76" spans="1:37" x14ac:dyDescent="0.3">
      <c r="A76" s="99" t="s">
        <v>84</v>
      </c>
      <c r="B76" s="102">
        <f>B70+B47</f>
        <v>4.221590906228605</v>
      </c>
      <c r="C76" s="102">
        <f t="shared" si="11"/>
        <v>4.2483983218098036</v>
      </c>
      <c r="D76" s="102">
        <f t="shared" si="11"/>
        <v>4.2724789794648697</v>
      </c>
      <c r="E76" s="102">
        <f t="shared" si="11"/>
        <v>4.2937276756004072</v>
      </c>
      <c r="F76" s="102">
        <f t="shared" si="11"/>
        <v>4.3096750065963487</v>
      </c>
      <c r="G76" s="102">
        <f t="shared" si="11"/>
        <v>4.3203713066734046</v>
      </c>
      <c r="H76" s="102">
        <f t="shared" si="11"/>
        <v>4.3272244823952253</v>
      </c>
      <c r="I76" s="102">
        <f t="shared" si="11"/>
        <v>4.3303009338988954</v>
      </c>
      <c r="J76" s="102">
        <f t="shared" si="11"/>
        <v>4.3296980703960228</v>
      </c>
      <c r="K76" s="102">
        <f t="shared" si="11"/>
        <v>4.3255787338392011</v>
      </c>
      <c r="L76" s="102">
        <f t="shared" si="11"/>
        <v>4.3182039826658052</v>
      </c>
      <c r="M76" s="102">
        <f t="shared" si="11"/>
        <v>4.3010050513306499</v>
      </c>
      <c r="N76" s="102">
        <f t="shared" si="11"/>
        <v>4.274771966608311</v>
      </c>
      <c r="O76" s="102">
        <f t="shared" si="11"/>
        <v>4.2403367720319363</v>
      </c>
      <c r="P76" s="102">
        <f t="shared" si="11"/>
        <v>4.198140793941624</v>
      </c>
      <c r="Q76" s="102">
        <f t="shared" si="11"/>
        <v>4.1475964168301065</v>
      </c>
      <c r="R76" s="102">
        <f t="shared" si="11"/>
        <v>4.0949799780717742</v>
      </c>
      <c r="S76" s="102">
        <f t="shared" si="11"/>
        <v>4.0383882532934896</v>
      </c>
      <c r="T76" s="102">
        <f t="shared" si="11"/>
        <v>3.9772399673942509</v>
      </c>
      <c r="U76" s="102">
        <f t="shared" si="11"/>
        <v>3.9129365920284949</v>
      </c>
      <c r="V76" s="102">
        <f t="shared" si="11"/>
        <v>3.8478598253762835</v>
      </c>
      <c r="W76" s="102">
        <f t="shared" si="11"/>
        <v>3.7838884898031</v>
      </c>
      <c r="X76" s="102">
        <f t="shared" si="11"/>
        <v>3.7220481969119055</v>
      </c>
      <c r="Y76" s="102">
        <f t="shared" si="11"/>
        <v>3.6629889527779977</v>
      </c>
      <c r="Z76" s="102">
        <f t="shared" si="11"/>
        <v>3.6073643395371828</v>
      </c>
      <c r="AA76" s="102">
        <f t="shared" si="11"/>
        <v>3.5559654115676316</v>
      </c>
      <c r="AB76" s="102">
        <f t="shared" si="11"/>
        <v>3.5096950532229299</v>
      </c>
      <c r="AC76" s="102">
        <f t="shared" si="11"/>
        <v>3.4693953400879054</v>
      </c>
      <c r="AD76" s="102">
        <f t="shared" si="11"/>
        <v>3.4355728405519539</v>
      </c>
      <c r="AE76" s="102">
        <f t="shared" si="11"/>
        <v>3.4081304303743227</v>
      </c>
      <c r="AF76" s="102">
        <f t="shared" si="11"/>
        <v>3.3862511565994211</v>
      </c>
      <c r="AG76" s="102">
        <f t="shared" si="11"/>
        <v>3.3685238742117258</v>
      </c>
      <c r="AH76" s="102">
        <f t="shared" si="11"/>
        <v>3.35326360823192</v>
      </c>
      <c r="AI76" s="102">
        <f t="shared" si="11"/>
        <v>3.3388970774906555</v>
      </c>
      <c r="AJ76" s="102">
        <f t="shared" si="11"/>
        <v>3.3242849105719179</v>
      </c>
      <c r="AK76" s="102">
        <f t="shared" si="11"/>
        <v>3.3088620819889987</v>
      </c>
    </row>
    <row r="77" spans="1:37" x14ac:dyDescent="0.3">
      <c r="C77">
        <v>2015</v>
      </c>
      <c r="D77">
        <v>2020</v>
      </c>
      <c r="E77" s="43">
        <v>2025</v>
      </c>
      <c r="F77" s="43">
        <v>2030</v>
      </c>
      <c r="G77" s="43">
        <v>2035</v>
      </c>
      <c r="H77" s="43">
        <v>2040</v>
      </c>
      <c r="I77" s="43">
        <v>2045</v>
      </c>
      <c r="J77" s="43">
        <v>2050</v>
      </c>
    </row>
    <row r="78" spans="1:37" x14ac:dyDescent="0.3">
      <c r="A78" s="99"/>
      <c r="B78" t="s">
        <v>447</v>
      </c>
      <c r="C78" s="173">
        <f t="shared" ref="C78:J79" si="13">INDEX($B73:$AK73,MATCH(C$77,$B$72:$AK$72,0))*1000000</f>
        <v>1520.658006805324</v>
      </c>
      <c r="D78" s="173">
        <f t="shared" si="13"/>
        <v>25183.19343570399</v>
      </c>
      <c r="E78" s="173">
        <f t="shared" si="13"/>
        <v>118605.37928555088</v>
      </c>
      <c r="F78" s="173">
        <f t="shared" si="13"/>
        <v>383639.80815372139</v>
      </c>
      <c r="G78" s="173">
        <f t="shared" si="13"/>
        <v>803415.90980507457</v>
      </c>
      <c r="H78" s="173">
        <f t="shared" si="13"/>
        <v>1240257.7084919587</v>
      </c>
      <c r="I78" s="173">
        <f t="shared" si="13"/>
        <v>1563832.1979250023</v>
      </c>
      <c r="J78" s="173">
        <f t="shared" si="13"/>
        <v>1792607.6332387945</v>
      </c>
    </row>
    <row r="79" spans="1:37" x14ac:dyDescent="0.3">
      <c r="B79" t="s">
        <v>217</v>
      </c>
      <c r="C79" s="173">
        <f t="shared" si="13"/>
        <v>1979.7486898625937</v>
      </c>
      <c r="D79" s="173">
        <f t="shared" si="13"/>
        <v>12355.580423674923</v>
      </c>
      <c r="E79" s="173">
        <f t="shared" si="13"/>
        <v>40814.379774478926</v>
      </c>
      <c r="F79" s="173">
        <f t="shared" si="13"/>
        <v>72418.836914272862</v>
      </c>
      <c r="G79" s="173">
        <f t="shared" si="13"/>
        <v>93005.84499287486</v>
      </c>
      <c r="H79" s="173">
        <f t="shared" si="13"/>
        <v>101703.0450157232</v>
      </c>
      <c r="I79" s="173">
        <f t="shared" si="13"/>
        <v>103213.80874329314</v>
      </c>
      <c r="J79" s="173">
        <f t="shared" si="13"/>
        <v>107200.2976327576</v>
      </c>
    </row>
    <row r="80" spans="1:37" x14ac:dyDescent="0.3">
      <c r="C80" s="173">
        <f>SUM(C78:C79)</f>
        <v>3500.4066966679175</v>
      </c>
      <c r="D80" s="173">
        <f t="shared" ref="D80:J80" si="14">SUM(D78:D79)</f>
        <v>37538.773859378911</v>
      </c>
      <c r="E80" s="173">
        <f t="shared" si="14"/>
        <v>159419.75906002981</v>
      </c>
      <c r="F80" s="173">
        <f t="shared" si="14"/>
        <v>456058.64506799425</v>
      </c>
      <c r="G80" s="173">
        <f t="shared" si="14"/>
        <v>896421.75479794946</v>
      </c>
      <c r="H80" s="173">
        <f t="shared" si="14"/>
        <v>1341960.7535076819</v>
      </c>
      <c r="I80" s="173">
        <f t="shared" si="14"/>
        <v>1667046.0066682955</v>
      </c>
      <c r="J80" s="173">
        <f t="shared" si="14"/>
        <v>1899807.9308715521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8A75-0B9B-4F24-9736-72E7A2EC57BF}">
  <sheetPr>
    <tabColor theme="0"/>
  </sheetPr>
  <dimension ref="A21:AM125"/>
  <sheetViews>
    <sheetView showGridLines="0" zoomScale="120" zoomScaleNormal="120" workbookViewId="0">
      <pane ySplit="19" topLeftCell="A20" activePane="bottomLeft" state="frozen"/>
      <selection activeCell="P19" sqref="P19"/>
      <selection pane="bottomLeft" activeCell="A20" sqref="A20"/>
    </sheetView>
  </sheetViews>
  <sheetFormatPr defaultColWidth="8.88671875" defaultRowHeight="14.4" x14ac:dyDescent="0.3"/>
  <cols>
    <col min="1" max="1" width="40.6640625" style="43" bestFit="1" customWidth="1"/>
    <col min="2" max="38" width="7.109375" style="43" bestFit="1" customWidth="1"/>
    <col min="39" max="16384" width="8.88671875" style="43"/>
  </cols>
  <sheetData>
    <row r="21" spans="1:38" ht="18" x14ac:dyDescent="0.35">
      <c r="A21" s="194" t="s">
        <v>515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</row>
    <row r="22" spans="1:38" x14ac:dyDescent="0.3">
      <c r="A22" s="57" t="s">
        <v>382</v>
      </c>
    </row>
    <row r="23" spans="1:38" x14ac:dyDescent="0.3">
      <c r="A23" s="57" t="s">
        <v>516</v>
      </c>
    </row>
    <row r="24" spans="1:38" x14ac:dyDescent="0.3">
      <c r="A24" s="57" t="s">
        <v>517</v>
      </c>
    </row>
    <row r="25" spans="1:38" x14ac:dyDescent="0.3">
      <c r="A25" s="57" t="s">
        <v>265</v>
      </c>
    </row>
    <row r="26" spans="1:38" x14ac:dyDescent="0.3">
      <c r="A26" s="57"/>
    </row>
    <row r="27" spans="1:38" x14ac:dyDescent="0.3">
      <c r="A27" s="57" t="s">
        <v>266</v>
      </c>
      <c r="B27" s="57">
        <v>2014</v>
      </c>
      <c r="C27" s="57">
        <v>2015</v>
      </c>
      <c r="D27" s="57">
        <v>2016</v>
      </c>
      <c r="E27" s="57">
        <v>2017</v>
      </c>
      <c r="F27" s="57">
        <v>2018</v>
      </c>
      <c r="G27" s="57">
        <v>2019</v>
      </c>
      <c r="H27" s="57">
        <v>2020</v>
      </c>
      <c r="I27" s="57">
        <v>2021</v>
      </c>
      <c r="J27" s="57">
        <v>2022</v>
      </c>
      <c r="K27" s="57">
        <v>2023</v>
      </c>
      <c r="L27" s="57">
        <v>2024</v>
      </c>
      <c r="M27" s="57">
        <v>2025</v>
      </c>
      <c r="N27" s="57">
        <v>2026</v>
      </c>
      <c r="O27" s="57">
        <v>2027</v>
      </c>
      <c r="P27" s="57">
        <v>2028</v>
      </c>
      <c r="Q27" s="57">
        <v>2029</v>
      </c>
      <c r="R27" s="57">
        <v>2030</v>
      </c>
      <c r="S27" s="57">
        <v>2031</v>
      </c>
      <c r="T27" s="57">
        <v>2032</v>
      </c>
      <c r="U27" s="57">
        <v>2033</v>
      </c>
      <c r="V27" s="57">
        <v>2034</v>
      </c>
      <c r="W27" s="57">
        <v>2035</v>
      </c>
      <c r="X27" s="57">
        <v>2036</v>
      </c>
      <c r="Y27" s="57">
        <v>2037</v>
      </c>
      <c r="Z27" s="57">
        <v>2038</v>
      </c>
      <c r="AA27" s="57">
        <v>2039</v>
      </c>
      <c r="AB27" s="57">
        <v>2040</v>
      </c>
      <c r="AC27" s="57">
        <v>2041</v>
      </c>
      <c r="AD27" s="57">
        <v>2042</v>
      </c>
      <c r="AE27" s="57">
        <v>2043</v>
      </c>
      <c r="AF27" s="57">
        <v>2044</v>
      </c>
      <c r="AG27" s="57">
        <v>2045</v>
      </c>
      <c r="AH27" s="57">
        <v>2046</v>
      </c>
      <c r="AI27" s="57">
        <v>2047</v>
      </c>
      <c r="AJ27" s="57">
        <v>2048</v>
      </c>
      <c r="AK27" s="57">
        <v>2049</v>
      </c>
      <c r="AL27" s="57">
        <v>2050</v>
      </c>
    </row>
    <row r="28" spans="1:38" s="104" customFormat="1" x14ac:dyDescent="0.3">
      <c r="A28" s="104" t="s">
        <v>523</v>
      </c>
      <c r="B28" s="105">
        <v>-11.769</v>
      </c>
      <c r="C28" s="105">
        <v>-11.782333333333334</v>
      </c>
      <c r="D28" s="105">
        <v>-11.795666666666666</v>
      </c>
      <c r="E28" s="105">
        <v>-11.808999999999999</v>
      </c>
      <c r="F28" s="105">
        <v>-12.459</v>
      </c>
      <c r="G28" s="105">
        <v>-12.558999999999999</v>
      </c>
      <c r="H28" s="105">
        <v>-12.659000000000001</v>
      </c>
      <c r="I28" s="105">
        <v>-12.689</v>
      </c>
      <c r="J28" s="105">
        <v>-12.718999999999999</v>
      </c>
      <c r="K28" s="105">
        <v>-12.749000000000001</v>
      </c>
      <c r="L28" s="105">
        <v>-12.779</v>
      </c>
      <c r="M28" s="105">
        <v>-12.798999999999999</v>
      </c>
      <c r="N28" s="105">
        <v>-12.839</v>
      </c>
      <c r="O28" s="105">
        <v>-12.869</v>
      </c>
      <c r="P28" s="105">
        <v>-12.898999999999999</v>
      </c>
      <c r="Q28" s="105">
        <v>-12.929</v>
      </c>
      <c r="R28" s="105">
        <v>-12.949</v>
      </c>
      <c r="S28" s="105">
        <v>-12.949</v>
      </c>
      <c r="T28" s="105">
        <v>-12.949</v>
      </c>
      <c r="U28" s="105">
        <v>-12.949</v>
      </c>
      <c r="V28" s="105">
        <v>-12.949</v>
      </c>
      <c r="W28" s="105">
        <v>-12.949</v>
      </c>
      <c r="X28" s="105">
        <v>-12.949</v>
      </c>
      <c r="Y28" s="105">
        <v>-12.949</v>
      </c>
      <c r="Z28" s="105">
        <v>-12.949</v>
      </c>
      <c r="AA28" s="105">
        <v>-12.949</v>
      </c>
      <c r="AB28" s="105">
        <v>-12.949</v>
      </c>
      <c r="AC28" s="105">
        <v>-12.949</v>
      </c>
      <c r="AD28" s="105">
        <v>-12.949</v>
      </c>
      <c r="AE28" s="105">
        <v>-12.949</v>
      </c>
      <c r="AF28" s="105">
        <v>-12.949</v>
      </c>
      <c r="AG28" s="105">
        <v>-12.949</v>
      </c>
      <c r="AH28" s="105">
        <v>-12.949</v>
      </c>
      <c r="AI28" s="105">
        <v>-12.949</v>
      </c>
      <c r="AJ28" s="105">
        <v>-12.949</v>
      </c>
      <c r="AK28" s="105">
        <v>-12.949</v>
      </c>
      <c r="AL28" s="105">
        <v>-12.949</v>
      </c>
    </row>
    <row r="29" spans="1:38" s="104" customFormat="1" x14ac:dyDescent="0.3">
      <c r="A29" s="104" t="s">
        <v>518</v>
      </c>
      <c r="B29" s="105">
        <f>SUM(B$45:B45)</f>
        <v>11.634599999999999</v>
      </c>
      <c r="C29" s="105">
        <f>SUM(C$45:C45)</f>
        <v>11.1394</v>
      </c>
      <c r="D29" s="105">
        <f>SUM(D$45:D45)</f>
        <v>10.6442</v>
      </c>
      <c r="E29" s="105">
        <f>SUM(E$45:E45)</f>
        <v>10.149000000000001</v>
      </c>
      <c r="F29" s="105">
        <f>SUM(F$45:F45)</f>
        <v>10.150500000000001</v>
      </c>
      <c r="G29" s="105">
        <f>SUM(G$45:G45)</f>
        <v>10.152000000000001</v>
      </c>
      <c r="H29" s="105">
        <f>SUM(H$45:H45)</f>
        <v>10.152000000000001</v>
      </c>
      <c r="I29" s="105">
        <f>SUM(I$45:I45)</f>
        <v>10.152000000000001</v>
      </c>
      <c r="J29" s="105">
        <f>SUM(J$45:J45)</f>
        <v>10.152000000000001</v>
      </c>
      <c r="K29" s="105">
        <f>SUM(K$45:K45)</f>
        <v>10.152000000000001</v>
      </c>
      <c r="L29" s="105">
        <f>SUM(L$45:L45)</f>
        <v>10.152000000000001</v>
      </c>
      <c r="M29" s="105">
        <f>SUM(M$45:M45)</f>
        <v>10.152000000000001</v>
      </c>
      <c r="N29" s="105">
        <f>SUM(N$45:N45)</f>
        <v>10.152000000000001</v>
      </c>
      <c r="O29" s="105">
        <f>SUM(O$45:O45)</f>
        <v>10.152000000000001</v>
      </c>
      <c r="P29" s="105">
        <f>SUM(P$45:P45)</f>
        <v>10.152000000000001</v>
      </c>
      <c r="Q29" s="105">
        <f>SUM(Q$45:Q45)</f>
        <v>10.152000000000001</v>
      </c>
      <c r="R29" s="105">
        <f>SUM(R$45:R45)</f>
        <v>10.152000000000001</v>
      </c>
      <c r="S29" s="105">
        <f>SUM(S$45:S45)</f>
        <v>10.152000000000001</v>
      </c>
      <c r="T29" s="105">
        <f>SUM(T$45:T45)</f>
        <v>10.152000000000001</v>
      </c>
      <c r="U29" s="105">
        <f>SUM(U$45:U45)</f>
        <v>10.152000000000001</v>
      </c>
      <c r="V29" s="105">
        <f>SUM(V$45:V45)</f>
        <v>10.152000000000001</v>
      </c>
      <c r="W29" s="105">
        <f>SUM(W$45:W45)</f>
        <v>10.152000000000001</v>
      </c>
      <c r="X29" s="105">
        <f>SUM(X$45:X45)</f>
        <v>10.152000000000001</v>
      </c>
      <c r="Y29" s="105">
        <f>SUM(Y$45:Y45)</f>
        <v>10.152000000000001</v>
      </c>
      <c r="Z29" s="105">
        <f>SUM(Z$45:Z45)</f>
        <v>10.152000000000001</v>
      </c>
      <c r="AA29" s="105">
        <f>SUM(AA$45:AA45)</f>
        <v>10.152000000000001</v>
      </c>
      <c r="AB29" s="105">
        <f>SUM(AB$45:AB45)</f>
        <v>10.152000000000001</v>
      </c>
      <c r="AC29" s="105">
        <f>SUM(AC$45:AC45)</f>
        <v>10.152000000000001</v>
      </c>
      <c r="AD29" s="105">
        <f>SUM(AD$45:AD45)</f>
        <v>10.152000000000001</v>
      </c>
      <c r="AE29" s="105">
        <f>SUM(AE$45:AE45)</f>
        <v>10.152000000000001</v>
      </c>
      <c r="AF29" s="105">
        <f>SUM(AF$45:AF45)</f>
        <v>10.152000000000001</v>
      </c>
      <c r="AG29" s="105">
        <f>SUM(AG$45:AG45)</f>
        <v>10.152000000000001</v>
      </c>
      <c r="AH29" s="105">
        <f>SUM(AH$45:AH45)</f>
        <v>10.152000000000001</v>
      </c>
      <c r="AI29" s="105">
        <f>SUM(AI$45:AI45)</f>
        <v>10.152000000000001</v>
      </c>
      <c r="AJ29" s="105">
        <f>SUM(AJ$45:AJ45)</f>
        <v>10.152000000000001</v>
      </c>
      <c r="AK29" s="105">
        <f>SUM(AK$45:AK45)</f>
        <v>10.152000000000001</v>
      </c>
      <c r="AL29" s="105">
        <f>SUM(AL$45:AL45)</f>
        <v>10.152000000000001</v>
      </c>
    </row>
    <row r="30" spans="1:38" x14ac:dyDescent="0.3">
      <c r="A30" s="43" t="s">
        <v>3</v>
      </c>
      <c r="B30" s="105">
        <f>SUM(B$45:B46)</f>
        <v>55.596806908365508</v>
      </c>
      <c r="C30" s="105">
        <f>SUM(C$45:C46)</f>
        <v>44.970480381627624</v>
      </c>
      <c r="D30" s="105">
        <f>SUM(D$45:D46)</f>
        <v>39.06845371952064</v>
      </c>
      <c r="E30" s="105">
        <f>SUM(E$45:E46)</f>
        <v>34.263058706001701</v>
      </c>
      <c r="F30" s="105">
        <f>SUM(F$45:F46)</f>
        <v>35.316755940614172</v>
      </c>
      <c r="G30" s="105">
        <f>SUM(G$45:G46)</f>
        <v>31.293342636326646</v>
      </c>
      <c r="H30" s="105">
        <f>SUM(H$45:H46)</f>
        <v>29.546027834046509</v>
      </c>
      <c r="I30" s="105">
        <f>SUM(I$45:I46)</f>
        <v>28.298316685667913</v>
      </c>
      <c r="J30" s="105">
        <f>SUM(J$45:J46)</f>
        <v>27.125659083562137</v>
      </c>
      <c r="K30" s="105">
        <f>SUM(K$45:K46)</f>
        <v>26.093801340642415</v>
      </c>
      <c r="L30" s="105">
        <f>SUM(L$45:L46)</f>
        <v>25.836764057545249</v>
      </c>
      <c r="M30" s="105">
        <f>SUM(M$45:M46)</f>
        <v>25.64778275570945</v>
      </c>
      <c r="N30" s="105">
        <f>SUM(N$45:N46)</f>
        <v>24.73308633738597</v>
      </c>
      <c r="O30" s="105">
        <f>SUM(O$45:O46)</f>
        <v>24.572251945670427</v>
      </c>
      <c r="P30" s="105">
        <f>SUM(P$45:P46)</f>
        <v>23.785493346581617</v>
      </c>
      <c r="Q30" s="105">
        <f>SUM(Q$45:Q46)</f>
        <v>23.937110360207068</v>
      </c>
      <c r="R30" s="105">
        <f>SUM(R$45:R46)</f>
        <v>23.503646002963144</v>
      </c>
      <c r="S30" s="105">
        <f>SUM(S$45:S46)</f>
        <v>23.680724542279705</v>
      </c>
      <c r="T30" s="105">
        <f>SUM(T$45:T46)</f>
        <v>23.8419854317616</v>
      </c>
      <c r="U30" s="105">
        <f>SUM(U$45:U46)</f>
        <v>23.968075299531449</v>
      </c>
      <c r="V30" s="105">
        <f>SUM(V$45:V46)</f>
        <v>24.154603972114764</v>
      </c>
      <c r="W30" s="105">
        <f>SUM(W$45:W46)</f>
        <v>24.326097621676425</v>
      </c>
      <c r="X30" s="105">
        <f>SUM(X$45:X46)</f>
        <v>24.44285468303163</v>
      </c>
      <c r="Y30" s="105">
        <f>SUM(Y$45:Y46)</f>
        <v>24.62299949043436</v>
      </c>
      <c r="Z30" s="105">
        <f>SUM(Z$45:Z46)</f>
        <v>24.81553721747769</v>
      </c>
      <c r="AA30" s="105">
        <f>SUM(AA$45:AA46)</f>
        <v>24.95120697849184</v>
      </c>
      <c r="AB30" s="105">
        <f>SUM(AB$45:AB46)</f>
        <v>25.166998238749976</v>
      </c>
      <c r="AC30" s="105">
        <f>SUM(AC$45:AC46)</f>
        <v>25.336719370992316</v>
      </c>
      <c r="AD30" s="105">
        <f>SUM(AD$45:AD46)</f>
        <v>25.511127500718221</v>
      </c>
      <c r="AE30" s="105">
        <f>SUM(AE$45:AE46)</f>
        <v>25.681339732503822</v>
      </c>
      <c r="AF30" s="105">
        <f>SUM(AF$45:AF46)</f>
        <v>25.846250024431825</v>
      </c>
      <c r="AG30" s="105">
        <f>SUM(AG$45:AG46)</f>
        <v>26.007162886919758</v>
      </c>
      <c r="AH30" s="105">
        <f>SUM(AH$45:AH46)</f>
        <v>26.229142692489525</v>
      </c>
      <c r="AI30" s="105">
        <f>SUM(AI$45:AI46)</f>
        <v>26.388543992778253</v>
      </c>
      <c r="AJ30" s="105">
        <f>SUM(AJ$45:AJ46)</f>
        <v>26.547113297911402</v>
      </c>
      <c r="AK30" s="105">
        <f>SUM(AK$45:AK46)</f>
        <v>26.699459682777764</v>
      </c>
      <c r="AL30" s="105">
        <f>SUM(AL$45:AL46)</f>
        <v>26.859827236870117</v>
      </c>
    </row>
    <row r="31" spans="1:38" s="104" customFormat="1" x14ac:dyDescent="0.3">
      <c r="A31" s="104" t="s">
        <v>0</v>
      </c>
      <c r="B31" s="105">
        <f>SUM(B$45:B47)</f>
        <v>89.811786405531507</v>
      </c>
      <c r="C31" s="105">
        <f>SUM(C$45:C47)</f>
        <v>78.453454188654021</v>
      </c>
      <c r="D31" s="105">
        <f>SUM(D$45:D47)</f>
        <v>71.866061561087008</v>
      </c>
      <c r="E31" s="105">
        <f>SUM(E$45:E47)</f>
        <v>66.396680667805867</v>
      </c>
      <c r="F31" s="105">
        <f>SUM(F$45:F47)</f>
        <v>67.486037602178911</v>
      </c>
      <c r="G31" s="105">
        <f>SUM(G$45:G47)</f>
        <v>63.410082776315136</v>
      </c>
      <c r="H31" s="105">
        <f>SUM(H$45:H47)</f>
        <v>61.578505031601964</v>
      </c>
      <c r="I31" s="105">
        <f>SUM(I$45:I47)</f>
        <v>60.214500231454991</v>
      </c>
      <c r="J31" s="105">
        <f>SUM(J$45:J47)</f>
        <v>58.890710299035703</v>
      </c>
      <c r="K31" s="105">
        <f>SUM(K$45:K47)</f>
        <v>57.673132970045913</v>
      </c>
      <c r="L31" s="105">
        <f>SUM(L$45:L47)</f>
        <v>57.208911094799362</v>
      </c>
      <c r="M31" s="105">
        <f>SUM(M$45:M47)</f>
        <v>56.785069620253566</v>
      </c>
      <c r="N31" s="105">
        <f>SUM(N$45:N47)</f>
        <v>55.637796348673689</v>
      </c>
      <c r="O31" s="105">
        <f>SUM(O$45:O47)</f>
        <v>55.250697895373463</v>
      </c>
      <c r="P31" s="105">
        <f>SUM(P$45:P47)</f>
        <v>54.250898872459992</v>
      </c>
      <c r="Q31" s="105">
        <f>SUM(Q$45:Q47)</f>
        <v>54.206191812828209</v>
      </c>
      <c r="R31" s="105">
        <f>SUM(R$45:R47)</f>
        <v>53.589255896358637</v>
      </c>
      <c r="S31" s="105">
        <f>SUM(S$45:S47)</f>
        <v>53.613448447780215</v>
      </c>
      <c r="T31" s="105">
        <f>SUM(T$45:T47)</f>
        <v>53.641551841819748</v>
      </c>
      <c r="U31" s="105">
        <f>SUM(U$45:U47)</f>
        <v>53.647028770768927</v>
      </c>
      <c r="V31" s="105">
        <f>SUM(V$45:V47)</f>
        <v>53.732392857339988</v>
      </c>
      <c r="W31" s="105">
        <f>SUM(W$45:W47)</f>
        <v>53.833735606266387</v>
      </c>
      <c r="X31" s="105">
        <f>SUM(X$45:X47)</f>
        <v>53.921342011070927</v>
      </c>
      <c r="Y31" s="105">
        <f>SUM(Y$45:Y47)</f>
        <v>54.118081985688164</v>
      </c>
      <c r="Z31" s="105">
        <f>SUM(Z$45:Z47)</f>
        <v>54.373516372519411</v>
      </c>
      <c r="AA31" s="105">
        <f>SUM(AA$45:AA47)</f>
        <v>54.616638932277255</v>
      </c>
      <c r="AB31" s="105">
        <f>SUM(AB$45:AB47)</f>
        <v>54.981350475009286</v>
      </c>
      <c r="AC31" s="105">
        <f>SUM(AC$45:AC47)</f>
        <v>55.337189230920679</v>
      </c>
      <c r="AD31" s="105">
        <f>SUM(AD$45:AD47)</f>
        <v>55.729690654837299</v>
      </c>
      <c r="AE31" s="105">
        <f>SUM(AE$45:AE47)</f>
        <v>56.144469906076139</v>
      </c>
      <c r="AF31" s="105">
        <f>SUM(AF$45:AF47)</f>
        <v>56.575371317569626</v>
      </c>
      <c r="AG31" s="105">
        <f>SUM(AG$45:AG47)</f>
        <v>57.019461872507371</v>
      </c>
      <c r="AH31" s="105">
        <f>SUM(AH$45:AH47)</f>
        <v>57.538302571169119</v>
      </c>
      <c r="AI31" s="105">
        <f>SUM(AI$45:AI47)</f>
        <v>58.005238237216396</v>
      </c>
      <c r="AJ31" s="105">
        <f>SUM(AJ$45:AJ47)</f>
        <v>58.479473920693991</v>
      </c>
      <c r="AK31" s="105">
        <f>SUM(AK$45:AK47)</f>
        <v>58.953694254795707</v>
      </c>
      <c r="AL31" s="105">
        <f>SUM(AL$45:AL47)</f>
        <v>59.440836096092617</v>
      </c>
    </row>
    <row r="32" spans="1:38" x14ac:dyDescent="0.3">
      <c r="A32" s="43" t="s">
        <v>2</v>
      </c>
      <c r="B32" s="105">
        <f>SUM(B$45:B48)</f>
        <v>93.151798689284107</v>
      </c>
      <c r="C32" s="105">
        <f>SUM(C$45:C48)</f>
        <v>81.66424322147617</v>
      </c>
      <c r="D32" s="105">
        <f>SUM(D$45:D48)</f>
        <v>74.947627342978691</v>
      </c>
      <c r="E32" s="105">
        <f>SUM(E$45:E48)</f>
        <v>69.3490231987671</v>
      </c>
      <c r="F32" s="105">
        <f>SUM(F$45:F48)</f>
        <v>71.06032249573849</v>
      </c>
      <c r="G32" s="105">
        <f>SUM(G$45:G48)</f>
        <v>67.589650439680156</v>
      </c>
      <c r="H32" s="105">
        <f>SUM(H$45:H48)</f>
        <v>65.733286413652138</v>
      </c>
      <c r="I32" s="105">
        <f>SUM(I$45:I48)</f>
        <v>64.345480008105199</v>
      </c>
      <c r="J32" s="105">
        <f>SUM(J$45:J48)</f>
        <v>62.998849522196323</v>
      </c>
      <c r="K32" s="105">
        <f>SUM(K$45:K48)</f>
        <v>61.765267721221029</v>
      </c>
      <c r="L32" s="105">
        <f>SUM(L$45:L48)</f>
        <v>61.285957341106055</v>
      </c>
      <c r="M32" s="105">
        <f>SUM(M$45:M48)</f>
        <v>60.847921830330435</v>
      </c>
      <c r="N32" s="105">
        <f>SUM(N$45:N48)</f>
        <v>59.687328164418574</v>
      </c>
      <c r="O32" s="105">
        <f>SUM(O$45:O48)</f>
        <v>59.293660712343446</v>
      </c>
      <c r="P32" s="105">
        <f>SUM(P$45:P48)</f>
        <v>58.282228698693366</v>
      </c>
      <c r="Q32" s="105">
        <f>SUM(Q$45:Q48)</f>
        <v>58.226703668103511</v>
      </c>
      <c r="R32" s="105">
        <f>SUM(R$45:R48)</f>
        <v>57.599746490866565</v>
      </c>
      <c r="S32" s="105">
        <f>SUM(S$45:S48)</f>
        <v>57.620594697591805</v>
      </c>
      <c r="T32" s="105">
        <f>SUM(T$45:T48)</f>
        <v>57.640217664705894</v>
      </c>
      <c r="U32" s="105">
        <f>SUM(U$45:U48)</f>
        <v>57.63795942433466</v>
      </c>
      <c r="V32" s="105">
        <f>SUM(V$45:V48)</f>
        <v>57.722215484550347</v>
      </c>
      <c r="W32" s="105">
        <f>SUM(W$45:W48)</f>
        <v>57.817265988790787</v>
      </c>
      <c r="X32" s="105">
        <f>SUM(X$45:X48)</f>
        <v>57.899278866223028</v>
      </c>
      <c r="Y32" s="105">
        <f>SUM(Y$45:Y48)</f>
        <v>58.091109545852923</v>
      </c>
      <c r="Z32" s="105">
        <f>SUM(Z$45:Z48)</f>
        <v>58.348202804368846</v>
      </c>
      <c r="AA32" s="105">
        <f>SUM(AA$45:AA48)</f>
        <v>58.587743039250689</v>
      </c>
      <c r="AB32" s="105">
        <f>SUM(AB$45:AB48)</f>
        <v>58.949515944944366</v>
      </c>
      <c r="AC32" s="105">
        <f>SUM(AC$45:AC48)</f>
        <v>59.308945093837224</v>
      </c>
      <c r="AD32" s="105">
        <f>SUM(AD$45:AD48)</f>
        <v>59.699757951228179</v>
      </c>
      <c r="AE32" s="105">
        <f>SUM(AE$45:AE48)</f>
        <v>60.119353827563067</v>
      </c>
      <c r="AF32" s="105">
        <f>SUM(AF$45:AF48)</f>
        <v>60.549769927990639</v>
      </c>
      <c r="AG32" s="105">
        <f>SUM(AG$45:AG48)</f>
        <v>60.993960302032654</v>
      </c>
      <c r="AH32" s="105">
        <f>SUM(AH$45:AH48)</f>
        <v>61.519373422251483</v>
      </c>
      <c r="AI32" s="105">
        <f>SUM(AI$45:AI48)</f>
        <v>61.987548202687115</v>
      </c>
      <c r="AJ32" s="105">
        <f>SUM(AJ$45:AJ48)</f>
        <v>62.469475875820017</v>
      </c>
      <c r="AK32" s="105">
        <f>SUM(AK$45:AK48)</f>
        <v>62.946035931324175</v>
      </c>
      <c r="AL32" s="105">
        <f>SUM(AL$45:AL48)</f>
        <v>63.436054230839858</v>
      </c>
    </row>
    <row r="33" spans="1:39" x14ac:dyDescent="0.3">
      <c r="A33" s="43" t="s">
        <v>25</v>
      </c>
      <c r="B33" s="105">
        <f>SUM(B$45:B49)</f>
        <v>98.388182474486044</v>
      </c>
      <c r="C33" s="105">
        <f>SUM(C$45:C49)</f>
        <v>86.912184410127722</v>
      </c>
      <c r="D33" s="105">
        <f>SUM(D$45:D49)</f>
        <v>80.207468275690246</v>
      </c>
      <c r="E33" s="105">
        <f>SUM(E$45:E49)</f>
        <v>74.671616249785785</v>
      </c>
      <c r="F33" s="105">
        <f>SUM(F$45:F49)</f>
        <v>76.328942210885003</v>
      </c>
      <c r="G33" s="105">
        <f>SUM(G$45:G49)</f>
        <v>72.873272957591965</v>
      </c>
      <c r="H33" s="105">
        <f>SUM(H$45:H49)</f>
        <v>71.033648177913761</v>
      </c>
      <c r="I33" s="105">
        <f>SUM(I$45:I49)</f>
        <v>69.662226191469031</v>
      </c>
      <c r="J33" s="105">
        <f>SUM(J$45:J49)</f>
        <v>68.331688623749031</v>
      </c>
      <c r="K33" s="105">
        <f>SUM(K$45:K49)</f>
        <v>67.113968152658188</v>
      </c>
      <c r="L33" s="105">
        <f>SUM(L$45:L49)</f>
        <v>66.667338548619071</v>
      </c>
      <c r="M33" s="105">
        <f>SUM(M$45:M49)</f>
        <v>66.261281155329883</v>
      </c>
      <c r="N33" s="105">
        <f>SUM(N$45:N49)</f>
        <v>65.130643407969529</v>
      </c>
      <c r="O33" s="105">
        <f>SUM(O$45:O49)</f>
        <v>64.765119854920158</v>
      </c>
      <c r="P33" s="105">
        <f>SUM(P$45:P49)</f>
        <v>63.779829528202576</v>
      </c>
      <c r="Q33" s="105">
        <f>SUM(Q$45:Q49)</f>
        <v>63.748602355810874</v>
      </c>
      <c r="R33" s="105">
        <f>SUM(R$45:R49)</f>
        <v>63.142219624731467</v>
      </c>
      <c r="S33" s="105">
        <f>SUM(S$45:S49)</f>
        <v>63.183828664601151</v>
      </c>
      <c r="T33" s="105">
        <f>SUM(T$45:T49)</f>
        <v>63.224308251490982</v>
      </c>
      <c r="U33" s="105">
        <f>SUM(U$45:U49)</f>
        <v>63.242770241132533</v>
      </c>
      <c r="V33" s="105">
        <f>SUM(V$45:V49)</f>
        <v>63.347261160597675</v>
      </c>
      <c r="W33" s="105">
        <f>SUM(W$45:W49)</f>
        <v>63.460992453184794</v>
      </c>
      <c r="X33" s="105">
        <f>SUM(X$45:X49)</f>
        <v>63.561024347124203</v>
      </c>
      <c r="Y33" s="105">
        <f>SUM(Y$45:Y49)</f>
        <v>63.770017777714507</v>
      </c>
      <c r="Z33" s="105">
        <f>SUM(Z$45:Z49)</f>
        <v>64.04354141380955</v>
      </c>
      <c r="AA33" s="105">
        <f>SUM(AA$45:AA49)</f>
        <v>64.298679620244798</v>
      </c>
      <c r="AB33" s="105">
        <f>SUM(AB$45:AB49)</f>
        <v>64.675288872762252</v>
      </c>
      <c r="AC33" s="105">
        <f>SUM(AC$45:AC49)</f>
        <v>65.049232610095657</v>
      </c>
      <c r="AD33" s="105">
        <f>SUM(AD$45:AD49)</f>
        <v>65.454240417861413</v>
      </c>
      <c r="AE33" s="105">
        <f>SUM(AE$45:AE49)</f>
        <v>65.887868476953926</v>
      </c>
      <c r="AF33" s="105">
        <f>SUM(AF$45:AF49)</f>
        <v>66.332446763925716</v>
      </c>
      <c r="AG33" s="105">
        <f>SUM(AG$45:AG49)</f>
        <v>66.790922664293177</v>
      </c>
      <c r="AH33" s="105">
        <f>SUM(AH$45:AH49)</f>
        <v>67.330825077950422</v>
      </c>
      <c r="AI33" s="105">
        <f>SUM(AI$45:AI49)</f>
        <v>67.813853623732385</v>
      </c>
      <c r="AJ33" s="105">
        <f>SUM(AJ$45:AJ49)</f>
        <v>68.310834870411043</v>
      </c>
      <c r="AK33" s="105">
        <f>SUM(AK$45:AK49)</f>
        <v>68.80272836801727</v>
      </c>
      <c r="AL33" s="105">
        <f>SUM(AL$45:AL49)</f>
        <v>69.308015349941485</v>
      </c>
    </row>
    <row r="34" spans="1:39" x14ac:dyDescent="0.3">
      <c r="A34" s="43" t="s">
        <v>24</v>
      </c>
      <c r="B34" s="105">
        <f>SUM(B$45:B50)</f>
        <v>105.37937646936908</v>
      </c>
      <c r="C34" s="105">
        <f>SUM(C$45:C50)</f>
        <v>93.920445887900115</v>
      </c>
      <c r="D34" s="105">
        <f>SUM(D$45:D50)</f>
        <v>87.230792138843384</v>
      </c>
      <c r="E34" s="105">
        <f>SUM(E$45:E50)</f>
        <v>80.039630057373429</v>
      </c>
      <c r="F34" s="105">
        <f>SUM(F$45:F50)</f>
        <v>83.369140538306183</v>
      </c>
      <c r="G34" s="105">
        <f>SUM(G$45:G50)</f>
        <v>79.912896406486425</v>
      </c>
      <c r="H34" s="105">
        <f>SUM(H$45:H50)</f>
        <v>78.066754252832524</v>
      </c>
      <c r="I34" s="105">
        <f>SUM(I$45:I50)</f>
        <v>76.685233767106183</v>
      </c>
      <c r="J34" s="105">
        <f>SUM(J$45:J50)</f>
        <v>75.341599713795389</v>
      </c>
      <c r="K34" s="105">
        <f>SUM(K$45:K50)</f>
        <v>74.108595309914264</v>
      </c>
      <c r="L34" s="105">
        <f>SUM(L$45:L50)</f>
        <v>73.671901663245549</v>
      </c>
      <c r="M34" s="105">
        <f>SUM(M$45:M50)</f>
        <v>73.27396297435962</v>
      </c>
      <c r="N34" s="105">
        <f>SUM(N$45:N50)</f>
        <v>72.149007181133811</v>
      </c>
      <c r="O34" s="105">
        <f>SUM(O$45:O50)</f>
        <v>71.78742437518369</v>
      </c>
      <c r="P34" s="105">
        <f>SUM(P$45:P50)</f>
        <v>70.804714237971297</v>
      </c>
      <c r="Q34" s="105">
        <f>SUM(Q$45:Q50)</f>
        <v>70.775673582921399</v>
      </c>
      <c r="R34" s="105">
        <f>SUM(R$45:R50)</f>
        <v>70.16914679115564</v>
      </c>
      <c r="S34" s="105">
        <f>SUM(S$45:S50)</f>
        <v>70.214317649434321</v>
      </c>
      <c r="T34" s="105">
        <f>SUM(T$45:T50)</f>
        <v>70.262251795721625</v>
      </c>
      <c r="U34" s="105">
        <f>SUM(U$45:U50)</f>
        <v>70.291598609415587</v>
      </c>
      <c r="V34" s="105">
        <f>SUM(V$45:V50)</f>
        <v>70.409400869639768</v>
      </c>
      <c r="W34" s="105">
        <f>SUM(W$45:W50)</f>
        <v>70.536446802258027</v>
      </c>
      <c r="X34" s="105">
        <f>SUM(X$45:X50)</f>
        <v>70.650535361811095</v>
      </c>
      <c r="Y34" s="105">
        <f>SUM(Y$45:Y50)</f>
        <v>70.873778060913111</v>
      </c>
      <c r="Z34" s="105">
        <f>SUM(Z$45:Z50)</f>
        <v>71.161848263920234</v>
      </c>
      <c r="AA34" s="105">
        <f>SUM(AA$45:AA50)</f>
        <v>71.431823047171406</v>
      </c>
      <c r="AB34" s="105">
        <f>SUM(AB$45:AB50)</f>
        <v>71.823611785367873</v>
      </c>
      <c r="AC34" s="105">
        <f>SUM(AC$45:AC50)</f>
        <v>72.213271157697406</v>
      </c>
      <c r="AD34" s="105">
        <f>SUM(AD$45:AD50)</f>
        <v>72.63407066776027</v>
      </c>
      <c r="AE34" s="105">
        <f>SUM(AE$45:AE50)</f>
        <v>73.083449113043216</v>
      </c>
      <c r="AF34" s="105">
        <f>SUM(AF$45:AF50)</f>
        <v>73.544215947874051</v>
      </c>
      <c r="AG34" s="105">
        <f>SUM(AG$45:AG50)</f>
        <v>74.019690403900853</v>
      </c>
      <c r="AH34" s="105">
        <f>SUM(AH$45:AH50)</f>
        <v>74.577645240441143</v>
      </c>
      <c r="AI34" s="105">
        <f>SUM(AI$45:AI50)</f>
        <v>75.079861543703331</v>
      </c>
      <c r="AJ34" s="105">
        <f>SUM(AJ$45:AJ50)</f>
        <v>75.596829030346285</v>
      </c>
      <c r="AK34" s="105">
        <f>SUM(AK$45:AK50)</f>
        <v>76.109429087418093</v>
      </c>
      <c r="AL34" s="105">
        <f>SUM(AL$45:AL50)</f>
        <v>76.635672241067894</v>
      </c>
    </row>
    <row r="35" spans="1:39" x14ac:dyDescent="0.3">
      <c r="A35" s="57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175"/>
    </row>
    <row r="36" spans="1:39" x14ac:dyDescent="0.3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</row>
    <row r="37" spans="1:39" ht="18" x14ac:dyDescent="0.35">
      <c r="A37" s="194" t="s">
        <v>519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</row>
    <row r="38" spans="1:39" x14ac:dyDescent="0.3">
      <c r="A38" s="57" t="s">
        <v>382</v>
      </c>
    </row>
    <row r="39" spans="1:39" x14ac:dyDescent="0.3">
      <c r="A39" s="57" t="s">
        <v>516</v>
      </c>
    </row>
    <row r="40" spans="1:39" x14ac:dyDescent="0.3">
      <c r="A40" s="57" t="s">
        <v>517</v>
      </c>
    </row>
    <row r="41" spans="1:39" x14ac:dyDescent="0.3">
      <c r="A41" s="57" t="s">
        <v>265</v>
      </c>
    </row>
    <row r="42" spans="1:39" x14ac:dyDescent="0.3">
      <c r="A42" s="57"/>
    </row>
    <row r="43" spans="1:39" x14ac:dyDescent="0.3">
      <c r="A43" s="57" t="s">
        <v>266</v>
      </c>
      <c r="B43" s="57">
        <v>2014</v>
      </c>
      <c r="C43" s="57">
        <v>2015</v>
      </c>
      <c r="D43" s="57">
        <v>2016</v>
      </c>
      <c r="E43" s="57">
        <v>2017</v>
      </c>
      <c r="F43" s="57">
        <v>2018</v>
      </c>
      <c r="G43" s="57">
        <v>2019</v>
      </c>
      <c r="H43" s="57">
        <v>2020</v>
      </c>
      <c r="I43" s="57">
        <v>2021</v>
      </c>
      <c r="J43" s="57">
        <v>2022</v>
      </c>
      <c r="K43" s="57">
        <v>2023</v>
      </c>
      <c r="L43" s="57">
        <v>2024</v>
      </c>
      <c r="M43" s="57">
        <v>2025</v>
      </c>
      <c r="N43" s="57">
        <v>2026</v>
      </c>
      <c r="O43" s="57">
        <v>2027</v>
      </c>
      <c r="P43" s="57">
        <v>2028</v>
      </c>
      <c r="Q43" s="57">
        <v>2029</v>
      </c>
      <c r="R43" s="57">
        <v>2030</v>
      </c>
      <c r="S43" s="57">
        <v>2031</v>
      </c>
      <c r="T43" s="57">
        <v>2032</v>
      </c>
      <c r="U43" s="57">
        <v>2033</v>
      </c>
      <c r="V43" s="57">
        <v>2034</v>
      </c>
      <c r="W43" s="57">
        <v>2035</v>
      </c>
      <c r="X43" s="57">
        <v>2036</v>
      </c>
      <c r="Y43" s="57">
        <v>2037</v>
      </c>
      <c r="Z43" s="57">
        <v>2038</v>
      </c>
      <c r="AA43" s="57">
        <v>2039</v>
      </c>
      <c r="AB43" s="57">
        <v>2040</v>
      </c>
      <c r="AC43" s="57">
        <v>2041</v>
      </c>
      <c r="AD43" s="57">
        <v>2042</v>
      </c>
      <c r="AE43" s="57">
        <v>2043</v>
      </c>
      <c r="AF43" s="57">
        <v>2044</v>
      </c>
      <c r="AG43" s="57">
        <v>2045</v>
      </c>
      <c r="AH43" s="57">
        <v>2046</v>
      </c>
      <c r="AI43" s="57">
        <v>2047</v>
      </c>
      <c r="AJ43" s="57">
        <v>2048</v>
      </c>
      <c r="AK43" s="57">
        <v>2049</v>
      </c>
      <c r="AL43" s="57">
        <v>2050</v>
      </c>
    </row>
    <row r="44" spans="1:39" s="104" customFormat="1" x14ac:dyDescent="0.3">
      <c r="A44" s="104" t="s">
        <v>523</v>
      </c>
      <c r="B44" s="105">
        <v>-11.769</v>
      </c>
      <c r="C44" s="105">
        <v>-11.782333333333334</v>
      </c>
      <c r="D44" s="105">
        <v>-11.795666666666666</v>
      </c>
      <c r="E44" s="105">
        <v>-11.808999999999999</v>
      </c>
      <c r="F44" s="105">
        <v>-12.459</v>
      </c>
      <c r="G44" s="105">
        <v>-12.558999999999999</v>
      </c>
      <c r="H44" s="105">
        <v>-12.659000000000001</v>
      </c>
      <c r="I44" s="105">
        <v>-12.689</v>
      </c>
      <c r="J44" s="105">
        <v>-12.718999999999999</v>
      </c>
      <c r="K44" s="105">
        <v>-12.749000000000001</v>
      </c>
      <c r="L44" s="105">
        <v>-12.779</v>
      </c>
      <c r="M44" s="105">
        <v>-12.798999999999999</v>
      </c>
      <c r="N44" s="105">
        <v>-12.839</v>
      </c>
      <c r="O44" s="105">
        <v>-12.869</v>
      </c>
      <c r="P44" s="105">
        <v>-12.898999999999999</v>
      </c>
      <c r="Q44" s="105">
        <v>-12.929</v>
      </c>
      <c r="R44" s="105">
        <v>-12.949</v>
      </c>
      <c r="S44" s="105">
        <v>-12.949</v>
      </c>
      <c r="T44" s="105">
        <v>-12.949</v>
      </c>
      <c r="U44" s="105">
        <v>-12.949</v>
      </c>
      <c r="V44" s="105">
        <v>-12.949</v>
      </c>
      <c r="W44" s="105">
        <v>-12.949</v>
      </c>
      <c r="X44" s="105">
        <v>-12.949</v>
      </c>
      <c r="Y44" s="105">
        <v>-12.949</v>
      </c>
      <c r="Z44" s="105">
        <v>-12.949</v>
      </c>
      <c r="AA44" s="105">
        <v>-12.949</v>
      </c>
      <c r="AB44" s="105">
        <v>-12.949</v>
      </c>
      <c r="AC44" s="105">
        <v>-12.949</v>
      </c>
      <c r="AD44" s="105">
        <v>-12.949</v>
      </c>
      <c r="AE44" s="105">
        <v>-12.949</v>
      </c>
      <c r="AF44" s="105">
        <v>-12.949</v>
      </c>
      <c r="AG44" s="105">
        <v>-12.949</v>
      </c>
      <c r="AH44" s="105">
        <v>-12.949</v>
      </c>
      <c r="AI44" s="105">
        <v>-12.949</v>
      </c>
      <c r="AJ44" s="105">
        <v>-12.949</v>
      </c>
      <c r="AK44" s="105">
        <v>-12.949</v>
      </c>
      <c r="AL44" s="105">
        <v>-12.949</v>
      </c>
    </row>
    <row r="45" spans="1:39" s="104" customFormat="1" x14ac:dyDescent="0.3">
      <c r="A45" s="104" t="s">
        <v>518</v>
      </c>
      <c r="B45" s="105">
        <v>11.634599999999999</v>
      </c>
      <c r="C45" s="105">
        <v>11.1394</v>
      </c>
      <c r="D45" s="105">
        <v>10.6442</v>
      </c>
      <c r="E45" s="105">
        <v>10.149000000000001</v>
      </c>
      <c r="F45" s="105">
        <v>10.150500000000001</v>
      </c>
      <c r="G45" s="105">
        <v>10.152000000000001</v>
      </c>
      <c r="H45" s="105">
        <v>10.152000000000001</v>
      </c>
      <c r="I45" s="105">
        <v>10.152000000000001</v>
      </c>
      <c r="J45" s="105">
        <v>10.152000000000001</v>
      </c>
      <c r="K45" s="105">
        <v>10.152000000000001</v>
      </c>
      <c r="L45" s="105">
        <v>10.152000000000001</v>
      </c>
      <c r="M45" s="105">
        <v>10.152000000000001</v>
      </c>
      <c r="N45" s="105">
        <v>10.152000000000001</v>
      </c>
      <c r="O45" s="105">
        <v>10.152000000000001</v>
      </c>
      <c r="P45" s="105">
        <v>10.152000000000001</v>
      </c>
      <c r="Q45" s="105">
        <v>10.152000000000001</v>
      </c>
      <c r="R45" s="105">
        <v>10.152000000000001</v>
      </c>
      <c r="S45" s="105">
        <v>10.152000000000001</v>
      </c>
      <c r="T45" s="105">
        <v>10.152000000000001</v>
      </c>
      <c r="U45" s="105">
        <v>10.152000000000001</v>
      </c>
      <c r="V45" s="105">
        <v>10.152000000000001</v>
      </c>
      <c r="W45" s="105">
        <v>10.152000000000001</v>
      </c>
      <c r="X45" s="105">
        <v>10.152000000000001</v>
      </c>
      <c r="Y45" s="105">
        <v>10.152000000000001</v>
      </c>
      <c r="Z45" s="105">
        <v>10.152000000000001</v>
      </c>
      <c r="AA45" s="105">
        <v>10.152000000000001</v>
      </c>
      <c r="AB45" s="105">
        <v>10.152000000000001</v>
      </c>
      <c r="AC45" s="105">
        <v>10.152000000000001</v>
      </c>
      <c r="AD45" s="105">
        <v>10.152000000000001</v>
      </c>
      <c r="AE45" s="105">
        <v>10.152000000000001</v>
      </c>
      <c r="AF45" s="105">
        <v>10.152000000000001</v>
      </c>
      <c r="AG45" s="105">
        <v>10.152000000000001</v>
      </c>
      <c r="AH45" s="105">
        <v>10.152000000000001</v>
      </c>
      <c r="AI45" s="105">
        <v>10.152000000000001</v>
      </c>
      <c r="AJ45" s="105">
        <v>10.152000000000001</v>
      </c>
      <c r="AK45" s="105">
        <v>10.152000000000001</v>
      </c>
      <c r="AL45" s="105">
        <v>10.152000000000001</v>
      </c>
    </row>
    <row r="46" spans="1:39" x14ac:dyDescent="0.3">
      <c r="A46" s="43" t="s">
        <v>3</v>
      </c>
      <c r="B46" s="59">
        <v>43.962206908365509</v>
      </c>
      <c r="C46" s="59">
        <v>33.831080381627622</v>
      </c>
      <c r="D46" s="59">
        <v>28.424253719520639</v>
      </c>
      <c r="E46" s="59">
        <v>24.114058706001703</v>
      </c>
      <c r="F46" s="59">
        <v>25.166255940614167</v>
      </c>
      <c r="G46" s="59">
        <v>21.141342636326645</v>
      </c>
      <c r="H46" s="59">
        <v>19.394027834046508</v>
      </c>
      <c r="I46" s="59">
        <v>18.146316685667912</v>
      </c>
      <c r="J46" s="59">
        <v>16.973659083562136</v>
      </c>
      <c r="K46" s="59">
        <v>15.941801340642415</v>
      </c>
      <c r="L46" s="59">
        <v>15.684764057545248</v>
      </c>
      <c r="M46" s="59">
        <v>15.495782755709447</v>
      </c>
      <c r="N46" s="59">
        <v>14.581086337385971</v>
      </c>
      <c r="O46" s="59">
        <v>14.420251945670426</v>
      </c>
      <c r="P46" s="59">
        <v>13.633493346581616</v>
      </c>
      <c r="Q46" s="59">
        <v>13.785110360207067</v>
      </c>
      <c r="R46" s="59">
        <v>13.351646002963145</v>
      </c>
      <c r="S46" s="59">
        <v>13.528724542279702</v>
      </c>
      <c r="T46" s="59">
        <v>13.689985431761601</v>
      </c>
      <c r="U46" s="59">
        <v>13.81607529953145</v>
      </c>
      <c r="V46" s="59">
        <v>14.002603972114763</v>
      </c>
      <c r="W46" s="59">
        <v>14.174097621676422</v>
      </c>
      <c r="X46" s="59">
        <v>14.290854683031629</v>
      </c>
      <c r="Y46" s="59">
        <v>14.470999490434357</v>
      </c>
      <c r="Z46" s="59">
        <v>14.663537217477687</v>
      </c>
      <c r="AA46" s="59">
        <v>14.79920697849184</v>
      </c>
      <c r="AB46" s="59">
        <v>15.014998238749975</v>
      </c>
      <c r="AC46" s="59">
        <v>15.184719370992315</v>
      </c>
      <c r="AD46" s="59">
        <v>15.35912750071822</v>
      </c>
      <c r="AE46" s="59">
        <v>15.52933973250382</v>
      </c>
      <c r="AF46" s="59">
        <v>15.694250024431822</v>
      </c>
      <c r="AG46" s="59">
        <v>15.855162886919755</v>
      </c>
      <c r="AH46" s="59">
        <v>16.077142692489524</v>
      </c>
      <c r="AI46" s="59">
        <v>16.236543992778252</v>
      </c>
      <c r="AJ46" s="59">
        <v>16.395113297911401</v>
      </c>
      <c r="AK46" s="59">
        <v>16.547459682777763</v>
      </c>
      <c r="AL46" s="59">
        <v>16.707827236870116</v>
      </c>
    </row>
    <row r="47" spans="1:39" s="104" customFormat="1" x14ac:dyDescent="0.3">
      <c r="A47" s="104" t="s">
        <v>0</v>
      </c>
      <c r="B47" s="105">
        <v>34.214979497166006</v>
      </c>
      <c r="C47" s="105">
        <v>33.482973807026397</v>
      </c>
      <c r="D47" s="105">
        <v>32.797607841566368</v>
      </c>
      <c r="E47" s="105">
        <v>32.13362196180416</v>
      </c>
      <c r="F47" s="105">
        <v>32.169281661564739</v>
      </c>
      <c r="G47" s="105">
        <v>32.116740139988494</v>
      </c>
      <c r="H47" s="105">
        <v>32.032477197555458</v>
      </c>
      <c r="I47" s="105">
        <v>31.916183545787078</v>
      </c>
      <c r="J47" s="105">
        <v>31.765051215473566</v>
      </c>
      <c r="K47" s="105">
        <v>31.579331629403494</v>
      </c>
      <c r="L47" s="105">
        <v>31.372147037254116</v>
      </c>
      <c r="M47" s="105">
        <v>31.137286864544116</v>
      </c>
      <c r="N47" s="105">
        <v>30.904710011287719</v>
      </c>
      <c r="O47" s="105">
        <v>30.678445949703033</v>
      </c>
      <c r="P47" s="105">
        <v>30.465405525878374</v>
      </c>
      <c r="Q47" s="105">
        <v>30.269081452621137</v>
      </c>
      <c r="R47" s="105">
        <v>30.085609893395496</v>
      </c>
      <c r="S47" s="105">
        <v>29.932723905500506</v>
      </c>
      <c r="T47" s="105">
        <v>29.799566410058148</v>
      </c>
      <c r="U47" s="105">
        <v>29.678953471237474</v>
      </c>
      <c r="V47" s="105">
        <v>29.577788885225228</v>
      </c>
      <c r="W47" s="105">
        <v>29.507637984589966</v>
      </c>
      <c r="X47" s="105">
        <v>29.478487328039297</v>
      </c>
      <c r="Y47" s="105">
        <v>29.495082495253808</v>
      </c>
      <c r="Z47" s="105">
        <v>29.557979155041721</v>
      </c>
      <c r="AA47" s="105">
        <v>29.665431953785411</v>
      </c>
      <c r="AB47" s="105">
        <v>29.81435223625931</v>
      </c>
      <c r="AC47" s="105">
        <v>30.000469859928362</v>
      </c>
      <c r="AD47" s="105">
        <v>30.218563154119082</v>
      </c>
      <c r="AE47" s="105">
        <v>30.463130173572317</v>
      </c>
      <c r="AF47" s="105">
        <v>30.729121293137801</v>
      </c>
      <c r="AG47" s="105">
        <v>31.012298985587613</v>
      </c>
      <c r="AH47" s="105">
        <v>31.309159878679594</v>
      </c>
      <c r="AI47" s="105">
        <v>31.616694244438143</v>
      </c>
      <c r="AJ47" s="105">
        <v>31.932360622782586</v>
      </c>
      <c r="AK47" s="105">
        <v>32.254234572017943</v>
      </c>
      <c r="AL47" s="105">
        <v>32.5810088592225</v>
      </c>
    </row>
    <row r="48" spans="1:39" x14ac:dyDescent="0.3">
      <c r="A48" s="43" t="s">
        <v>2</v>
      </c>
      <c r="B48" s="59">
        <v>3.3400122837526034</v>
      </c>
      <c r="C48" s="59">
        <v>3.2107890328221456</v>
      </c>
      <c r="D48" s="59">
        <v>3.0815657818916873</v>
      </c>
      <c r="E48" s="59">
        <v>2.9523425309612294</v>
      </c>
      <c r="F48" s="59">
        <v>3.574284893559585</v>
      </c>
      <c r="G48" s="59">
        <v>4.1795676633650194</v>
      </c>
      <c r="H48" s="59">
        <v>4.1547813820501727</v>
      </c>
      <c r="I48" s="59">
        <v>4.130979776650209</v>
      </c>
      <c r="J48" s="59">
        <v>4.1081392231606211</v>
      </c>
      <c r="K48" s="59">
        <v>4.0921347511751138</v>
      </c>
      <c r="L48" s="59">
        <v>4.0770462463066943</v>
      </c>
      <c r="M48" s="59">
        <v>4.0628522100768718</v>
      </c>
      <c r="N48" s="59">
        <v>4.0495318157448867</v>
      </c>
      <c r="O48" s="59">
        <v>4.0429628169699834</v>
      </c>
      <c r="P48" s="59">
        <v>4.0313298262333754</v>
      </c>
      <c r="Q48" s="59">
        <v>4.0205118552752994</v>
      </c>
      <c r="R48" s="59">
        <v>4.0104905945079272</v>
      </c>
      <c r="S48" s="59">
        <v>4.0071462498115888</v>
      </c>
      <c r="T48" s="59">
        <v>3.998665822886148</v>
      </c>
      <c r="U48" s="59">
        <v>3.990930653565731</v>
      </c>
      <c r="V48" s="59">
        <v>3.9898226272103585</v>
      </c>
      <c r="W48" s="59">
        <v>3.9835303825244006</v>
      </c>
      <c r="X48" s="59">
        <v>3.977936855152103</v>
      </c>
      <c r="Y48" s="59">
        <v>3.9730275601647609</v>
      </c>
      <c r="Z48" s="59">
        <v>3.974686431849435</v>
      </c>
      <c r="AA48" s="59">
        <v>3.9711041069734359</v>
      </c>
      <c r="AB48" s="59">
        <v>3.9681654699350815</v>
      </c>
      <c r="AC48" s="59">
        <v>3.9717558629165417</v>
      </c>
      <c r="AD48" s="59">
        <v>3.970067296390877</v>
      </c>
      <c r="AE48" s="59">
        <v>3.9748839214869309</v>
      </c>
      <c r="AF48" s="59">
        <v>3.9743986104210096</v>
      </c>
      <c r="AG48" s="59">
        <v>3.9744984295252856</v>
      </c>
      <c r="AH48" s="59">
        <v>3.9810708510823614</v>
      </c>
      <c r="AI48" s="59">
        <v>3.9823099654707201</v>
      </c>
      <c r="AJ48" s="59">
        <v>3.9900019551260288</v>
      </c>
      <c r="AK48" s="59">
        <v>3.9923416765284663</v>
      </c>
      <c r="AL48" s="59">
        <v>3.9952181347472386</v>
      </c>
    </row>
    <row r="49" spans="1:39" x14ac:dyDescent="0.3">
      <c r="A49" s="43" t="s">
        <v>25</v>
      </c>
      <c r="B49" s="59">
        <v>5.2363837852019355</v>
      </c>
      <c r="C49" s="59">
        <v>5.2479411886515495</v>
      </c>
      <c r="D49" s="59">
        <v>5.2598409327115565</v>
      </c>
      <c r="E49" s="59">
        <v>5.3225930510186847</v>
      </c>
      <c r="F49" s="59">
        <v>5.2686197151465208</v>
      </c>
      <c r="G49" s="59">
        <v>5.2836225179118115</v>
      </c>
      <c r="H49" s="59">
        <v>5.3003617642616208</v>
      </c>
      <c r="I49" s="59">
        <v>5.3167461833638381</v>
      </c>
      <c r="J49" s="59">
        <v>5.3328391015527039</v>
      </c>
      <c r="K49" s="59">
        <v>5.3487004314371553</v>
      </c>
      <c r="L49" s="59">
        <v>5.3813812075130159</v>
      </c>
      <c r="M49" s="59">
        <v>5.4133593249994476</v>
      </c>
      <c r="N49" s="59">
        <v>5.4433152435509546</v>
      </c>
      <c r="O49" s="59">
        <v>5.4714591425767116</v>
      </c>
      <c r="P49" s="59">
        <v>5.49760082950921</v>
      </c>
      <c r="Q49" s="59">
        <v>5.5218986877073659</v>
      </c>
      <c r="R49" s="59">
        <v>5.5424731338649043</v>
      </c>
      <c r="S49" s="59">
        <v>5.5632339670093458</v>
      </c>
      <c r="T49" s="59">
        <v>5.5840905867850896</v>
      </c>
      <c r="U49" s="59">
        <v>5.6048108167978716</v>
      </c>
      <c r="V49" s="59">
        <v>5.6250456760473257</v>
      </c>
      <c r="W49" s="59">
        <v>5.6437264643940077</v>
      </c>
      <c r="X49" s="59">
        <v>5.6617454809011782</v>
      </c>
      <c r="Y49" s="59">
        <v>5.6789082318615822</v>
      </c>
      <c r="Z49" s="59">
        <v>5.695338609440709</v>
      </c>
      <c r="AA49" s="59">
        <v>5.710936580994102</v>
      </c>
      <c r="AB49" s="59">
        <v>5.7257729278178902</v>
      </c>
      <c r="AC49" s="59">
        <v>5.740287516258431</v>
      </c>
      <c r="AD49" s="59">
        <v>5.7544824666332373</v>
      </c>
      <c r="AE49" s="59">
        <v>5.7685146493908528</v>
      </c>
      <c r="AF49" s="59">
        <v>5.7826768359350726</v>
      </c>
      <c r="AG49" s="59">
        <v>5.7969623622605235</v>
      </c>
      <c r="AH49" s="59">
        <v>5.8114516556989324</v>
      </c>
      <c r="AI49" s="59">
        <v>5.8263054210452641</v>
      </c>
      <c r="AJ49" s="59">
        <v>5.8413589945910216</v>
      </c>
      <c r="AK49" s="59">
        <v>5.8566924366930904</v>
      </c>
      <c r="AL49" s="59">
        <v>5.8719611191016234</v>
      </c>
    </row>
    <row r="50" spans="1:39" x14ac:dyDescent="0.3">
      <c r="A50" s="43" t="s">
        <v>24</v>
      </c>
      <c r="B50" s="59">
        <v>6.9911939948830337</v>
      </c>
      <c r="C50" s="59">
        <v>7.0082614777724004</v>
      </c>
      <c r="D50" s="59">
        <v>7.0233238631531432</v>
      </c>
      <c r="E50" s="59">
        <v>5.3680138075876442</v>
      </c>
      <c r="F50" s="59">
        <v>7.0401983274211837</v>
      </c>
      <c r="G50" s="59">
        <v>7.0396234488944645</v>
      </c>
      <c r="H50" s="59">
        <v>7.033106074918769</v>
      </c>
      <c r="I50" s="59">
        <v>7.0230075756371466</v>
      </c>
      <c r="J50" s="59">
        <v>7.0099110900463639</v>
      </c>
      <c r="K50" s="59">
        <v>6.9946271572560743</v>
      </c>
      <c r="L50" s="59">
        <v>7.0045631146264817</v>
      </c>
      <c r="M50" s="59">
        <v>7.0126818190297389</v>
      </c>
      <c r="N50" s="59">
        <v>7.0183637731642809</v>
      </c>
      <c r="O50" s="59">
        <v>7.0223045202635284</v>
      </c>
      <c r="P50" s="59">
        <v>7.0248847097687248</v>
      </c>
      <c r="Q50" s="59">
        <v>7.0270712271105316</v>
      </c>
      <c r="R50" s="59">
        <v>7.0269271664241773</v>
      </c>
      <c r="S50" s="59">
        <v>7.030488984833168</v>
      </c>
      <c r="T50" s="59">
        <v>7.0379435442306413</v>
      </c>
      <c r="U50" s="59">
        <v>7.0488283682830586</v>
      </c>
      <c r="V50" s="59">
        <v>7.0621397090420945</v>
      </c>
      <c r="W50" s="59">
        <v>7.0754543490732376</v>
      </c>
      <c r="X50" s="59">
        <v>7.0895110146868898</v>
      </c>
      <c r="Y50" s="59">
        <v>7.1037602831986062</v>
      </c>
      <c r="Z50" s="59">
        <v>7.1183068501106881</v>
      </c>
      <c r="AA50" s="59">
        <v>7.1331434269266154</v>
      </c>
      <c r="AB50" s="59">
        <v>7.1483229126056189</v>
      </c>
      <c r="AC50" s="59">
        <v>7.164038547601745</v>
      </c>
      <c r="AD50" s="59">
        <v>7.1798302498988624</v>
      </c>
      <c r="AE50" s="59">
        <v>7.1955806360892867</v>
      </c>
      <c r="AF50" s="59">
        <v>7.211769183948336</v>
      </c>
      <c r="AG50" s="59">
        <v>7.2287677396076768</v>
      </c>
      <c r="AH50" s="59">
        <v>7.24682016249072</v>
      </c>
      <c r="AI50" s="59">
        <v>7.2660079199709484</v>
      </c>
      <c r="AJ50" s="59">
        <v>7.2859941599352451</v>
      </c>
      <c r="AK50" s="59">
        <v>7.3067007194008236</v>
      </c>
      <c r="AL50" s="59">
        <v>7.3276568911264119</v>
      </c>
    </row>
    <row r="51" spans="1:39" x14ac:dyDescent="0.3">
      <c r="A51" s="57" t="s">
        <v>52</v>
      </c>
      <c r="B51" s="72">
        <f>SUM(B44:B50)</f>
        <v>93.610376469369086</v>
      </c>
      <c r="C51" s="72">
        <f t="shared" ref="C51:AL51" si="0">SUM(C44:C50)</f>
        <v>82.138112554566789</v>
      </c>
      <c r="D51" s="72">
        <f t="shared" si="0"/>
        <v>75.435125472176722</v>
      </c>
      <c r="E51" s="72">
        <f t="shared" si="0"/>
        <v>68.230630057373418</v>
      </c>
      <c r="F51" s="72">
        <f t="shared" si="0"/>
        <v>70.910140538306194</v>
      </c>
      <c r="G51" s="72">
        <f t="shared" si="0"/>
        <v>67.353896406486427</v>
      </c>
      <c r="H51" s="72">
        <f t="shared" si="0"/>
        <v>65.407754252832532</v>
      </c>
      <c r="I51" s="72">
        <f t="shared" si="0"/>
        <v>63.996233767106183</v>
      </c>
      <c r="J51" s="72">
        <f t="shared" si="0"/>
        <v>62.622599713795388</v>
      </c>
      <c r="K51" s="72">
        <f t="shared" si="0"/>
        <v>61.359595309914255</v>
      </c>
      <c r="L51" s="72">
        <f t="shared" si="0"/>
        <v>60.892901663245553</v>
      </c>
      <c r="M51" s="72">
        <f t="shared" si="0"/>
        <v>60.47496297435962</v>
      </c>
      <c r="N51" s="72">
        <f t="shared" si="0"/>
        <v>59.310007181133813</v>
      </c>
      <c r="O51" s="72">
        <f t="shared" si="0"/>
        <v>58.91842437518369</v>
      </c>
      <c r="P51" s="72">
        <f t="shared" si="0"/>
        <v>57.905714237971303</v>
      </c>
      <c r="Q51" s="72">
        <f t="shared" si="0"/>
        <v>57.846673582921404</v>
      </c>
      <c r="R51" s="72">
        <f t="shared" si="0"/>
        <v>57.220146791155649</v>
      </c>
      <c r="S51" s="72">
        <f t="shared" si="0"/>
        <v>57.265317649434316</v>
      </c>
      <c r="T51" s="72">
        <f t="shared" si="0"/>
        <v>57.313251795721627</v>
      </c>
      <c r="U51" s="72">
        <f t="shared" si="0"/>
        <v>57.342598609415596</v>
      </c>
      <c r="V51" s="72">
        <f t="shared" si="0"/>
        <v>57.46040086963977</v>
      </c>
      <c r="W51" s="72">
        <f t="shared" si="0"/>
        <v>57.587446802258036</v>
      </c>
      <c r="X51" s="72">
        <f t="shared" si="0"/>
        <v>57.701535361811096</v>
      </c>
      <c r="Y51" s="72">
        <f t="shared" si="0"/>
        <v>57.924778060913113</v>
      </c>
      <c r="Z51" s="72">
        <f t="shared" si="0"/>
        <v>58.212848263920236</v>
      </c>
      <c r="AA51" s="72">
        <f t="shared" si="0"/>
        <v>58.482823047171408</v>
      </c>
      <c r="AB51" s="72">
        <f t="shared" si="0"/>
        <v>58.874611785367883</v>
      </c>
      <c r="AC51" s="72">
        <f t="shared" si="0"/>
        <v>59.264271157697408</v>
      </c>
      <c r="AD51" s="72">
        <f t="shared" si="0"/>
        <v>59.685070667760279</v>
      </c>
      <c r="AE51" s="72">
        <f t="shared" si="0"/>
        <v>60.13444911304321</v>
      </c>
      <c r="AF51" s="72">
        <f t="shared" si="0"/>
        <v>60.595215947874038</v>
      </c>
      <c r="AG51" s="72">
        <f t="shared" si="0"/>
        <v>61.070690403900848</v>
      </c>
      <c r="AH51" s="72">
        <f t="shared" si="0"/>
        <v>61.628645240441138</v>
      </c>
      <c r="AI51" s="72">
        <f t="shared" si="0"/>
        <v>62.130861543703325</v>
      </c>
      <c r="AJ51" s="72">
        <f t="shared" si="0"/>
        <v>62.647829030346273</v>
      </c>
      <c r="AK51" s="72">
        <f t="shared" si="0"/>
        <v>63.160429087418088</v>
      </c>
      <c r="AL51" s="72">
        <f t="shared" si="0"/>
        <v>63.686672241067896</v>
      </c>
      <c r="AM51" s="175"/>
    </row>
    <row r="52" spans="1:39" x14ac:dyDescent="0.3"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</row>
    <row r="53" spans="1:39" ht="18" x14ac:dyDescent="0.35">
      <c r="A53" s="194" t="s">
        <v>521</v>
      </c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</row>
    <row r="54" spans="1:39" x14ac:dyDescent="0.3">
      <c r="A54" s="57" t="s">
        <v>382</v>
      </c>
    </row>
    <row r="55" spans="1:39" x14ac:dyDescent="0.3">
      <c r="A55" s="57" t="s">
        <v>520</v>
      </c>
    </row>
    <row r="56" spans="1:39" x14ac:dyDescent="0.3">
      <c r="A56" s="57" t="s">
        <v>517</v>
      </c>
    </row>
    <row r="57" spans="1:39" x14ac:dyDescent="0.3">
      <c r="A57" s="57" t="s">
        <v>265</v>
      </c>
    </row>
    <row r="58" spans="1:39" x14ac:dyDescent="0.3">
      <c r="A58" s="57"/>
    </row>
    <row r="59" spans="1:39" x14ac:dyDescent="0.3">
      <c r="A59" s="57" t="s">
        <v>266</v>
      </c>
      <c r="B59" s="57">
        <v>2014</v>
      </c>
      <c r="C59" s="57">
        <v>2015</v>
      </c>
      <c r="D59" s="57">
        <v>2016</v>
      </c>
      <c r="E59" s="57">
        <v>2017</v>
      </c>
      <c r="F59" s="57">
        <v>2018</v>
      </c>
      <c r="G59" s="57">
        <v>2019</v>
      </c>
      <c r="H59" s="57">
        <v>2020</v>
      </c>
      <c r="I59" s="57">
        <v>2021</v>
      </c>
      <c r="J59" s="57">
        <v>2022</v>
      </c>
      <c r="K59" s="57">
        <v>2023</v>
      </c>
      <c r="L59" s="57">
        <v>2024</v>
      </c>
      <c r="M59" s="57">
        <v>2025</v>
      </c>
      <c r="N59" s="57">
        <v>2026</v>
      </c>
      <c r="O59" s="57">
        <v>2027</v>
      </c>
      <c r="P59" s="57">
        <v>2028</v>
      </c>
      <c r="Q59" s="57">
        <v>2029</v>
      </c>
      <c r="R59" s="57">
        <v>2030</v>
      </c>
      <c r="S59" s="57">
        <v>2031</v>
      </c>
      <c r="T59" s="57">
        <v>2032</v>
      </c>
      <c r="U59" s="57">
        <v>2033</v>
      </c>
      <c r="V59" s="57">
        <v>2034</v>
      </c>
      <c r="W59" s="57">
        <v>2035</v>
      </c>
      <c r="X59" s="57">
        <v>2036</v>
      </c>
      <c r="Y59" s="57">
        <v>2037</v>
      </c>
      <c r="Z59" s="57">
        <v>2038</v>
      </c>
      <c r="AA59" s="57">
        <v>2039</v>
      </c>
      <c r="AB59" s="57">
        <v>2040</v>
      </c>
      <c r="AC59" s="57">
        <v>2041</v>
      </c>
      <c r="AD59" s="57">
        <v>2042</v>
      </c>
      <c r="AE59" s="57">
        <v>2043</v>
      </c>
      <c r="AF59" s="57">
        <v>2044</v>
      </c>
      <c r="AG59" s="57">
        <v>2045</v>
      </c>
      <c r="AH59" s="57">
        <v>2046</v>
      </c>
      <c r="AI59" s="57">
        <v>2047</v>
      </c>
      <c r="AJ59" s="57">
        <v>2048</v>
      </c>
      <c r="AK59" s="57">
        <v>2049</v>
      </c>
      <c r="AL59" s="57">
        <v>2050</v>
      </c>
    </row>
    <row r="60" spans="1:39" x14ac:dyDescent="0.3">
      <c r="A60" s="104" t="s">
        <v>523</v>
      </c>
      <c r="B60" s="59">
        <f>B76</f>
        <v>-11.769</v>
      </c>
      <c r="C60" s="59">
        <f t="shared" ref="C60:AL60" si="1">C76</f>
        <v>-11.782333333333334</v>
      </c>
      <c r="D60" s="59">
        <f t="shared" si="1"/>
        <v>-11.795666666666666</v>
      </c>
      <c r="E60" s="59">
        <f t="shared" si="1"/>
        <v>-11.808999999999999</v>
      </c>
      <c r="F60" s="59">
        <f t="shared" si="1"/>
        <v>-12.522692307692308</v>
      </c>
      <c r="G60" s="59">
        <f t="shared" si="1"/>
        <v>-12.674076923076925</v>
      </c>
      <c r="H60" s="59">
        <f t="shared" si="1"/>
        <v>-12.823153846153851</v>
      </c>
      <c r="I60" s="59">
        <f t="shared" si="1"/>
        <v>-12.908384615384616</v>
      </c>
      <c r="J60" s="59">
        <f t="shared" si="1"/>
        <v>-12.980538461538462</v>
      </c>
      <c r="K60" s="59">
        <f t="shared" si="1"/>
        <v>-13.059615384615386</v>
      </c>
      <c r="L60" s="59">
        <f t="shared" si="1"/>
        <v>-13.135615384615386</v>
      </c>
      <c r="M60" s="59">
        <f t="shared" si="1"/>
        <v>-13.198538461538462</v>
      </c>
      <c r="N60" s="59">
        <f t="shared" si="1"/>
        <v>-13.271461538461539</v>
      </c>
      <c r="O60" s="59">
        <f t="shared" si="1"/>
        <v>-13.33746153846154</v>
      </c>
      <c r="P60" s="59">
        <f t="shared" si="1"/>
        <v>-13.400384615384619</v>
      </c>
      <c r="Q60" s="59">
        <f t="shared" si="1"/>
        <v>-13.450230769230769</v>
      </c>
      <c r="R60" s="59">
        <f t="shared" si="1"/>
        <v>-13.507000000000001</v>
      </c>
      <c r="S60" s="59">
        <f t="shared" si="1"/>
        <v>-13.507000000000001</v>
      </c>
      <c r="T60" s="59">
        <f t="shared" si="1"/>
        <v>-13.507000000000001</v>
      </c>
      <c r="U60" s="59">
        <f t="shared" si="1"/>
        <v>-13.507000000000001</v>
      </c>
      <c r="V60" s="59">
        <f t="shared" si="1"/>
        <v>-13.507000000000001</v>
      </c>
      <c r="W60" s="59">
        <f t="shared" si="1"/>
        <v>-13.507000000000001</v>
      </c>
      <c r="X60" s="59">
        <f t="shared" si="1"/>
        <v>-13.507000000000001</v>
      </c>
      <c r="Y60" s="59">
        <f t="shared" si="1"/>
        <v>-13.507000000000001</v>
      </c>
      <c r="Z60" s="59">
        <f t="shared" si="1"/>
        <v>-13.507000000000001</v>
      </c>
      <c r="AA60" s="59">
        <f t="shared" si="1"/>
        <v>-13.507000000000001</v>
      </c>
      <c r="AB60" s="59">
        <f t="shared" si="1"/>
        <v>-13.507000000000001</v>
      </c>
      <c r="AC60" s="59">
        <f t="shared" si="1"/>
        <v>-13.507000000000001</v>
      </c>
      <c r="AD60" s="59">
        <f t="shared" si="1"/>
        <v>-13.507000000000001</v>
      </c>
      <c r="AE60" s="59">
        <f t="shared" si="1"/>
        <v>-13.507000000000001</v>
      </c>
      <c r="AF60" s="59">
        <f t="shared" si="1"/>
        <v>-13.507000000000001</v>
      </c>
      <c r="AG60" s="59">
        <f t="shared" si="1"/>
        <v>-13.507000000000001</v>
      </c>
      <c r="AH60" s="59">
        <f t="shared" si="1"/>
        <v>-13.507000000000001</v>
      </c>
      <c r="AI60" s="59">
        <f t="shared" si="1"/>
        <v>-13.507000000000001</v>
      </c>
      <c r="AJ60" s="59">
        <f t="shared" si="1"/>
        <v>-13.507000000000001</v>
      </c>
      <c r="AK60" s="59">
        <f t="shared" si="1"/>
        <v>-13.507000000000001</v>
      </c>
      <c r="AL60" s="59">
        <f t="shared" si="1"/>
        <v>-13.507000000000001</v>
      </c>
    </row>
    <row r="61" spans="1:39" x14ac:dyDescent="0.3">
      <c r="A61" s="104" t="s">
        <v>518</v>
      </c>
      <c r="B61" s="59">
        <f>SUM(B77:B$77)</f>
        <v>11.634599999999999</v>
      </c>
      <c r="C61" s="59">
        <f>SUM(C77:C$77)</f>
        <v>11.185933333333333</v>
      </c>
      <c r="D61" s="59">
        <f>SUM(D77:D$77)</f>
        <v>10.737266666666667</v>
      </c>
      <c r="E61" s="59">
        <f>SUM(E77:E$77)</f>
        <v>10.288600000000001</v>
      </c>
      <c r="F61" s="59">
        <f>SUM(F77:F$77)</f>
        <v>10.203736923076924</v>
      </c>
      <c r="G61" s="59">
        <f>SUM(G77:G$77)</f>
        <v>10.118873846153846</v>
      </c>
      <c r="H61" s="59">
        <f>SUM(H77:H$77)</f>
        <v>10.03401076923077</v>
      </c>
      <c r="I61" s="59">
        <f>SUM(I77:I$77)</f>
        <v>9.949147692307692</v>
      </c>
      <c r="J61" s="59">
        <f>SUM(J77:J$77)</f>
        <v>9.8642846153846158</v>
      </c>
      <c r="K61" s="59">
        <f>SUM(K77:K$77)</f>
        <v>9.7794215384615377</v>
      </c>
      <c r="L61" s="59">
        <f>SUM(L77:L$77)</f>
        <v>9.6945584615384632</v>
      </c>
      <c r="M61" s="59">
        <f>SUM(M77:M$77)</f>
        <v>9.6096953846153834</v>
      </c>
      <c r="N61" s="59">
        <f>SUM(N77:N$77)</f>
        <v>9.5248323076923089</v>
      </c>
      <c r="O61" s="59">
        <f>SUM(O77:O$77)</f>
        <v>9.4399692307692309</v>
      </c>
      <c r="P61" s="59">
        <f>SUM(P77:P$77)</f>
        <v>9.3551061538461546</v>
      </c>
      <c r="Q61" s="59">
        <f>SUM(Q77:Q$77)</f>
        <v>9.2702430769230784</v>
      </c>
      <c r="R61" s="59">
        <f>SUM(R77:R$77)</f>
        <v>9.1853800000000003</v>
      </c>
      <c r="S61" s="59">
        <f>SUM(S77:S$77)</f>
        <v>9.1853800000000003</v>
      </c>
      <c r="T61" s="59">
        <f>SUM(T77:T$77)</f>
        <v>9.1853800000000003</v>
      </c>
      <c r="U61" s="59">
        <f>SUM(U77:U$77)</f>
        <v>9.1853800000000003</v>
      </c>
      <c r="V61" s="59">
        <f>SUM(V77:V$77)</f>
        <v>9.1853800000000003</v>
      </c>
      <c r="W61" s="59">
        <f>SUM(W77:W$77)</f>
        <v>9.1853800000000003</v>
      </c>
      <c r="X61" s="59">
        <f>SUM(X77:X$77)</f>
        <v>9.1853800000000003</v>
      </c>
      <c r="Y61" s="59">
        <f>SUM(Y77:Y$77)</f>
        <v>9.1853800000000003</v>
      </c>
      <c r="Z61" s="59">
        <f>SUM(Z77:Z$77)</f>
        <v>9.1853800000000003</v>
      </c>
      <c r="AA61" s="59">
        <f>SUM(AA77:AA$77)</f>
        <v>9.1853800000000003</v>
      </c>
      <c r="AB61" s="59">
        <f>SUM(AB77:AB$77)</f>
        <v>9.1853800000000003</v>
      </c>
      <c r="AC61" s="59">
        <f>SUM(AC77:AC$77)</f>
        <v>9.1853800000000003</v>
      </c>
      <c r="AD61" s="59">
        <f>SUM(AD77:AD$77)</f>
        <v>9.1853800000000003</v>
      </c>
      <c r="AE61" s="59">
        <f>SUM(AE77:AE$77)</f>
        <v>9.1853800000000003</v>
      </c>
      <c r="AF61" s="59">
        <f>SUM(AF77:AF$77)</f>
        <v>9.1853800000000003</v>
      </c>
      <c r="AG61" s="59">
        <f>SUM(AG77:AG$77)</f>
        <v>9.1853800000000003</v>
      </c>
      <c r="AH61" s="59">
        <f>SUM(AH77:AH$77)</f>
        <v>9.1853800000000003</v>
      </c>
      <c r="AI61" s="59">
        <f>SUM(AI77:AI$77)</f>
        <v>9.1853800000000003</v>
      </c>
      <c r="AJ61" s="59">
        <f>SUM(AJ77:AJ$77)</f>
        <v>9.1853800000000003</v>
      </c>
      <c r="AK61" s="59">
        <f>SUM(AK77:AK$77)</f>
        <v>9.1853800000000003</v>
      </c>
      <c r="AL61" s="59">
        <f>SUM(AL77:AL$77)</f>
        <v>9.1853800000000003</v>
      </c>
    </row>
    <row r="62" spans="1:39" x14ac:dyDescent="0.3">
      <c r="A62" s="43" t="s">
        <v>3</v>
      </c>
      <c r="B62" s="59">
        <f>SUM(B$77:B78)</f>
        <v>55.596806908365508</v>
      </c>
      <c r="C62" s="59">
        <f>SUM(C$77:C78)</f>
        <v>44.951090367911142</v>
      </c>
      <c r="D62" s="59">
        <f>SUM(D$77:D78)</f>
        <v>39.084524468728134</v>
      </c>
      <c r="E62" s="59">
        <f>SUM(E$77:E78)</f>
        <v>34.182106119888694</v>
      </c>
      <c r="F62" s="59">
        <f>SUM(F$77:F78)</f>
        <v>35.517652157993297</v>
      </c>
      <c r="G62" s="59">
        <f>SUM(G$77:G78)</f>
        <v>31.975445286997008</v>
      </c>
      <c r="H62" s="59">
        <f>SUM(H$77:H78)</f>
        <v>30.195390174300037</v>
      </c>
      <c r="I62" s="59">
        <f>SUM(I$77:I78)</f>
        <v>27.947066408832008</v>
      </c>
      <c r="J62" s="59">
        <f>SUM(J$77:J78)</f>
        <v>26.540960423061772</v>
      </c>
      <c r="K62" s="59">
        <f>SUM(K$77:K78)</f>
        <v>25.300966340610419</v>
      </c>
      <c r="L62" s="59">
        <f>SUM(L$77:L78)</f>
        <v>24.647444215092019</v>
      </c>
      <c r="M62" s="59">
        <f>SUM(M$77:M78)</f>
        <v>24.052491212213113</v>
      </c>
      <c r="N62" s="59">
        <f>SUM(N$77:N78)</f>
        <v>22.788774347530723</v>
      </c>
      <c r="O62" s="59">
        <f>SUM(O$77:O78)</f>
        <v>22.210585767919248</v>
      </c>
      <c r="P62" s="59">
        <f>SUM(P$77:P78)</f>
        <v>21.101715061219963</v>
      </c>
      <c r="Q62" s="59">
        <f>SUM(Q$77:Q78)</f>
        <v>20.829759232132503</v>
      </c>
      <c r="R62" s="59">
        <f>SUM(R$77:R78)</f>
        <v>18.818288657272952</v>
      </c>
      <c r="S62" s="59">
        <f>SUM(S$77:S78)</f>
        <v>18.095898151136748</v>
      </c>
      <c r="T62" s="59">
        <f>SUM(T$77:T78)</f>
        <v>17.509686624642043</v>
      </c>
      <c r="U62" s="59">
        <f>SUM(U$77:U78)</f>
        <v>16.996373661796362</v>
      </c>
      <c r="V62" s="59">
        <f>SUM(V$77:V78)</f>
        <v>16.602410761782696</v>
      </c>
      <c r="W62" s="59">
        <f>SUM(W$77:W78)</f>
        <v>16.255076945151075</v>
      </c>
      <c r="X62" s="59">
        <f>SUM(X$77:X78)</f>
        <v>15.888814682381469</v>
      </c>
      <c r="Y62" s="59">
        <f>SUM(Y$77:Y78)</f>
        <v>15.523176495611139</v>
      </c>
      <c r="Z62" s="59">
        <f>SUM(Z$77:Z78)</f>
        <v>15.05483186823062</v>
      </c>
      <c r="AA62" s="59">
        <f>SUM(AA$77:AA78)</f>
        <v>14.353790363202208</v>
      </c>
      <c r="AB62" s="59">
        <f>SUM(AB$77:AB78)</f>
        <v>13.32313975500325</v>
      </c>
      <c r="AC62" s="59">
        <f>SUM(AC$77:AC78)</f>
        <v>13.36905851233052</v>
      </c>
      <c r="AD62" s="59">
        <f>SUM(AD$77:AD78)</f>
        <v>13.411924935510516</v>
      </c>
      <c r="AE62" s="59">
        <f>SUM(AE$77:AE78)</f>
        <v>13.451816977007898</v>
      </c>
      <c r="AF62" s="59">
        <f>SUM(AF$77:AF78)</f>
        <v>13.48886267387633</v>
      </c>
      <c r="AG62" s="59">
        <f>SUM(AG$77:AG78)</f>
        <v>13.523040161800701</v>
      </c>
      <c r="AH62" s="59">
        <f>SUM(AH$77:AH78)</f>
        <v>13.555079256758701</v>
      </c>
      <c r="AI62" s="59">
        <f>SUM(AI$77:AI78)</f>
        <v>13.584973373321681</v>
      </c>
      <c r="AJ62" s="59">
        <f>SUM(AJ$77:AJ78)</f>
        <v>13.61292806700539</v>
      </c>
      <c r="AK62" s="59">
        <f>SUM(AK$77:AK78)</f>
        <v>13.639293761891839</v>
      </c>
      <c r="AL62" s="59">
        <f>SUM(AL$77:AL78)</f>
        <v>13.664409720433691</v>
      </c>
    </row>
    <row r="63" spans="1:39" x14ac:dyDescent="0.3">
      <c r="A63" s="43" t="s">
        <v>0</v>
      </c>
      <c r="B63" s="59">
        <f>SUM(B$77:B79)</f>
        <v>89.811786405531507</v>
      </c>
      <c r="C63" s="59">
        <f>SUM(C$77:C79)</f>
        <v>78.454685492867114</v>
      </c>
      <c r="D63" s="59">
        <f>SUM(D$77:D79)</f>
        <v>71.747695262405557</v>
      </c>
      <c r="E63" s="59">
        <f>SUM(E$77:E79)</f>
        <v>66.00076211761575</v>
      </c>
      <c r="F63" s="59">
        <f>SUM(F$77:F79)</f>
        <v>67.115994234658274</v>
      </c>
      <c r="G63" s="59">
        <f>SUM(G$77:G79)</f>
        <v>63.258211309568765</v>
      </c>
      <c r="H63" s="59">
        <f>SUM(H$77:H79)</f>
        <v>60.958331102388868</v>
      </c>
      <c r="I63" s="59">
        <f>SUM(I$77:I79)</f>
        <v>58.126038052618981</v>
      </c>
      <c r="J63" s="59">
        <f>SUM(J$77:J79)</f>
        <v>56.095601617069036</v>
      </c>
      <c r="K63" s="59">
        <f>SUM(K$77:K79)</f>
        <v>54.203655336474128</v>
      </c>
      <c r="L63" s="59">
        <f>SUM(L$77:L79)</f>
        <v>52.884678466987495</v>
      </c>
      <c r="M63" s="59">
        <f>SUM(M$77:M79)</f>
        <v>51.530829718235751</v>
      </c>
      <c r="N63" s="59">
        <f>SUM(N$77:N79)</f>
        <v>49.496336769961175</v>
      </c>
      <c r="O63" s="59">
        <f>SUM(O$77:O79)</f>
        <v>48.14216441537863</v>
      </c>
      <c r="P63" s="59">
        <f>SUM(P$77:P79)</f>
        <v>46.245058411373215</v>
      </c>
      <c r="Q63" s="59">
        <f>SUM(Q$77:Q79)</f>
        <v>45.196720012780105</v>
      </c>
      <c r="R63" s="59">
        <f>SUM(R$77:R79)</f>
        <v>42.418572629884459</v>
      </c>
      <c r="S63" s="59">
        <f>SUM(S$77:S79)</f>
        <v>41.166474877144907</v>
      </c>
      <c r="T63" s="59">
        <f>SUM(T$77:T79)</f>
        <v>39.982025941829129</v>
      </c>
      <c r="U63" s="59">
        <f>SUM(U$77:U79)</f>
        <v>38.796108367159917</v>
      </c>
      <c r="V63" s="59">
        <f>SUM(V$77:V79)</f>
        <v>37.657247523536547</v>
      </c>
      <c r="W63" s="59">
        <f>SUM(W$77:W79)</f>
        <v>36.50705040703113</v>
      </c>
      <c r="X63" s="59">
        <f>SUM(X$77:X79)</f>
        <v>35.326815006240828</v>
      </c>
      <c r="Y63" s="59">
        <f>SUM(Y$77:Y79)</f>
        <v>34.129340915863693</v>
      </c>
      <c r="Z63" s="59">
        <f>SUM(Z$77:Z79)</f>
        <v>32.820009689052782</v>
      </c>
      <c r="AA63" s="59">
        <f>SUM(AA$77:AA79)</f>
        <v>31.276950468573038</v>
      </c>
      <c r="AB63" s="59">
        <f>SUM(AB$77:AB79)</f>
        <v>29.412581843822284</v>
      </c>
      <c r="AC63" s="59">
        <f>SUM(AC$77:AC79)</f>
        <v>28.643572962740567</v>
      </c>
      <c r="AD63" s="59">
        <f>SUM(AD$77:AD79)</f>
        <v>27.895757548171169</v>
      </c>
      <c r="AE63" s="59">
        <f>SUM(AE$77:AE79)</f>
        <v>27.17723446220711</v>
      </c>
      <c r="AF63" s="59">
        <f>SUM(AF$77:AF79)</f>
        <v>26.494038158588019</v>
      </c>
      <c r="AG63" s="59">
        <f>SUM(AG$77:AG79)</f>
        <v>25.849147689869117</v>
      </c>
      <c r="AH63" s="59">
        <f>SUM(AH$77:AH79)</f>
        <v>25.243423813005926</v>
      </c>
      <c r="AI63" s="59">
        <f>SUM(AI$77:AI79)</f>
        <v>24.674815133039189</v>
      </c>
      <c r="AJ63" s="59">
        <f>SUM(AJ$77:AJ79)</f>
        <v>24.140143896284869</v>
      </c>
      <c r="AK63" s="59">
        <f>SUM(AK$77:AK79)</f>
        <v>23.635541310335132</v>
      </c>
      <c r="AL63" s="59">
        <f>SUM(AL$77:AL79)</f>
        <v>23.156222126401723</v>
      </c>
    </row>
    <row r="64" spans="1:39" x14ac:dyDescent="0.3">
      <c r="A64" s="43" t="s">
        <v>2</v>
      </c>
      <c r="B64" s="59">
        <f>SUM(B$77:B80)</f>
        <v>93.151798689284107</v>
      </c>
      <c r="C64" s="59">
        <f>SUM(C$77:C80)</f>
        <v>81.665474525689262</v>
      </c>
      <c r="D64" s="59">
        <f>SUM(D$77:D80)</f>
        <v>74.82926104429724</v>
      </c>
      <c r="E64" s="59">
        <f>SUM(E$77:E80)</f>
        <v>68.953104648576982</v>
      </c>
      <c r="F64" s="59">
        <f>SUM(F$77:F80)</f>
        <v>70.690279128217853</v>
      </c>
      <c r="G64" s="59">
        <f>SUM(G$77:G80)</f>
        <v>67.437778972933785</v>
      </c>
      <c r="H64" s="59">
        <f>SUM(H$77:H80)</f>
        <v>65.113112484439043</v>
      </c>
      <c r="I64" s="59">
        <f>SUM(I$77:I80)</f>
        <v>62.257017829269188</v>
      </c>
      <c r="J64" s="59">
        <f>SUM(J$77:J80)</f>
        <v>60.203740840229656</v>
      </c>
      <c r="K64" s="59">
        <f>SUM(K$77:K80)</f>
        <v>58.295790087649245</v>
      </c>
      <c r="L64" s="59">
        <f>SUM(L$77:L80)</f>
        <v>56.91165961898578</v>
      </c>
      <c r="M64" s="59">
        <f>SUM(M$77:M80)</f>
        <v>55.493889433121694</v>
      </c>
      <c r="N64" s="59">
        <f>SUM(N$77:N80)</f>
        <v>53.39665902075572</v>
      </c>
      <c r="O64" s="59">
        <f>SUM(O$77:O80)</f>
        <v>51.986522371573656</v>
      </c>
      <c r="P64" s="59">
        <f>SUM(P$77:P80)</f>
        <v>50.028843055786929</v>
      </c>
      <c r="Q64" s="59">
        <f>SUM(Q$77:Q80)</f>
        <v>48.920980082414857</v>
      </c>
      <c r="R64" s="59">
        <f>SUM(R$77:R80)</f>
        <v>46.084314726266918</v>
      </c>
      <c r="S64" s="59">
        <f>SUM(S$77:S80)</f>
        <v>44.780038524257208</v>
      </c>
      <c r="T64" s="59">
        <f>SUM(T$77:T80)</f>
        <v>43.538898401720246</v>
      </c>
      <c r="U64" s="59">
        <f>SUM(U$77:U80)</f>
        <v>42.297178005190609</v>
      </c>
      <c r="V64" s="59">
        <f>SUM(V$77:V80)</f>
        <v>41.108542937569545</v>
      </c>
      <c r="W64" s="59">
        <f>SUM(W$77:W80)</f>
        <v>39.904144907120013</v>
      </c>
      <c r="X64" s="59">
        <f>SUM(X$77:X80)</f>
        <v>38.670490062693176</v>
      </c>
      <c r="Y64" s="59">
        <f>SUM(Y$77:Y80)</f>
        <v>37.420344696735071</v>
      </c>
      <c r="Z64" s="59">
        <f>SUM(Z$77:Z80)</f>
        <v>36.063973099333666</v>
      </c>
      <c r="AA64" s="59">
        <f>SUM(AA$77:AA80)</f>
        <v>34.469577866395277</v>
      </c>
      <c r="AB64" s="59">
        <f>SUM(AB$77:AB80)</f>
        <v>32.554527949452186</v>
      </c>
      <c r="AC64" s="59">
        <f>SUM(AC$77:AC80)</f>
        <v>31.740181722694032</v>
      </c>
      <c r="AD64" s="59">
        <f>SUM(AD$77:AD80)</f>
        <v>30.942842540730567</v>
      </c>
      <c r="AE64" s="59">
        <f>SUM(AE$77:AE80)</f>
        <v>30.179953189539727</v>
      </c>
      <c r="AF64" s="59">
        <f>SUM(AF$77:AF80)</f>
        <v>29.448281710170335</v>
      </c>
      <c r="AG64" s="59">
        <f>SUM(AG$77:AG80)</f>
        <v>28.755434501827839</v>
      </c>
      <c r="AH64" s="59">
        <f>SUM(AH$77:AH80)</f>
        <v>28.106638375185099</v>
      </c>
      <c r="AI64" s="59">
        <f>SUM(AI$77:AI80)</f>
        <v>27.490971229910372</v>
      </c>
      <c r="AJ64" s="59">
        <f>SUM(AJ$77:AJ80)</f>
        <v>26.913948101102406</v>
      </c>
      <c r="AK64" s="59">
        <f>SUM(AK$77:AK80)</f>
        <v>26.363093155546938</v>
      </c>
      <c r="AL64" s="59">
        <f>SUM(AL$77:AL80)</f>
        <v>25.837924736318204</v>
      </c>
    </row>
    <row r="65" spans="1:38" x14ac:dyDescent="0.3">
      <c r="A65" s="43" t="s">
        <v>25</v>
      </c>
      <c r="B65" s="59">
        <f>SUM(B$77:B81)</f>
        <v>98.388182474486044</v>
      </c>
      <c r="C65" s="59">
        <f>SUM(C$77:C81)</f>
        <v>86.913263468641446</v>
      </c>
      <c r="D65" s="59">
        <f>SUM(D$77:D81)</f>
        <v>80.088300247144957</v>
      </c>
      <c r="E65" s="59">
        <f>SUM(E$77:E81)</f>
        <v>74.030244775258154</v>
      </c>
      <c r="F65" s="59">
        <f>SUM(F$77:F81)</f>
        <v>75.953903575929957</v>
      </c>
      <c r="G65" s="59">
        <f>SUM(G$77:G81)</f>
        <v>72.711916096283133</v>
      </c>
      <c r="H65" s="59">
        <f>SUM(H$77:H81)</f>
        <v>70.397445303902558</v>
      </c>
      <c r="I65" s="59">
        <f>SUM(I$77:I81)</f>
        <v>67.545341182722197</v>
      </c>
      <c r="J65" s="59">
        <f>SUM(J$77:J81)</f>
        <v>65.488947196991745</v>
      </c>
      <c r="K65" s="59">
        <f>SUM(K$77:K81)</f>
        <v>63.570082390800238</v>
      </c>
      <c r="L65" s="59">
        <f>SUM(L$77:L81)</f>
        <v>62.168678130643272</v>
      </c>
      <c r="M65" s="59">
        <f>SUM(M$77:M81)</f>
        <v>60.71735520745095</v>
      </c>
      <c r="N65" s="59">
        <f>SUM(N$77:N81)</f>
        <v>58.570256607382596</v>
      </c>
      <c r="O65" s="59">
        <f>SUM(O$77:O81)</f>
        <v>57.095272495312955</v>
      </c>
      <c r="P65" s="59">
        <f>SUM(P$77:P81)</f>
        <v>55.05872196945964</v>
      </c>
      <c r="Q65" s="59">
        <f>SUM(Q$77:Q81)</f>
        <v>53.859111371191197</v>
      </c>
      <c r="R65" s="59">
        <f>SUM(R$77:R81)</f>
        <v>50.916856673460423</v>
      </c>
      <c r="S65" s="59">
        <f>SUM(S$77:S81)</f>
        <v>49.502015955215533</v>
      </c>
      <c r="T65" s="59">
        <f>SUM(T$77:T81)</f>
        <v>48.145192353192868</v>
      </c>
      <c r="U65" s="59">
        <f>SUM(U$77:U81)</f>
        <v>46.782724829643676</v>
      </c>
      <c r="V65" s="59">
        <f>SUM(V$77:V81)</f>
        <v>45.468637635875538</v>
      </c>
      <c r="W65" s="59">
        <f>SUM(W$77:W81)</f>
        <v>44.134047541826696</v>
      </c>
      <c r="X65" s="59">
        <f>SUM(X$77:X81)</f>
        <v>42.76754838157656</v>
      </c>
      <c r="Y65" s="59">
        <f>SUM(Y$77:Y81)</f>
        <v>41.383092294839678</v>
      </c>
      <c r="Z65" s="59">
        <f>SUM(Z$77:Z81)</f>
        <v>39.892298562958054</v>
      </c>
      <c r="AA65" s="59">
        <f>SUM(AA$77:AA81)</f>
        <v>38.164425679559159</v>
      </c>
      <c r="AB65" s="59">
        <f>SUM(AB$77:AB81)</f>
        <v>36.117743521328549</v>
      </c>
      <c r="AC65" s="59">
        <f>SUM(AC$77:AC81)</f>
        <v>35.175081158016368</v>
      </c>
      <c r="AD65" s="59">
        <f>SUM(AD$77:AD81)</f>
        <v>34.253410566367876</v>
      </c>
      <c r="AE65" s="59">
        <f>SUM(AE$77:AE81)</f>
        <v>33.370750249630944</v>
      </c>
      <c r="AF65" s="59">
        <f>SUM(AF$77:AF81)</f>
        <v>32.524375843795397</v>
      </c>
      <c r="AG65" s="59">
        <f>SUM(AG$77:AG81)</f>
        <v>31.72222676676817</v>
      </c>
      <c r="AH65" s="59">
        <f>SUM(AH$77:AH81)</f>
        <v>30.969907889428683</v>
      </c>
      <c r="AI65" s="59">
        <f>SUM(AI$77:AI81)</f>
        <v>30.256949379089047</v>
      </c>
      <c r="AJ65" s="59">
        <f>SUM(AJ$77:AJ81)</f>
        <v>29.589317398574799</v>
      </c>
      <c r="AK65" s="59">
        <f>SUM(AK$77:AK81)</f>
        <v>28.95518784602929</v>
      </c>
      <c r="AL65" s="59">
        <f>SUM(AL$77:AL81)</f>
        <v>28.354796434749819</v>
      </c>
    </row>
    <row r="66" spans="1:38" x14ac:dyDescent="0.3">
      <c r="A66" s="43" t="s">
        <v>24</v>
      </c>
      <c r="B66" s="59">
        <f>SUM(B$77:B82)</f>
        <v>105.37937646936908</v>
      </c>
      <c r="C66" s="59">
        <f>SUM(C$77:C82)</f>
        <v>93.913794475853109</v>
      </c>
      <c r="D66" s="59">
        <f>SUM(D$77:D82)</f>
        <v>87.09587865884339</v>
      </c>
      <c r="E66" s="59">
        <f>SUM(E$77:E82)</f>
        <v>79.373817886545339</v>
      </c>
      <c r="F66" s="59">
        <f>SUM(F$77:F82)</f>
        <v>82.960031169541764</v>
      </c>
      <c r="G66" s="59">
        <f>SUM(G$77:G82)</f>
        <v>79.706804390460036</v>
      </c>
      <c r="H66" s="59">
        <f>SUM(H$77:H82)</f>
        <v>77.373603974301062</v>
      </c>
      <c r="I66" s="59">
        <f>SUM(I$77:I82)</f>
        <v>74.494153617052703</v>
      </c>
      <c r="J66" s="59">
        <f>SUM(J$77:J82)</f>
        <v>72.401982723299653</v>
      </c>
      <c r="K66" s="59">
        <f>SUM(K$77:K82)</f>
        <v>70.438742515203728</v>
      </c>
      <c r="L66" s="59">
        <f>SUM(L$77:L82)</f>
        <v>68.990492633535496</v>
      </c>
      <c r="M66" s="59">
        <f>SUM(M$77:M82)</f>
        <v>67.476262251157465</v>
      </c>
      <c r="N66" s="59">
        <f>SUM(N$77:N82)</f>
        <v>65.249584143409933</v>
      </c>
      <c r="O66" s="59">
        <f>SUM(O$77:O82)</f>
        <v>63.67952415073789</v>
      </c>
      <c r="P66" s="59">
        <f>SUM(P$77:P82)</f>
        <v>61.533632751532494</v>
      </c>
      <c r="Q66" s="59">
        <f>SUM(Q$77:Q82)</f>
        <v>60.212214251523974</v>
      </c>
      <c r="R66" s="59">
        <f>SUM(R$77:R82)</f>
        <v>57.136371868978102</v>
      </c>
      <c r="S66" s="59">
        <f>SUM(S$77:S82)</f>
        <v>55.585492424340835</v>
      </c>
      <c r="T66" s="59">
        <f>SUM(T$77:T82)</f>
        <v>54.091650486548865</v>
      </c>
      <c r="U66" s="59">
        <f>SUM(U$77:U82)</f>
        <v>52.591766339156834</v>
      </c>
      <c r="V66" s="59">
        <f>SUM(V$77:V82)</f>
        <v>51.139848659153223</v>
      </c>
      <c r="W66" s="59">
        <f>SUM(W$77:W82)</f>
        <v>49.666025362275022</v>
      </c>
      <c r="X66" s="59">
        <f>SUM(X$77:X82)</f>
        <v>48.16026011500729</v>
      </c>
      <c r="Y66" s="59">
        <f>SUM(Y$77:Y82)</f>
        <v>46.63690751663038</v>
      </c>
      <c r="Z66" s="59">
        <f>SUM(Z$77:Z82)</f>
        <v>45.008331206419783</v>
      </c>
      <c r="AA66" s="59">
        <f>SUM(AA$77:AA82)</f>
        <v>43.144360319705051</v>
      </c>
      <c r="AB66" s="59">
        <f>SUM(AB$77:AB82)</f>
        <v>40.963315642586046</v>
      </c>
      <c r="AC66" s="59">
        <f>SUM(AC$77:AC82)</f>
        <v>39.888311422384383</v>
      </c>
      <c r="AD66" s="59">
        <f>SUM(AD$77:AD82)</f>
        <v>38.835502478161956</v>
      </c>
      <c r="AE66" s="59">
        <f>SUM(AE$77:AE82)</f>
        <v>37.82253541334147</v>
      </c>
      <c r="AF66" s="59">
        <f>SUM(AF$77:AF82)</f>
        <v>36.847356085630913</v>
      </c>
      <c r="AG66" s="59">
        <f>SUM(AG$77:AG82)</f>
        <v>35.919015877847372</v>
      </c>
      <c r="AH66" s="59">
        <f>SUM(AH$77:AH82)</f>
        <v>35.043923700396917</v>
      </c>
      <c r="AI66" s="59">
        <f>SUM(AI$77:AI82)</f>
        <v>34.212203903454068</v>
      </c>
      <c r="AJ66" s="59">
        <f>SUM(AJ$77:AJ82)</f>
        <v>33.430206728910846</v>
      </c>
      <c r="AK66" s="59">
        <f>SUM(AK$77:AK82)</f>
        <v>32.68668693724328</v>
      </c>
      <c r="AL66" s="59">
        <f>SUM(AL$77:AL82)</f>
        <v>31.982460733664222</v>
      </c>
    </row>
    <row r="67" spans="1:38" x14ac:dyDescent="0.3">
      <c r="A67" s="57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</row>
    <row r="69" spans="1:38" ht="18" x14ac:dyDescent="0.35">
      <c r="A69" s="194" t="s">
        <v>522</v>
      </c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</row>
    <row r="70" spans="1:38" x14ac:dyDescent="0.3">
      <c r="A70" s="57" t="s">
        <v>382</v>
      </c>
    </row>
    <row r="71" spans="1:38" x14ac:dyDescent="0.3">
      <c r="A71" s="57" t="s">
        <v>520</v>
      </c>
    </row>
    <row r="72" spans="1:38" x14ac:dyDescent="0.3">
      <c r="A72" s="57" t="s">
        <v>517</v>
      </c>
    </row>
    <row r="73" spans="1:38" x14ac:dyDescent="0.3">
      <c r="A73" s="57" t="s">
        <v>265</v>
      </c>
    </row>
    <row r="74" spans="1:38" x14ac:dyDescent="0.3">
      <c r="A74" s="57"/>
    </row>
    <row r="75" spans="1:38" x14ac:dyDescent="0.3">
      <c r="A75" s="57" t="s">
        <v>266</v>
      </c>
      <c r="B75" s="57">
        <v>2014</v>
      </c>
      <c r="C75" s="57">
        <v>2015</v>
      </c>
      <c r="D75" s="57">
        <v>2016</v>
      </c>
      <c r="E75" s="57">
        <v>2017</v>
      </c>
      <c r="F75" s="57">
        <v>2018</v>
      </c>
      <c r="G75" s="57">
        <v>2019</v>
      </c>
      <c r="H75" s="57">
        <v>2020</v>
      </c>
      <c r="I75" s="57">
        <v>2021</v>
      </c>
      <c r="J75" s="57">
        <v>2022</v>
      </c>
      <c r="K75" s="57">
        <v>2023</v>
      </c>
      <c r="L75" s="57">
        <v>2024</v>
      </c>
      <c r="M75" s="57">
        <v>2025</v>
      </c>
      <c r="N75" s="57">
        <v>2026</v>
      </c>
      <c r="O75" s="57">
        <v>2027</v>
      </c>
      <c r="P75" s="57">
        <v>2028</v>
      </c>
      <c r="Q75" s="57">
        <v>2029</v>
      </c>
      <c r="R75" s="57">
        <v>2030</v>
      </c>
      <c r="S75" s="57">
        <v>2031</v>
      </c>
      <c r="T75" s="57">
        <v>2032</v>
      </c>
      <c r="U75" s="57">
        <v>2033</v>
      </c>
      <c r="V75" s="57">
        <v>2034</v>
      </c>
      <c r="W75" s="57">
        <v>2035</v>
      </c>
      <c r="X75" s="57">
        <v>2036</v>
      </c>
      <c r="Y75" s="57">
        <v>2037</v>
      </c>
      <c r="Z75" s="57">
        <v>2038</v>
      </c>
      <c r="AA75" s="57">
        <v>2039</v>
      </c>
      <c r="AB75" s="57">
        <v>2040</v>
      </c>
      <c r="AC75" s="57">
        <v>2041</v>
      </c>
      <c r="AD75" s="57">
        <v>2042</v>
      </c>
      <c r="AE75" s="57">
        <v>2043</v>
      </c>
      <c r="AF75" s="57">
        <v>2044</v>
      </c>
      <c r="AG75" s="57">
        <v>2045</v>
      </c>
      <c r="AH75" s="57">
        <v>2046</v>
      </c>
      <c r="AI75" s="57">
        <v>2047</v>
      </c>
      <c r="AJ75" s="57">
        <v>2048</v>
      </c>
      <c r="AK75" s="57">
        <v>2049</v>
      </c>
      <c r="AL75" s="57">
        <v>2050</v>
      </c>
    </row>
    <row r="76" spans="1:38" x14ac:dyDescent="0.3">
      <c r="A76" s="104" t="s">
        <v>523</v>
      </c>
      <c r="B76" s="59">
        <v>-11.769</v>
      </c>
      <c r="C76" s="59">
        <v>-11.782333333333334</v>
      </c>
      <c r="D76" s="59">
        <v>-11.795666666666666</v>
      </c>
      <c r="E76" s="59">
        <v>-11.808999999999999</v>
      </c>
      <c r="F76" s="59">
        <v>-12.522692307692308</v>
      </c>
      <c r="G76" s="59">
        <v>-12.674076923076925</v>
      </c>
      <c r="H76" s="59">
        <v>-12.823153846153851</v>
      </c>
      <c r="I76" s="59">
        <v>-12.908384615384616</v>
      </c>
      <c r="J76" s="59">
        <v>-12.980538461538462</v>
      </c>
      <c r="K76" s="59">
        <v>-13.059615384615386</v>
      </c>
      <c r="L76" s="59">
        <v>-13.135615384615386</v>
      </c>
      <c r="M76" s="59">
        <v>-13.198538461538462</v>
      </c>
      <c r="N76" s="59">
        <v>-13.271461538461539</v>
      </c>
      <c r="O76" s="59">
        <v>-13.33746153846154</v>
      </c>
      <c r="P76" s="59">
        <v>-13.400384615384619</v>
      </c>
      <c r="Q76" s="59">
        <v>-13.450230769230769</v>
      </c>
      <c r="R76" s="59">
        <v>-13.507000000000001</v>
      </c>
      <c r="S76" s="59">
        <v>-13.507000000000001</v>
      </c>
      <c r="T76" s="59">
        <v>-13.507000000000001</v>
      </c>
      <c r="U76" s="59">
        <v>-13.507000000000001</v>
      </c>
      <c r="V76" s="59">
        <v>-13.507000000000001</v>
      </c>
      <c r="W76" s="59">
        <v>-13.507000000000001</v>
      </c>
      <c r="X76" s="59">
        <v>-13.507000000000001</v>
      </c>
      <c r="Y76" s="59">
        <v>-13.507000000000001</v>
      </c>
      <c r="Z76" s="59">
        <v>-13.507000000000001</v>
      </c>
      <c r="AA76" s="59">
        <v>-13.507000000000001</v>
      </c>
      <c r="AB76" s="59">
        <v>-13.507000000000001</v>
      </c>
      <c r="AC76" s="59">
        <v>-13.507000000000001</v>
      </c>
      <c r="AD76" s="59">
        <v>-13.507000000000001</v>
      </c>
      <c r="AE76" s="59">
        <v>-13.507000000000001</v>
      </c>
      <c r="AF76" s="59">
        <v>-13.507000000000001</v>
      </c>
      <c r="AG76" s="59">
        <v>-13.507000000000001</v>
      </c>
      <c r="AH76" s="59">
        <v>-13.507000000000001</v>
      </c>
      <c r="AI76" s="59">
        <v>-13.507000000000001</v>
      </c>
      <c r="AJ76" s="59">
        <v>-13.507000000000001</v>
      </c>
      <c r="AK76" s="59">
        <v>-13.507000000000001</v>
      </c>
      <c r="AL76" s="59">
        <v>-13.507000000000001</v>
      </c>
    </row>
    <row r="77" spans="1:38" x14ac:dyDescent="0.3">
      <c r="A77" s="104" t="s">
        <v>518</v>
      </c>
      <c r="B77" s="59">
        <v>11.634599999999999</v>
      </c>
      <c r="C77" s="59">
        <v>11.185933333333333</v>
      </c>
      <c r="D77" s="59">
        <v>10.737266666666667</v>
      </c>
      <c r="E77" s="59">
        <v>10.288600000000001</v>
      </c>
      <c r="F77" s="59">
        <v>10.203736923076924</v>
      </c>
      <c r="G77" s="59">
        <v>10.118873846153846</v>
      </c>
      <c r="H77" s="59">
        <v>10.03401076923077</v>
      </c>
      <c r="I77" s="59">
        <v>9.949147692307692</v>
      </c>
      <c r="J77" s="59">
        <v>9.8642846153846158</v>
      </c>
      <c r="K77" s="59">
        <v>9.7794215384615377</v>
      </c>
      <c r="L77" s="59">
        <v>9.6945584615384632</v>
      </c>
      <c r="M77" s="59">
        <v>9.6096953846153834</v>
      </c>
      <c r="N77" s="59">
        <v>9.5248323076923089</v>
      </c>
      <c r="O77" s="59">
        <v>9.4399692307692309</v>
      </c>
      <c r="P77" s="59">
        <v>9.3551061538461546</v>
      </c>
      <c r="Q77" s="59">
        <v>9.2702430769230784</v>
      </c>
      <c r="R77" s="59">
        <v>9.1853800000000003</v>
      </c>
      <c r="S77" s="59">
        <v>9.1853800000000003</v>
      </c>
      <c r="T77" s="59">
        <v>9.1853800000000003</v>
      </c>
      <c r="U77" s="59">
        <v>9.1853800000000003</v>
      </c>
      <c r="V77" s="59">
        <v>9.1853800000000003</v>
      </c>
      <c r="W77" s="59">
        <v>9.1853800000000003</v>
      </c>
      <c r="X77" s="59">
        <v>9.1853800000000003</v>
      </c>
      <c r="Y77" s="59">
        <v>9.1853800000000003</v>
      </c>
      <c r="Z77" s="59">
        <v>9.1853800000000003</v>
      </c>
      <c r="AA77" s="59">
        <v>9.1853800000000003</v>
      </c>
      <c r="AB77" s="59">
        <v>9.1853800000000003</v>
      </c>
      <c r="AC77" s="59">
        <v>9.1853800000000003</v>
      </c>
      <c r="AD77" s="59">
        <v>9.1853800000000003</v>
      </c>
      <c r="AE77" s="59">
        <v>9.1853800000000003</v>
      </c>
      <c r="AF77" s="59">
        <v>9.1853800000000003</v>
      </c>
      <c r="AG77" s="59">
        <v>9.1853800000000003</v>
      </c>
      <c r="AH77" s="59">
        <v>9.1853800000000003</v>
      </c>
      <c r="AI77" s="59">
        <v>9.1853800000000003</v>
      </c>
      <c r="AJ77" s="59">
        <v>9.1853800000000003</v>
      </c>
      <c r="AK77" s="59">
        <v>9.1853800000000003</v>
      </c>
      <c r="AL77" s="59">
        <v>9.1853800000000003</v>
      </c>
    </row>
    <row r="78" spans="1:38" x14ac:dyDescent="0.3">
      <c r="A78" s="43" t="s">
        <v>3</v>
      </c>
      <c r="B78" s="59">
        <v>43.962206908365509</v>
      </c>
      <c r="C78" s="59">
        <v>33.765157034577811</v>
      </c>
      <c r="D78" s="59">
        <v>28.347257802061463</v>
      </c>
      <c r="E78" s="59">
        <v>23.893506119888691</v>
      </c>
      <c r="F78" s="59">
        <v>25.313915234916376</v>
      </c>
      <c r="G78" s="59">
        <v>21.856571440843162</v>
      </c>
      <c r="H78" s="59">
        <v>20.161379405069265</v>
      </c>
      <c r="I78" s="59">
        <v>17.997918716524318</v>
      </c>
      <c r="J78" s="59">
        <v>16.676675807677157</v>
      </c>
      <c r="K78" s="59">
        <v>15.521544802148881</v>
      </c>
      <c r="L78" s="59">
        <v>14.952885753553556</v>
      </c>
      <c r="M78" s="59">
        <v>14.442795827597728</v>
      </c>
      <c r="N78" s="59">
        <v>13.263942039838414</v>
      </c>
      <c r="O78" s="59">
        <v>12.770616537150019</v>
      </c>
      <c r="P78" s="59">
        <v>11.746608907373808</v>
      </c>
      <c r="Q78" s="59">
        <v>11.559516155209423</v>
      </c>
      <c r="R78" s="59">
        <v>9.632908657272953</v>
      </c>
      <c r="S78" s="59">
        <v>8.9105181511367473</v>
      </c>
      <c r="T78" s="59">
        <v>8.3243066246420447</v>
      </c>
      <c r="U78" s="59">
        <v>7.8109936617963616</v>
      </c>
      <c r="V78" s="59">
        <v>7.417030761782696</v>
      </c>
      <c r="W78" s="59">
        <v>7.0696969451510761</v>
      </c>
      <c r="X78" s="59">
        <v>6.7034346823814692</v>
      </c>
      <c r="Y78" s="59">
        <v>6.3377964956111379</v>
      </c>
      <c r="Z78" s="59">
        <v>5.8694518682306196</v>
      </c>
      <c r="AA78" s="59">
        <v>5.1684103632022067</v>
      </c>
      <c r="AB78" s="59">
        <v>4.1377597550032501</v>
      </c>
      <c r="AC78" s="59">
        <v>4.1836785123305198</v>
      </c>
      <c r="AD78" s="59">
        <v>4.2265449355105167</v>
      </c>
      <c r="AE78" s="59">
        <v>4.2664369770078983</v>
      </c>
      <c r="AF78" s="59">
        <v>4.3034826738763305</v>
      </c>
      <c r="AG78" s="59">
        <v>4.3376601618006996</v>
      </c>
      <c r="AH78" s="59">
        <v>4.3696992567587003</v>
      </c>
      <c r="AI78" s="59">
        <v>4.3995933733216805</v>
      </c>
      <c r="AJ78" s="59">
        <v>4.4275480670053895</v>
      </c>
      <c r="AK78" s="59">
        <v>4.4539137618918394</v>
      </c>
      <c r="AL78" s="59">
        <v>4.4790297204336902</v>
      </c>
    </row>
    <row r="79" spans="1:38" x14ac:dyDescent="0.3">
      <c r="A79" s="43" t="s">
        <v>0</v>
      </c>
      <c r="B79" s="59">
        <v>34.214979497166006</v>
      </c>
      <c r="C79" s="59">
        <v>33.503595124955972</v>
      </c>
      <c r="D79" s="59">
        <v>32.663170793677416</v>
      </c>
      <c r="E79" s="59">
        <v>31.81865599772706</v>
      </c>
      <c r="F79" s="59">
        <v>31.598342076664981</v>
      </c>
      <c r="G79" s="59">
        <v>31.282766022571753</v>
      </c>
      <c r="H79" s="59">
        <v>30.762940928088835</v>
      </c>
      <c r="I79" s="59">
        <v>30.178971643786969</v>
      </c>
      <c r="J79" s="59">
        <v>29.554641194007267</v>
      </c>
      <c r="K79" s="59">
        <v>28.902688995863709</v>
      </c>
      <c r="L79" s="59">
        <v>28.237234251895472</v>
      </c>
      <c r="M79" s="59">
        <v>27.478338506022638</v>
      </c>
      <c r="N79" s="59">
        <v>26.707562422430453</v>
      </c>
      <c r="O79" s="59">
        <v>25.931578647459379</v>
      </c>
      <c r="P79" s="59">
        <v>25.143343350153252</v>
      </c>
      <c r="Q79" s="59">
        <v>24.366960780647599</v>
      </c>
      <c r="R79" s="59">
        <v>23.600283972611507</v>
      </c>
      <c r="S79" s="59">
        <v>23.070576726008163</v>
      </c>
      <c r="T79" s="59">
        <v>22.472339317187085</v>
      </c>
      <c r="U79" s="59">
        <v>21.799734705363552</v>
      </c>
      <c r="V79" s="59">
        <v>21.054836761753851</v>
      </c>
      <c r="W79" s="59">
        <v>20.251973461880059</v>
      </c>
      <c r="X79" s="59">
        <v>19.438000323859359</v>
      </c>
      <c r="Y79" s="59">
        <v>18.606164420252554</v>
      </c>
      <c r="Z79" s="59">
        <v>17.765177820822164</v>
      </c>
      <c r="AA79" s="59">
        <v>16.92316010537083</v>
      </c>
      <c r="AB79" s="59">
        <v>16.089442088819034</v>
      </c>
      <c r="AC79" s="59">
        <v>15.274514450410047</v>
      </c>
      <c r="AD79" s="59">
        <v>14.483832612660651</v>
      </c>
      <c r="AE79" s="59">
        <v>13.725417485199213</v>
      </c>
      <c r="AF79" s="59">
        <v>13.005175484711687</v>
      </c>
      <c r="AG79" s="59">
        <v>12.326107528068416</v>
      </c>
      <c r="AH79" s="59">
        <v>11.688344556247225</v>
      </c>
      <c r="AI79" s="59">
        <v>11.089841759717508</v>
      </c>
      <c r="AJ79" s="59">
        <v>10.527215829279477</v>
      </c>
      <c r="AK79" s="59">
        <v>9.9962475484432929</v>
      </c>
      <c r="AL79" s="59">
        <v>9.491812405968032</v>
      </c>
    </row>
    <row r="80" spans="1:38" x14ac:dyDescent="0.3">
      <c r="A80" s="43" t="s">
        <v>2</v>
      </c>
      <c r="B80" s="59">
        <v>3.3400122837526034</v>
      </c>
      <c r="C80" s="59">
        <v>3.2107890328221456</v>
      </c>
      <c r="D80" s="59">
        <v>3.0815657818916873</v>
      </c>
      <c r="E80" s="59">
        <v>2.9523425309612294</v>
      </c>
      <c r="F80" s="59">
        <v>3.574284893559585</v>
      </c>
      <c r="G80" s="59">
        <v>4.1795676633650194</v>
      </c>
      <c r="H80" s="59">
        <v>4.1547813820501727</v>
      </c>
      <c r="I80" s="59">
        <v>4.130979776650209</v>
      </c>
      <c r="J80" s="59">
        <v>4.1081392231606211</v>
      </c>
      <c r="K80" s="59">
        <v>4.0921347511751138</v>
      </c>
      <c r="L80" s="59">
        <v>4.026981151998287</v>
      </c>
      <c r="M80" s="59">
        <v>3.9630597148859432</v>
      </c>
      <c r="N80" s="59">
        <v>3.9003222507945416</v>
      </c>
      <c r="O80" s="59">
        <v>3.844357956195025</v>
      </c>
      <c r="P80" s="59">
        <v>3.7837846444137142</v>
      </c>
      <c r="Q80" s="59">
        <v>3.724260069634755</v>
      </c>
      <c r="R80" s="59">
        <v>3.6657420963824601</v>
      </c>
      <c r="S80" s="59">
        <v>3.6135636471123043</v>
      </c>
      <c r="T80" s="59">
        <v>3.5568724598911197</v>
      </c>
      <c r="U80" s="59">
        <v>3.5010696380306952</v>
      </c>
      <c r="V80" s="59">
        <v>3.4512954140330008</v>
      </c>
      <c r="W80" s="59">
        <v>3.397094500088881</v>
      </c>
      <c r="X80" s="59">
        <v>3.3436750564523505</v>
      </c>
      <c r="Y80" s="59">
        <v>3.2910037808713808</v>
      </c>
      <c r="Z80" s="59">
        <v>3.2439634102808848</v>
      </c>
      <c r="AA80" s="59">
        <v>3.1926273978222364</v>
      </c>
      <c r="AB80" s="59">
        <v>3.1419461056299047</v>
      </c>
      <c r="AC80" s="59">
        <v>3.096608759953464</v>
      </c>
      <c r="AD80" s="59">
        <v>3.0470849925593995</v>
      </c>
      <c r="AE80" s="59">
        <v>3.0027187273326175</v>
      </c>
      <c r="AF80" s="59">
        <v>2.9542435515823176</v>
      </c>
      <c r="AG80" s="59">
        <v>2.9062868119587217</v>
      </c>
      <c r="AH80" s="59">
        <v>2.8632145621791727</v>
      </c>
      <c r="AI80" s="59">
        <v>2.8161560968711838</v>
      </c>
      <c r="AJ80" s="59">
        <v>2.7738042048175355</v>
      </c>
      <c r="AK80" s="59">
        <v>2.7275518452118077</v>
      </c>
      <c r="AL80" s="59">
        <v>2.6817026099164809</v>
      </c>
    </row>
    <row r="81" spans="1:38" x14ac:dyDescent="0.3">
      <c r="A81" s="43" t="s">
        <v>25</v>
      </c>
      <c r="B81" s="59">
        <v>5.2363837852019355</v>
      </c>
      <c r="C81" s="59">
        <v>5.2477889429521793</v>
      </c>
      <c r="D81" s="59">
        <v>5.2590392028477098</v>
      </c>
      <c r="E81" s="59">
        <v>5.0771401266811669</v>
      </c>
      <c r="F81" s="59">
        <v>5.2636244477120986</v>
      </c>
      <c r="G81" s="59">
        <v>5.2741371233493473</v>
      </c>
      <c r="H81" s="59">
        <v>5.284332819463514</v>
      </c>
      <c r="I81" s="59">
        <v>5.2883233534530092</v>
      </c>
      <c r="J81" s="59">
        <v>5.2852063567620933</v>
      </c>
      <c r="K81" s="59">
        <v>5.2742923031509958</v>
      </c>
      <c r="L81" s="59">
        <v>5.2570185116574892</v>
      </c>
      <c r="M81" s="59">
        <v>5.2234657743292541</v>
      </c>
      <c r="N81" s="59">
        <v>5.1735975866268751</v>
      </c>
      <c r="O81" s="59">
        <v>5.1087501237393003</v>
      </c>
      <c r="P81" s="59">
        <v>5.0298789136727127</v>
      </c>
      <c r="Q81" s="59">
        <v>4.93813128877634</v>
      </c>
      <c r="R81" s="59">
        <v>4.8325419471935067</v>
      </c>
      <c r="S81" s="59">
        <v>4.7219774309583276</v>
      </c>
      <c r="T81" s="59">
        <v>4.6062939514726224</v>
      </c>
      <c r="U81" s="59">
        <v>4.4855468244530678</v>
      </c>
      <c r="V81" s="59">
        <v>4.3600946983059909</v>
      </c>
      <c r="W81" s="59">
        <v>4.2299026347066802</v>
      </c>
      <c r="X81" s="59">
        <v>4.0970583188833842</v>
      </c>
      <c r="Y81" s="59">
        <v>3.9627475981046074</v>
      </c>
      <c r="Z81" s="59">
        <v>3.828325463624386</v>
      </c>
      <c r="AA81" s="59">
        <v>3.6948478131638844</v>
      </c>
      <c r="AB81" s="59">
        <v>3.5632155718763654</v>
      </c>
      <c r="AC81" s="59">
        <v>3.4348994353223392</v>
      </c>
      <c r="AD81" s="59">
        <v>3.3105680256373082</v>
      </c>
      <c r="AE81" s="59">
        <v>3.1907970600912172</v>
      </c>
      <c r="AF81" s="59">
        <v>3.076094133625066</v>
      </c>
      <c r="AG81" s="59">
        <v>2.96679226494033</v>
      </c>
      <c r="AH81" s="59">
        <v>2.8632695142435844</v>
      </c>
      <c r="AI81" s="59">
        <v>2.7659781491786757</v>
      </c>
      <c r="AJ81" s="59">
        <v>2.6753692974723933</v>
      </c>
      <c r="AK81" s="59">
        <v>2.5920946904823534</v>
      </c>
      <c r="AL81" s="59">
        <v>2.5168716984316153</v>
      </c>
    </row>
    <row r="82" spans="1:38" x14ac:dyDescent="0.3">
      <c r="A82" s="43" t="s">
        <v>24</v>
      </c>
      <c r="B82" s="59">
        <v>6.9911939948830337</v>
      </c>
      <c r="C82" s="59">
        <v>7.0005310072116673</v>
      </c>
      <c r="D82" s="59">
        <v>7.0075784116984314</v>
      </c>
      <c r="E82" s="59">
        <v>5.3435731112871814</v>
      </c>
      <c r="F82" s="59">
        <v>7.0061275936118133</v>
      </c>
      <c r="G82" s="59">
        <v>6.9948882941768966</v>
      </c>
      <c r="H82" s="59">
        <v>6.9761586703985028</v>
      </c>
      <c r="I82" s="59">
        <v>6.9488124343305095</v>
      </c>
      <c r="J82" s="59">
        <v>6.9130355263079135</v>
      </c>
      <c r="K82" s="59">
        <v>6.8686601244034966</v>
      </c>
      <c r="L82" s="59">
        <v>6.8218145028922201</v>
      </c>
      <c r="M82" s="59">
        <v>6.7589070437065129</v>
      </c>
      <c r="N82" s="59">
        <v>6.6793275360273325</v>
      </c>
      <c r="O82" s="59">
        <v>6.5842516554249384</v>
      </c>
      <c r="P82" s="59">
        <v>6.4749107820728504</v>
      </c>
      <c r="Q82" s="59">
        <v>6.353102880332778</v>
      </c>
      <c r="R82" s="59">
        <v>6.2195151955176788</v>
      </c>
      <c r="S82" s="59">
        <v>6.0834764691253032</v>
      </c>
      <c r="T82" s="59">
        <v>5.9464581333559963</v>
      </c>
      <c r="U82" s="59">
        <v>5.8090415095131576</v>
      </c>
      <c r="V82" s="59">
        <v>5.6712110232776825</v>
      </c>
      <c r="W82" s="59">
        <v>5.5319778204483283</v>
      </c>
      <c r="X82" s="59">
        <v>5.3927117334307271</v>
      </c>
      <c r="Y82" s="59">
        <v>5.2538152217907026</v>
      </c>
      <c r="Z82" s="59">
        <v>5.116032643461728</v>
      </c>
      <c r="AA82" s="59">
        <v>4.9799346401458928</v>
      </c>
      <c r="AB82" s="59">
        <v>4.8455721212574971</v>
      </c>
      <c r="AC82" s="59">
        <v>4.7132302643680157</v>
      </c>
      <c r="AD82" s="59">
        <v>4.5820919117940768</v>
      </c>
      <c r="AE82" s="59">
        <v>4.4517851637105244</v>
      </c>
      <c r="AF82" s="59">
        <v>4.3229802418355137</v>
      </c>
      <c r="AG82" s="59">
        <v>4.1967891110792053</v>
      </c>
      <c r="AH82" s="59">
        <v>4.0740158109682332</v>
      </c>
      <c r="AI82" s="59">
        <v>3.955254524365019</v>
      </c>
      <c r="AJ82" s="59">
        <v>3.8408893303360436</v>
      </c>
      <c r="AK82" s="59">
        <v>3.7314990912139869</v>
      </c>
      <c r="AL82" s="59">
        <v>3.6276642989144028</v>
      </c>
    </row>
    <row r="83" spans="1:38" x14ac:dyDescent="0.3">
      <c r="A83" s="57" t="s">
        <v>52</v>
      </c>
      <c r="B83" s="72">
        <f>SUM(B76:B82)</f>
        <v>93.610376469369086</v>
      </c>
      <c r="C83" s="72">
        <f t="shared" ref="C83:AL83" si="2">SUM(C76:C82)</f>
        <v>82.131461142519768</v>
      </c>
      <c r="D83" s="72">
        <f t="shared" si="2"/>
        <v>75.300211992176713</v>
      </c>
      <c r="E83" s="72">
        <f t="shared" si="2"/>
        <v>67.564817886545327</v>
      </c>
      <c r="F83" s="72">
        <f t="shared" si="2"/>
        <v>70.437338861849469</v>
      </c>
      <c r="G83" s="72">
        <f t="shared" si="2"/>
        <v>67.032727467383111</v>
      </c>
      <c r="H83" s="72">
        <f t="shared" si="2"/>
        <v>64.550450128147219</v>
      </c>
      <c r="I83" s="72">
        <f t="shared" si="2"/>
        <v>61.585769001668083</v>
      </c>
      <c r="J83" s="72">
        <f t="shared" si="2"/>
        <v>59.421444261761209</v>
      </c>
      <c r="K83" s="72">
        <f t="shared" si="2"/>
        <v>57.379127130588351</v>
      </c>
      <c r="L83" s="72">
        <f t="shared" si="2"/>
        <v>55.854877248920104</v>
      </c>
      <c r="M83" s="72">
        <f t="shared" si="2"/>
        <v>54.277723789619003</v>
      </c>
      <c r="N83" s="72">
        <f t="shared" si="2"/>
        <v>51.978122604948389</v>
      </c>
      <c r="O83" s="72">
        <f t="shared" si="2"/>
        <v>50.342062612276351</v>
      </c>
      <c r="P83" s="72">
        <f t="shared" si="2"/>
        <v>48.13324813614787</v>
      </c>
      <c r="Q83" s="72">
        <f t="shared" si="2"/>
        <v>46.761983482293203</v>
      </c>
      <c r="R83" s="72">
        <f t="shared" si="2"/>
        <v>43.629371868978104</v>
      </c>
      <c r="S83" s="72">
        <f t="shared" si="2"/>
        <v>42.078492424340844</v>
      </c>
      <c r="T83" s="72">
        <f t="shared" si="2"/>
        <v>40.584650486548874</v>
      </c>
      <c r="U83" s="72">
        <f t="shared" si="2"/>
        <v>39.084766339156836</v>
      </c>
      <c r="V83" s="72">
        <f t="shared" si="2"/>
        <v>37.632848659153225</v>
      </c>
      <c r="W83" s="72">
        <f t="shared" si="2"/>
        <v>36.159025362275017</v>
      </c>
      <c r="X83" s="72">
        <f t="shared" si="2"/>
        <v>34.653260115007292</v>
      </c>
      <c r="Y83" s="72">
        <f t="shared" si="2"/>
        <v>33.129907516630382</v>
      </c>
      <c r="Z83" s="72">
        <f t="shared" si="2"/>
        <v>31.501331206419781</v>
      </c>
      <c r="AA83" s="72">
        <f t="shared" si="2"/>
        <v>29.637360319705049</v>
      </c>
      <c r="AB83" s="72">
        <f t="shared" si="2"/>
        <v>27.456315642586052</v>
      </c>
      <c r="AC83" s="72">
        <f t="shared" si="2"/>
        <v>26.381311422384385</v>
      </c>
      <c r="AD83" s="72">
        <f t="shared" si="2"/>
        <v>25.328502478161951</v>
      </c>
      <c r="AE83" s="72">
        <f t="shared" si="2"/>
        <v>24.315535413341468</v>
      </c>
      <c r="AF83" s="72">
        <f t="shared" si="2"/>
        <v>23.340356085630912</v>
      </c>
      <c r="AG83" s="72">
        <f t="shared" si="2"/>
        <v>22.412015877847374</v>
      </c>
      <c r="AH83" s="72">
        <f t="shared" si="2"/>
        <v>21.536923700396915</v>
      </c>
      <c r="AI83" s="72">
        <f t="shared" si="2"/>
        <v>20.70520390345407</v>
      </c>
      <c r="AJ83" s="72">
        <f t="shared" si="2"/>
        <v>19.923206728910838</v>
      </c>
      <c r="AK83" s="72">
        <f t="shared" si="2"/>
        <v>19.179686937243279</v>
      </c>
      <c r="AL83" s="72">
        <f t="shared" si="2"/>
        <v>18.475460733664221</v>
      </c>
    </row>
    <row r="84" spans="1:38" x14ac:dyDescent="0.3"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</row>
    <row r="85" spans="1:38" ht="18" x14ac:dyDescent="0.35">
      <c r="A85" s="194" t="s">
        <v>572</v>
      </c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</row>
    <row r="86" spans="1:38" x14ac:dyDescent="0.3">
      <c r="A86" s="57" t="s">
        <v>382</v>
      </c>
    </row>
    <row r="87" spans="1:38" x14ac:dyDescent="0.3">
      <c r="A87" s="57" t="s">
        <v>520</v>
      </c>
    </row>
    <row r="88" spans="1:38" x14ac:dyDescent="0.3">
      <c r="A88" s="57" t="s">
        <v>517</v>
      </c>
    </row>
    <row r="89" spans="1:38" x14ac:dyDescent="0.3">
      <c r="A89" s="57" t="s">
        <v>265</v>
      </c>
    </row>
    <row r="90" spans="1:38" x14ac:dyDescent="0.3">
      <c r="A90" s="57"/>
    </row>
    <row r="91" spans="1:38" x14ac:dyDescent="0.3">
      <c r="A91" s="57" t="s">
        <v>266</v>
      </c>
      <c r="B91" s="57">
        <v>2014</v>
      </c>
      <c r="C91" s="57">
        <v>2015</v>
      </c>
      <c r="D91" s="57">
        <v>2016</v>
      </c>
      <c r="E91" s="57">
        <v>2017</v>
      </c>
      <c r="F91" s="57">
        <v>2018</v>
      </c>
      <c r="G91" s="57">
        <v>2019</v>
      </c>
      <c r="H91" s="57">
        <v>2020</v>
      </c>
      <c r="I91" s="57">
        <v>2021</v>
      </c>
      <c r="J91" s="57">
        <v>2022</v>
      </c>
      <c r="K91" s="57">
        <v>2023</v>
      </c>
      <c r="L91" s="57">
        <v>2024</v>
      </c>
      <c r="M91" s="57">
        <v>2025</v>
      </c>
      <c r="N91" s="57">
        <v>2026</v>
      </c>
      <c r="O91" s="57">
        <v>2027</v>
      </c>
      <c r="P91" s="57">
        <v>2028</v>
      </c>
      <c r="Q91" s="57">
        <v>2029</v>
      </c>
      <c r="R91" s="57">
        <v>2030</v>
      </c>
      <c r="S91" s="57">
        <v>2031</v>
      </c>
      <c r="T91" s="57">
        <v>2032</v>
      </c>
      <c r="U91" s="57">
        <v>2033</v>
      </c>
      <c r="V91" s="57">
        <v>2034</v>
      </c>
      <c r="W91" s="57">
        <v>2035</v>
      </c>
      <c r="X91" s="57">
        <v>2036</v>
      </c>
      <c r="Y91" s="57">
        <v>2037</v>
      </c>
      <c r="Z91" s="57">
        <v>2038</v>
      </c>
      <c r="AA91" s="57">
        <v>2039</v>
      </c>
      <c r="AB91" s="57">
        <v>2040</v>
      </c>
      <c r="AC91" s="57">
        <v>2041</v>
      </c>
      <c r="AD91" s="57">
        <v>2042</v>
      </c>
      <c r="AE91" s="57">
        <v>2043</v>
      </c>
      <c r="AF91" s="57">
        <v>2044</v>
      </c>
      <c r="AG91" s="57">
        <v>2045</v>
      </c>
      <c r="AH91" s="57">
        <v>2046</v>
      </c>
      <c r="AI91" s="57">
        <v>2047</v>
      </c>
      <c r="AJ91" s="57">
        <v>2048</v>
      </c>
      <c r="AK91" s="57">
        <v>2049</v>
      </c>
      <c r="AL91" s="57">
        <v>2050</v>
      </c>
    </row>
    <row r="92" spans="1:38" x14ac:dyDescent="0.3">
      <c r="A92" s="104" t="s">
        <v>523</v>
      </c>
      <c r="B92" s="59">
        <f>B108</f>
        <v>-11.769</v>
      </c>
      <c r="C92" s="59">
        <f t="shared" ref="C92:AL92" si="3">C108</f>
        <v>-11.782333333333334</v>
      </c>
      <c r="D92" s="59">
        <f t="shared" si="3"/>
        <v>-11.795666666666666</v>
      </c>
      <c r="E92" s="59">
        <f t="shared" si="3"/>
        <v>-11.808999999999999</v>
      </c>
      <c r="F92" s="59">
        <f t="shared" si="3"/>
        <v>-12.459</v>
      </c>
      <c r="G92" s="59">
        <f t="shared" si="3"/>
        <v>-12.558999999999999</v>
      </c>
      <c r="H92" s="59">
        <f t="shared" si="3"/>
        <v>-12.669</v>
      </c>
      <c r="I92" s="59">
        <f t="shared" si="3"/>
        <v>-12.759</v>
      </c>
      <c r="J92" s="59">
        <f t="shared" si="3"/>
        <v>-12.849</v>
      </c>
      <c r="K92" s="59">
        <f t="shared" si="3"/>
        <v>-12.939</v>
      </c>
      <c r="L92" s="59">
        <f t="shared" si="3"/>
        <v>-13.039</v>
      </c>
      <c r="M92" s="59">
        <f t="shared" si="3"/>
        <v>-13.119</v>
      </c>
      <c r="N92" s="59">
        <f t="shared" si="3"/>
        <v>-13.209</v>
      </c>
      <c r="O92" s="59">
        <f t="shared" si="3"/>
        <v>-13.308999999999999</v>
      </c>
      <c r="P92" s="59">
        <f t="shared" si="3"/>
        <v>-13.398999999999999</v>
      </c>
      <c r="Q92" s="59">
        <f t="shared" si="3"/>
        <v>-13.489000000000001</v>
      </c>
      <c r="R92" s="59">
        <f t="shared" si="3"/>
        <v>-13.579000000000001</v>
      </c>
      <c r="S92" s="59">
        <f t="shared" si="3"/>
        <v>-13.579000000000001</v>
      </c>
      <c r="T92" s="59">
        <f t="shared" si="3"/>
        <v>-13.579000000000001</v>
      </c>
      <c r="U92" s="59">
        <f t="shared" si="3"/>
        <v>-13.579000000000001</v>
      </c>
      <c r="V92" s="59">
        <f t="shared" si="3"/>
        <v>-13.579000000000001</v>
      </c>
      <c r="W92" s="59">
        <f t="shared" si="3"/>
        <v>-13.579000000000001</v>
      </c>
      <c r="X92" s="59">
        <f t="shared" si="3"/>
        <v>-13.579000000000001</v>
      </c>
      <c r="Y92" s="59">
        <f t="shared" si="3"/>
        <v>-13.579000000000001</v>
      </c>
      <c r="Z92" s="59">
        <f t="shared" si="3"/>
        <v>-13.579000000000001</v>
      </c>
      <c r="AA92" s="59">
        <f t="shared" si="3"/>
        <v>-13.579000000000001</v>
      </c>
      <c r="AB92" s="59">
        <f t="shared" si="3"/>
        <v>-13.579000000000001</v>
      </c>
      <c r="AC92" s="59">
        <f t="shared" si="3"/>
        <v>-13.579000000000001</v>
      </c>
      <c r="AD92" s="59">
        <f t="shared" si="3"/>
        <v>-13.579000000000001</v>
      </c>
      <c r="AE92" s="59">
        <f t="shared" si="3"/>
        <v>-13.579000000000001</v>
      </c>
      <c r="AF92" s="59">
        <f t="shared" si="3"/>
        <v>-13.579000000000001</v>
      </c>
      <c r="AG92" s="59">
        <f t="shared" si="3"/>
        <v>-13.579000000000001</v>
      </c>
      <c r="AH92" s="59">
        <f t="shared" si="3"/>
        <v>-13.579000000000001</v>
      </c>
      <c r="AI92" s="59">
        <f t="shared" si="3"/>
        <v>-13.579000000000001</v>
      </c>
      <c r="AJ92" s="59">
        <f t="shared" si="3"/>
        <v>-13.579000000000001</v>
      </c>
      <c r="AK92" s="59">
        <f t="shared" si="3"/>
        <v>-13.579000000000001</v>
      </c>
      <c r="AL92" s="59">
        <f t="shared" si="3"/>
        <v>-13.579000000000001</v>
      </c>
    </row>
    <row r="93" spans="1:38" x14ac:dyDescent="0.3">
      <c r="A93" s="104" t="s">
        <v>518</v>
      </c>
      <c r="B93" s="59">
        <f>SUM(B$109:B109)</f>
        <v>11.634599999999999</v>
      </c>
      <c r="C93" s="59">
        <f>SUM(C$109:C109)</f>
        <v>11.129733333333332</v>
      </c>
      <c r="D93" s="59">
        <f>SUM(D$109:D109)</f>
        <v>10.624866666666668</v>
      </c>
      <c r="E93" s="59">
        <f>SUM(E$109:E109)</f>
        <v>10.11892652</v>
      </c>
      <c r="F93" s="59">
        <f>SUM(F$109:F109)</f>
        <v>10.039330810307694</v>
      </c>
      <c r="G93" s="59">
        <f>SUM(G$109:G109)</f>
        <v>9.9611968176153844</v>
      </c>
      <c r="H93" s="59">
        <f>SUM(H$109:H109)</f>
        <v>9.8856326269230781</v>
      </c>
      <c r="I93" s="59">
        <f>SUM(I$109:I109)</f>
        <v>9.8105318162307693</v>
      </c>
      <c r="J93" s="59">
        <f>SUM(J$109:J109)</f>
        <v>9.6938751115384623</v>
      </c>
      <c r="K93" s="59">
        <f>SUM(K$109:K109)</f>
        <v>9.5986450278461533</v>
      </c>
      <c r="L93" s="59">
        <f>SUM(L$109:L109)</f>
        <v>9.4776447021538477</v>
      </c>
      <c r="M93" s="59">
        <f>SUM(M$109:M109)</f>
        <v>9.3994212784615385</v>
      </c>
      <c r="N93" s="59">
        <f>SUM(N$109:N109)</f>
        <v>9.3219359097692323</v>
      </c>
      <c r="O93" s="59">
        <f>SUM(O$109:O109)</f>
        <v>9.2451516940769238</v>
      </c>
      <c r="P93" s="59">
        <f>SUM(P$109:P109)</f>
        <v>9.1690335733846151</v>
      </c>
      <c r="Q93" s="59">
        <f>SUM(Q$109:Q109)</f>
        <v>9.0935482436923092</v>
      </c>
      <c r="R93" s="59">
        <f>SUM(R$109:R109)</f>
        <v>9.0186640650000012</v>
      </c>
      <c r="S93" s="59">
        <f>SUM(S$109:S109)</f>
        <v>9.0078132880000013</v>
      </c>
      <c r="T93" s="59">
        <f>SUM(T$109:T109)</f>
        <v>8.9975050500000009</v>
      </c>
      <c r="U93" s="59">
        <f>SUM(U$109:U109)</f>
        <v>8.9877122230000008</v>
      </c>
      <c r="V93" s="59">
        <f>SUM(V$109:V109)</f>
        <v>8.9784090380000006</v>
      </c>
      <c r="W93" s="59">
        <f>SUM(W$109:W109)</f>
        <v>8.9695710120000012</v>
      </c>
      <c r="X93" s="59">
        <f>SUM(X$109:X109)</f>
        <v>8.9611748880000004</v>
      </c>
      <c r="Y93" s="59">
        <f>SUM(Y$109:Y109)</f>
        <v>8.9531985690000013</v>
      </c>
      <c r="Z93" s="59">
        <f>SUM(Z$109:Z109)</f>
        <v>8.9516830690000013</v>
      </c>
      <c r="AA93" s="59">
        <f>SUM(AA$109:AA109)</f>
        <v>8.9501827230000011</v>
      </c>
      <c r="AB93" s="59">
        <f>SUM(AB$109:AB109)</f>
        <v>8.9486973810000006</v>
      </c>
      <c r="AC93" s="59">
        <f>SUM(AC$109:AC109)</f>
        <v>8.9472268929999998</v>
      </c>
      <c r="AD93" s="59">
        <f>SUM(AD$109:AD109)</f>
        <v>8.9457711090000007</v>
      </c>
      <c r="AE93" s="59">
        <f>SUM(AE$109:AE109)</f>
        <v>8.944329883</v>
      </c>
      <c r="AF93" s="59">
        <f>SUM(AF$109:AF109)</f>
        <v>8.9429030689999998</v>
      </c>
      <c r="AG93" s="59">
        <f>SUM(AG$109:AG109)</f>
        <v>8.9414905240000007</v>
      </c>
      <c r="AH93" s="59">
        <f>SUM(AH$109:AH109)</f>
        <v>8.9400921039999997</v>
      </c>
      <c r="AI93" s="59">
        <f>SUM(AI$109:AI109)</f>
        <v>8.938707668000001</v>
      </c>
      <c r="AJ93" s="59">
        <f>SUM(AJ$109:AJ109)</f>
        <v>8.9373370760000004</v>
      </c>
      <c r="AK93" s="59">
        <f>SUM(AK$109:AK109)</f>
        <v>8.9359801910000005</v>
      </c>
      <c r="AL93" s="59">
        <f>SUM(AL$109:AL109)</f>
        <v>8.9346368740000006</v>
      </c>
    </row>
    <row r="94" spans="1:38" x14ac:dyDescent="0.3">
      <c r="A94" s="43" t="s">
        <v>3</v>
      </c>
      <c r="B94" s="59">
        <f>SUM(B$109:B110)</f>
        <v>55.596806908365508</v>
      </c>
      <c r="C94" s="59">
        <f>SUM(C$109:C110)</f>
        <v>43.946710798125594</v>
      </c>
      <c r="D94" s="59">
        <f>SUM(D$109:D110)</f>
        <v>38.350096814088594</v>
      </c>
      <c r="E94" s="59">
        <f>SUM(E$109:E110)</f>
        <v>33.62984532093018</v>
      </c>
      <c r="F94" s="59">
        <f>SUM(F$109:F110)</f>
        <v>34.983258089534097</v>
      </c>
      <c r="G94" s="59">
        <f>SUM(G$109:G110)</f>
        <v>31.616707348332888</v>
      </c>
      <c r="H94" s="59">
        <f>SUM(H$109:H110)</f>
        <v>30.050325446040695</v>
      </c>
      <c r="I94" s="59">
        <f>SUM(I$109:I110)</f>
        <v>27.875483829392529</v>
      </c>
      <c r="J94" s="59">
        <f>SUM(J$109:J110)</f>
        <v>26.20603570993331</v>
      </c>
      <c r="K94" s="59">
        <f>SUM(K$109:K110)</f>
        <v>24.767747937094477</v>
      </c>
      <c r="L94" s="59">
        <f>SUM(L$109:L110)</f>
        <v>23.931009889018444</v>
      </c>
      <c r="M94" s="59">
        <f>SUM(M$109:M110)</f>
        <v>23.242004341051544</v>
      </c>
      <c r="N94" s="59">
        <f>SUM(N$109:N110)</f>
        <v>21.861426141237274</v>
      </c>
      <c r="O94" s="59">
        <f>SUM(O$109:O110)</f>
        <v>21.292499754180881</v>
      </c>
      <c r="P94" s="59">
        <f>SUM(P$109:P110)</f>
        <v>20.145625254664523</v>
      </c>
      <c r="Q94" s="59">
        <f>SUM(Q$109:Q110)</f>
        <v>19.941980187763374</v>
      </c>
      <c r="R94" s="59">
        <f>SUM(R$109:R110)</f>
        <v>17.822585273240712</v>
      </c>
      <c r="S94" s="59">
        <f>SUM(S$109:S110)</f>
        <v>17.336451515152717</v>
      </c>
      <c r="T94" s="59">
        <f>SUM(T$109:T110)</f>
        <v>16.913376565105679</v>
      </c>
      <c r="U94" s="59">
        <f>SUM(U$109:U110)</f>
        <v>16.506387202576093</v>
      </c>
      <c r="V94" s="59">
        <f>SUM(V$109:V110)</f>
        <v>16.180584968298682</v>
      </c>
      <c r="W94" s="59">
        <f>SUM(W$109:W110)</f>
        <v>15.86057255509183</v>
      </c>
      <c r="X94" s="59">
        <f>SUM(X$109:X110)</f>
        <v>15.458358307660621</v>
      </c>
      <c r="Y94" s="59">
        <f>SUM(Y$109:Y110)</f>
        <v>14.958249716666829</v>
      </c>
      <c r="Z94" s="59">
        <f>SUM(Z$109:Z110)</f>
        <v>14.194992844130338</v>
      </c>
      <c r="AA94" s="59">
        <f>SUM(AA$109:AA110)</f>
        <v>13.079052810437256</v>
      </c>
      <c r="AB94" s="59">
        <f>SUM(AB$109:AB110)</f>
        <v>11.69272682409184</v>
      </c>
      <c r="AC94" s="59">
        <f>SUM(AC$109:AC110)</f>
        <v>11.748271146234373</v>
      </c>
      <c r="AD94" s="59">
        <f>SUM(AD$109:AD110)</f>
        <v>11.801749199745899</v>
      </c>
      <c r="AE94" s="59">
        <f>SUM(AE$109:AE110)</f>
        <v>11.85304262910253</v>
      </c>
      <c r="AF94" s="59">
        <f>SUM(AF$109:AF110)</f>
        <v>11.901997189982358</v>
      </c>
      <c r="AG94" s="59">
        <f>SUM(AG$109:AG110)</f>
        <v>11.94852699863989</v>
      </c>
      <c r="AH94" s="59">
        <f>SUM(AH$109:AH110)</f>
        <v>11.993120433060085</v>
      </c>
      <c r="AI94" s="59">
        <f>SUM(AI$109:AI110)</f>
        <v>12.036431493779176</v>
      </c>
      <c r="AJ94" s="59">
        <f>SUM(AJ$109:AJ110)</f>
        <v>12.079462930561506</v>
      </c>
      <c r="AK94" s="59">
        <f>SUM(AK$109:AK110)</f>
        <v>12.122679164615004</v>
      </c>
      <c r="AL94" s="59">
        <f>SUM(AL$109:AL110)</f>
        <v>12.166419560633086</v>
      </c>
    </row>
    <row r="95" spans="1:38" x14ac:dyDescent="0.3">
      <c r="A95" s="43" t="s">
        <v>0</v>
      </c>
      <c r="B95" s="59">
        <f>SUM(B$109:B111)</f>
        <v>89.811786405531507</v>
      </c>
      <c r="C95" s="59">
        <f>SUM(C$109:C111)</f>
        <v>77.466771394451158</v>
      </c>
      <c r="D95" s="59">
        <f>SUM(D$109:D111)</f>
        <v>71.18080352120414</v>
      </c>
      <c r="E95" s="59">
        <f>SUM(E$109:E111)</f>
        <v>65.790779709555579</v>
      </c>
      <c r="F95" s="59">
        <f>SUM(F$109:F111)</f>
        <v>67.127060890712897</v>
      </c>
      <c r="G95" s="59">
        <f>SUM(G$109:G111)</f>
        <v>63.664412564011322</v>
      </c>
      <c r="H95" s="59">
        <f>SUM(H$109:H111)</f>
        <v>61.98289635580096</v>
      </c>
      <c r="I95" s="59">
        <f>SUM(I$109:I111)</f>
        <v>59.302528771858391</v>
      </c>
      <c r="J95" s="59">
        <f>SUM(J$109:J111)</f>
        <v>57.045525004657691</v>
      </c>
      <c r="K95" s="59">
        <f>SUM(K$109:K111)</f>
        <v>54.960642764127336</v>
      </c>
      <c r="L95" s="59">
        <f>SUM(L$109:L111)</f>
        <v>53.423313062649228</v>
      </c>
      <c r="M95" s="59">
        <f>SUM(M$109:M111)</f>
        <v>51.990741559247219</v>
      </c>
      <c r="N95" s="59">
        <f>SUM(N$109:N111)</f>
        <v>49.81887666033888</v>
      </c>
      <c r="O95" s="59">
        <f>SUM(O$109:O111)</f>
        <v>48.408499335434925</v>
      </c>
      <c r="P95" s="59">
        <f>SUM(P$109:P111)</f>
        <v>46.384930019402205</v>
      </c>
      <c r="Q95" s="59">
        <f>SUM(Q$109:Q111)</f>
        <v>45.281534083992767</v>
      </c>
      <c r="R95" s="59">
        <f>SUM(R$109:R111)</f>
        <v>42.23282192114911</v>
      </c>
      <c r="S95" s="59">
        <f>SUM(S$109:S111)</f>
        <v>41.098883667558511</v>
      </c>
      <c r="T95" s="59">
        <f>SUM(T$109:T111)</f>
        <v>39.992418624727172</v>
      </c>
      <c r="U95" s="59">
        <f>SUM(U$109:U111)</f>
        <v>38.825293681911269</v>
      </c>
      <c r="V95" s="59">
        <f>SUM(V$109:V111)</f>
        <v>37.667521676927713</v>
      </c>
      <c r="W95" s="59">
        <f>SUM(W$109:W111)</f>
        <v>36.46680938188576</v>
      </c>
      <c r="X95" s="59">
        <f>SUM(X$109:X111)</f>
        <v>35.15967197127658</v>
      </c>
      <c r="Y95" s="59">
        <f>SUM(Y$109:Y111)</f>
        <v>33.747569325952725</v>
      </c>
      <c r="Z95" s="59">
        <f>SUM(Z$109:Z111)</f>
        <v>32.076599019399467</v>
      </c>
      <c r="AA95" s="59">
        <f>SUM(AA$109:AA111)</f>
        <v>30.065748254384353</v>
      </c>
      <c r="AB95" s="59">
        <f>SUM(AB$109:AB111)</f>
        <v>27.804366124092446</v>
      </c>
      <c r="AC95" s="59">
        <f>SUM(AC$109:AC111)</f>
        <v>27.033489640439079</v>
      </c>
      <c r="AD95" s="59">
        <f>SUM(AD$109:AD111)</f>
        <v>26.312131595819718</v>
      </c>
      <c r="AE95" s="59">
        <f>SUM(AE$109:AE111)</f>
        <v>25.641647028905204</v>
      </c>
      <c r="AF95" s="59">
        <f>SUM(AF$109:AF111)</f>
        <v>25.019851230276146</v>
      </c>
      <c r="AG95" s="59">
        <f>SUM(AG$109:AG111)</f>
        <v>24.439452051432276</v>
      </c>
      <c r="AH95" s="59">
        <f>SUM(AH$109:AH111)</f>
        <v>23.888546276667761</v>
      </c>
      <c r="AI95" s="59">
        <f>SUM(AI$109:AI111)</f>
        <v>23.352227703174286</v>
      </c>
      <c r="AJ95" s="59">
        <f>SUM(AJ$109:AJ111)</f>
        <v>22.816015918054436</v>
      </c>
      <c r="AK95" s="59">
        <f>SUM(AK$109:AK111)</f>
        <v>22.267838108685062</v>
      </c>
      <c r="AL95" s="59">
        <f>SUM(AL$109:AL111)</f>
        <v>21.699290269033582</v>
      </c>
    </row>
    <row r="96" spans="1:38" x14ac:dyDescent="0.3">
      <c r="A96" s="43" t="s">
        <v>2</v>
      </c>
      <c r="B96" s="59">
        <f>SUM(B$109:B112)</f>
        <v>93.151798689284107</v>
      </c>
      <c r="C96" s="59">
        <f>SUM(C$109:C112)</f>
        <v>80.677560427273306</v>
      </c>
      <c r="D96" s="59">
        <f>SUM(D$109:D112)</f>
        <v>74.262369303095824</v>
      </c>
      <c r="E96" s="59">
        <f>SUM(E$109:E112)</f>
        <v>68.743122240516811</v>
      </c>
      <c r="F96" s="59">
        <f>SUM(F$109:F112)</f>
        <v>70.701345784272476</v>
      </c>
      <c r="G96" s="59">
        <f>SUM(G$109:G112)</f>
        <v>67.843980227376335</v>
      </c>
      <c r="H96" s="59">
        <f>SUM(H$109:H112)</f>
        <v>66.137677737851135</v>
      </c>
      <c r="I96" s="59">
        <f>SUM(I$109:I112)</f>
        <v>63.433508548508598</v>
      </c>
      <c r="J96" s="59">
        <f>SUM(J$109:J112)</f>
        <v>61.153664227818311</v>
      </c>
      <c r="K96" s="59">
        <f>SUM(K$109:K112)</f>
        <v>59.052777515302452</v>
      </c>
      <c r="L96" s="59">
        <f>SUM(L$109:L112)</f>
        <v>57.450294214647514</v>
      </c>
      <c r="M96" s="59">
        <f>SUM(M$109:M112)</f>
        <v>55.953801274133163</v>
      </c>
      <c r="N96" s="59">
        <f>SUM(N$109:N112)</f>
        <v>53.719198911133418</v>
      </c>
      <c r="O96" s="59">
        <f>SUM(O$109:O112)</f>
        <v>52.252857291629951</v>
      </c>
      <c r="P96" s="59">
        <f>SUM(P$109:P112)</f>
        <v>50.168714663815919</v>
      </c>
      <c r="Q96" s="59">
        <f>SUM(Q$109:Q112)</f>
        <v>49.005794153627519</v>
      </c>
      <c r="R96" s="59">
        <f>SUM(R$109:R112)</f>
        <v>45.898564017531569</v>
      </c>
      <c r="S96" s="59">
        <f>SUM(S$109:S112)</f>
        <v>44.712447314670811</v>
      </c>
      <c r="T96" s="59">
        <f>SUM(T$109:T112)</f>
        <v>43.549291084618289</v>
      </c>
      <c r="U96" s="59">
        <f>SUM(U$109:U112)</f>
        <v>42.326363319941962</v>
      </c>
      <c r="V96" s="59">
        <f>SUM(V$109:V112)</f>
        <v>41.118817090960711</v>
      </c>
      <c r="W96" s="59">
        <f>SUM(W$109:W112)</f>
        <v>39.863903881974643</v>
      </c>
      <c r="X96" s="59">
        <f>SUM(X$109:X112)</f>
        <v>38.503347027728928</v>
      </c>
      <c r="Y96" s="59">
        <f>SUM(Y$109:Y112)</f>
        <v>37.038573106824103</v>
      </c>
      <c r="Z96" s="59">
        <f>SUM(Z$109:Z112)</f>
        <v>35.320562429680351</v>
      </c>
      <c r="AA96" s="59">
        <f>SUM(AA$109:AA112)</f>
        <v>33.258375652206588</v>
      </c>
      <c r="AB96" s="59">
        <f>SUM(AB$109:AB112)</f>
        <v>30.946312229722352</v>
      </c>
      <c r="AC96" s="59">
        <f>SUM(AC$109:AC112)</f>
        <v>30.130098400392544</v>
      </c>
      <c r="AD96" s="59">
        <f>SUM(AD$109:AD112)</f>
        <v>29.359216588379116</v>
      </c>
      <c r="AE96" s="59">
        <f>SUM(AE$109:AE112)</f>
        <v>28.644365756237821</v>
      </c>
      <c r="AF96" s="59">
        <f>SUM(AF$109:AF112)</f>
        <v>27.974094781858462</v>
      </c>
      <c r="AG96" s="59">
        <f>SUM(AG$109:AG112)</f>
        <v>27.345738863390999</v>
      </c>
      <c r="AH96" s="59">
        <f>SUM(AH$109:AH112)</f>
        <v>26.751760838846934</v>
      </c>
      <c r="AI96" s="59">
        <f>SUM(AI$109:AI112)</f>
        <v>26.168383800045468</v>
      </c>
      <c r="AJ96" s="59">
        <f>SUM(AJ$109:AJ112)</f>
        <v>25.58982012287197</v>
      </c>
      <c r="AK96" s="59">
        <f>SUM(AK$109:AK112)</f>
        <v>24.995389953896868</v>
      </c>
      <c r="AL96" s="59">
        <f>SUM(AL$109:AL112)</f>
        <v>24.380992878950064</v>
      </c>
    </row>
    <row r="97" spans="1:38" x14ac:dyDescent="0.3">
      <c r="A97" s="43" t="s">
        <v>25</v>
      </c>
      <c r="B97" s="59">
        <f>SUM(B$109:B113)</f>
        <v>98.388182474486044</v>
      </c>
      <c r="C97" s="59">
        <f>SUM(C$109:C113)</f>
        <v>85.925349921251041</v>
      </c>
      <c r="D97" s="59">
        <f>SUM(D$109:D113)</f>
        <v>79.521410057093576</v>
      </c>
      <c r="E97" s="59">
        <f>SUM(E$109:E113)</f>
        <v>73.820265393542442</v>
      </c>
      <c r="F97" s="59">
        <f>SUM(F$109:F113)</f>
        <v>75.964975239487529</v>
      </c>
      <c r="G97" s="59">
        <f>SUM(G$109:G113)</f>
        <v>73.11812485390756</v>
      </c>
      <c r="H97" s="59">
        <f>SUM(H$109:H113)</f>
        <v>71.422021060519853</v>
      </c>
      <c r="I97" s="59">
        <f>SUM(I$109:I113)</f>
        <v>68.722848797871393</v>
      </c>
      <c r="J97" s="59">
        <f>SUM(J$109:J113)</f>
        <v>66.44238765830427</v>
      </c>
      <c r="K97" s="59">
        <f>SUM(K$109:K113)</f>
        <v>64.334994760080221</v>
      </c>
      <c r="L97" s="59">
        <f>SUM(L$109:L113)</f>
        <v>62.721983005440947</v>
      </c>
      <c r="M97" s="59">
        <f>SUM(M$109:M113)</f>
        <v>61.20085211839087</v>
      </c>
      <c r="N97" s="59">
        <f>SUM(N$109:N113)</f>
        <v>58.927862312041341</v>
      </c>
      <c r="O97" s="59">
        <f>SUM(O$109:O113)</f>
        <v>57.410574364485299</v>
      </c>
      <c r="P97" s="59">
        <f>SUM(P$109:P113)</f>
        <v>55.264077916520456</v>
      </c>
      <c r="Q97" s="59">
        <f>SUM(Q$109:Q113)</f>
        <v>54.028402625286247</v>
      </c>
      <c r="R97" s="59">
        <f>SUM(R$109:R113)</f>
        <v>50.837363000654832</v>
      </c>
      <c r="S97" s="59">
        <f>SUM(S$109:S113)</f>
        <v>49.562410592274468</v>
      </c>
      <c r="T97" s="59">
        <f>SUM(T$109:T113)</f>
        <v>48.303823112147057</v>
      </c>
      <c r="U97" s="59">
        <f>SUM(U$109:U113)</f>
        <v>46.980153898804168</v>
      </c>
      <c r="V97" s="59">
        <f>SUM(V$109:V113)</f>
        <v>45.668199606448518</v>
      </c>
      <c r="W97" s="59">
        <f>SUM(W$109:W113)</f>
        <v>44.305040004572568</v>
      </c>
      <c r="X97" s="59">
        <f>SUM(X$109:X113)</f>
        <v>42.834266714800556</v>
      </c>
      <c r="Y97" s="59">
        <f>SUM(Y$109:Y113)</f>
        <v>41.259812612822046</v>
      </c>
      <c r="Z97" s="59">
        <f>SUM(Z$109:Z113)</f>
        <v>39.435244021471107</v>
      </c>
      <c r="AA97" s="59">
        <f>SUM(AA$109:AA113)</f>
        <v>37.270742180446959</v>
      </c>
      <c r="AB97" s="59">
        <f>SUM(AB$109:AB113)</f>
        <v>34.861471133806376</v>
      </c>
      <c r="AC97" s="59">
        <f>SUM(AC$109:AC113)</f>
        <v>33.953949865637433</v>
      </c>
      <c r="AD97" s="59">
        <f>SUM(AD$109:AD113)</f>
        <v>33.099543399448841</v>
      </c>
      <c r="AE97" s="59">
        <f>SUM(AE$109:AE113)</f>
        <v>32.309397339290356</v>
      </c>
      <c r="AF97" s="59">
        <f>SUM(AF$109:AF113)</f>
        <v>31.572061900700451</v>
      </c>
      <c r="AG97" s="59">
        <f>SUM(AG$109:AG113)</f>
        <v>30.88470601536574</v>
      </c>
      <c r="AH97" s="59">
        <f>SUM(AH$109:AH113)</f>
        <v>30.238161595031251</v>
      </c>
      <c r="AI97" s="59">
        <f>SUM(AI$109:AI113)</f>
        <v>29.609465215105445</v>
      </c>
      <c r="AJ97" s="59">
        <f>SUM(AJ$109:AJ113)</f>
        <v>28.992764055364155</v>
      </c>
      <c r="AK97" s="59">
        <f>SUM(AK$109:AK113)</f>
        <v>28.366925823670734</v>
      </c>
      <c r="AL97" s="59">
        <f>SUM(AL$109:AL113)</f>
        <v>27.727235254004537</v>
      </c>
    </row>
    <row r="98" spans="1:38" x14ac:dyDescent="0.3">
      <c r="A98" s="43" t="s">
        <v>24</v>
      </c>
      <c r="B98" s="59">
        <f>SUM(B$109:B114)</f>
        <v>105.37937646936908</v>
      </c>
      <c r="C98" s="59">
        <f>SUM(C$109:C114)</f>
        <v>92.925828440633538</v>
      </c>
      <c r="D98" s="59">
        <f>SUM(D$109:D114)</f>
        <v>86.528718144996361</v>
      </c>
      <c r="E98" s="59">
        <f>SUM(E$109:E114)</f>
        <v>79.163074236457973</v>
      </c>
      <c r="F98" s="59">
        <f>SUM(F$109:F114)</f>
        <v>82.96945929482348</v>
      </c>
      <c r="G98" s="59">
        <f>SUM(G$109:G114)</f>
        <v>80.110016261560673</v>
      </c>
      <c r="H98" s="59">
        <f>SUM(H$109:H114)</f>
        <v>78.393279256269395</v>
      </c>
      <c r="I98" s="59">
        <f>SUM(I$109:I114)</f>
        <v>75.664076459476661</v>
      </c>
      <c r="J98" s="59">
        <f>SUM(J$109:J114)</f>
        <v>73.344515552895487</v>
      </c>
      <c r="K98" s="59">
        <f>SUM(K$109:K114)</f>
        <v>71.188909118631102</v>
      </c>
      <c r="L98" s="59">
        <f>SUM(L$109:L114)</f>
        <v>69.531353873787893</v>
      </c>
      <c r="M98" s="59">
        <f>SUM(M$109:M114)</f>
        <v>67.955240134258744</v>
      </c>
      <c r="N98" s="59">
        <f>SUM(N$109:N114)</f>
        <v>65.616446534056564</v>
      </c>
      <c r="O98" s="59">
        <f>SUM(O$109:O114)</f>
        <v>64.023324269299891</v>
      </c>
      <c r="P98" s="59">
        <f>SUM(P$109:P114)</f>
        <v>61.792144530435891</v>
      </c>
      <c r="Q98" s="59">
        <f>SUM(Q$109:Q114)</f>
        <v>60.464155297921479</v>
      </c>
      <c r="R98" s="59">
        <f>SUM(R$109:R114)</f>
        <v>57.173652205391107</v>
      </c>
      <c r="S98" s="59">
        <f>SUM(S$109:S114)</f>
        <v>55.793115741015853</v>
      </c>
      <c r="T98" s="59">
        <f>SUM(T$109:T114)</f>
        <v>54.423139462172031</v>
      </c>
      <c r="U98" s="59">
        <f>SUM(U$109:U114)</f>
        <v>52.982343435837379</v>
      </c>
      <c r="V98" s="59">
        <f>SUM(V$109:V114)</f>
        <v>51.547941611653201</v>
      </c>
      <c r="W98" s="59">
        <f>SUM(W$109:W114)</f>
        <v>50.057000306750467</v>
      </c>
      <c r="X98" s="59">
        <f>SUM(X$109:X114)</f>
        <v>48.455520993344777</v>
      </c>
      <c r="Y98" s="59">
        <f>SUM(Y$109:Y114)</f>
        <v>46.749497103005851</v>
      </c>
      <c r="Z98" s="59">
        <f>SUM(Z$109:Z114)</f>
        <v>44.79482501086342</v>
      </c>
      <c r="AA98" s="59">
        <f>SUM(AA$109:AA114)</f>
        <v>42.504010528916474</v>
      </c>
      <c r="AB98" s="59">
        <f>SUM(AB$109:AB114)</f>
        <v>39.97403061934132</v>
      </c>
      <c r="AC98" s="59">
        <f>SUM(AC$109:AC114)</f>
        <v>38.952175074904801</v>
      </c>
      <c r="AD98" s="59">
        <f>SUM(AD$109:AD114)</f>
        <v>37.989662042090799</v>
      </c>
      <c r="AE98" s="59">
        <f>SUM(AE$109:AE114)</f>
        <v>37.09765459456213</v>
      </c>
      <c r="AF98" s="59">
        <f>SUM(AF$109:AF114)</f>
        <v>36.265425593534708</v>
      </c>
      <c r="AG98" s="59">
        <f>SUM(AG$109:AG114)</f>
        <v>35.491234553888468</v>
      </c>
      <c r="AH98" s="59">
        <f>SUM(AH$109:AH114)</f>
        <v>34.765923408070336</v>
      </c>
      <c r="AI98" s="59">
        <f>SUM(AI$109:AI114)</f>
        <v>34.067090130746102</v>
      </c>
      <c r="AJ98" s="59">
        <f>SUM(AJ$109:AJ114)</f>
        <v>33.388751709449316</v>
      </c>
      <c r="AK98" s="59">
        <f>SUM(AK$109:AK114)</f>
        <v>32.70931686483226</v>
      </c>
      <c r="AL98" s="59">
        <f>SUM(AL$109:AL114)</f>
        <v>32.023469360728988</v>
      </c>
    </row>
    <row r="99" spans="1:38" x14ac:dyDescent="0.3">
      <c r="A99" s="57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</row>
    <row r="101" spans="1:38" ht="18" x14ac:dyDescent="0.35">
      <c r="A101" s="194" t="s">
        <v>573</v>
      </c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</row>
    <row r="102" spans="1:38" x14ac:dyDescent="0.3">
      <c r="A102" s="57" t="s">
        <v>382</v>
      </c>
    </row>
    <row r="103" spans="1:38" x14ac:dyDescent="0.3">
      <c r="A103" s="57" t="s">
        <v>520</v>
      </c>
    </row>
    <row r="104" spans="1:38" x14ac:dyDescent="0.3">
      <c r="A104" s="57" t="s">
        <v>517</v>
      </c>
    </row>
    <row r="105" spans="1:38" x14ac:dyDescent="0.3">
      <c r="A105" s="57" t="s">
        <v>265</v>
      </c>
    </row>
    <row r="106" spans="1:38" x14ac:dyDescent="0.3">
      <c r="A106" s="57"/>
    </row>
    <row r="107" spans="1:38" x14ac:dyDescent="0.3">
      <c r="A107" s="57" t="s">
        <v>266</v>
      </c>
      <c r="B107" s="57">
        <v>2014</v>
      </c>
      <c r="C107" s="57">
        <v>2015</v>
      </c>
      <c r="D107" s="57">
        <v>2016</v>
      </c>
      <c r="E107" s="57">
        <v>2017</v>
      </c>
      <c r="F107" s="57">
        <v>2018</v>
      </c>
      <c r="G107" s="57">
        <v>2019</v>
      </c>
      <c r="H107" s="57">
        <v>2020</v>
      </c>
      <c r="I107" s="57">
        <v>2021</v>
      </c>
      <c r="J107" s="57">
        <v>2022</v>
      </c>
      <c r="K107" s="57">
        <v>2023</v>
      </c>
      <c r="L107" s="57">
        <v>2024</v>
      </c>
      <c r="M107" s="57">
        <v>2025</v>
      </c>
      <c r="N107" s="57">
        <v>2026</v>
      </c>
      <c r="O107" s="57">
        <v>2027</v>
      </c>
      <c r="P107" s="57">
        <v>2028</v>
      </c>
      <c r="Q107" s="57">
        <v>2029</v>
      </c>
      <c r="R107" s="57">
        <v>2030</v>
      </c>
      <c r="S107" s="57">
        <v>2031</v>
      </c>
      <c r="T107" s="57">
        <v>2032</v>
      </c>
      <c r="U107" s="57">
        <v>2033</v>
      </c>
      <c r="V107" s="57">
        <v>2034</v>
      </c>
      <c r="W107" s="57">
        <v>2035</v>
      </c>
      <c r="X107" s="57">
        <v>2036</v>
      </c>
      <c r="Y107" s="57">
        <v>2037</v>
      </c>
      <c r="Z107" s="57">
        <v>2038</v>
      </c>
      <c r="AA107" s="57">
        <v>2039</v>
      </c>
      <c r="AB107" s="57">
        <v>2040</v>
      </c>
      <c r="AC107" s="57">
        <v>2041</v>
      </c>
      <c r="AD107" s="57">
        <v>2042</v>
      </c>
      <c r="AE107" s="57">
        <v>2043</v>
      </c>
      <c r="AF107" s="57">
        <v>2044</v>
      </c>
      <c r="AG107" s="57">
        <v>2045</v>
      </c>
      <c r="AH107" s="57">
        <v>2046</v>
      </c>
      <c r="AI107" s="57">
        <v>2047</v>
      </c>
      <c r="AJ107" s="57">
        <v>2048</v>
      </c>
      <c r="AK107" s="57">
        <v>2049</v>
      </c>
      <c r="AL107" s="57">
        <v>2050</v>
      </c>
    </row>
    <row r="108" spans="1:38" x14ac:dyDescent="0.3">
      <c r="A108" s="104" t="s">
        <v>523</v>
      </c>
      <c r="B108" s="59">
        <v>-11.769</v>
      </c>
      <c r="C108" s="59">
        <v>-11.782333333333334</v>
      </c>
      <c r="D108" s="59">
        <v>-11.795666666666666</v>
      </c>
      <c r="E108" s="59">
        <v>-11.808999999999999</v>
      </c>
      <c r="F108" s="59">
        <v>-12.459</v>
      </c>
      <c r="G108" s="59">
        <v>-12.558999999999999</v>
      </c>
      <c r="H108" s="59">
        <v>-12.669</v>
      </c>
      <c r="I108" s="59">
        <v>-12.759</v>
      </c>
      <c r="J108" s="59">
        <v>-12.849</v>
      </c>
      <c r="K108" s="59">
        <v>-12.939</v>
      </c>
      <c r="L108" s="59">
        <v>-13.039</v>
      </c>
      <c r="M108" s="59">
        <v>-13.119</v>
      </c>
      <c r="N108" s="59">
        <v>-13.209</v>
      </c>
      <c r="O108" s="59">
        <v>-13.308999999999999</v>
      </c>
      <c r="P108" s="59">
        <v>-13.398999999999999</v>
      </c>
      <c r="Q108" s="59">
        <v>-13.489000000000001</v>
      </c>
      <c r="R108" s="59">
        <v>-13.579000000000001</v>
      </c>
      <c r="S108" s="59">
        <v>-13.579000000000001</v>
      </c>
      <c r="T108" s="59">
        <v>-13.579000000000001</v>
      </c>
      <c r="U108" s="59">
        <v>-13.579000000000001</v>
      </c>
      <c r="V108" s="59">
        <v>-13.579000000000001</v>
      </c>
      <c r="W108" s="59">
        <v>-13.579000000000001</v>
      </c>
      <c r="X108" s="59">
        <v>-13.579000000000001</v>
      </c>
      <c r="Y108" s="59">
        <v>-13.579000000000001</v>
      </c>
      <c r="Z108" s="59">
        <v>-13.579000000000001</v>
      </c>
      <c r="AA108" s="59">
        <v>-13.579000000000001</v>
      </c>
      <c r="AB108" s="59">
        <v>-13.579000000000001</v>
      </c>
      <c r="AC108" s="59">
        <v>-13.579000000000001</v>
      </c>
      <c r="AD108" s="59">
        <v>-13.579000000000001</v>
      </c>
      <c r="AE108" s="59">
        <v>-13.579000000000001</v>
      </c>
      <c r="AF108" s="59">
        <v>-13.579000000000001</v>
      </c>
      <c r="AG108" s="59">
        <v>-13.579000000000001</v>
      </c>
      <c r="AH108" s="59">
        <v>-13.579000000000001</v>
      </c>
      <c r="AI108" s="59">
        <v>-13.579000000000001</v>
      </c>
      <c r="AJ108" s="59">
        <v>-13.579000000000001</v>
      </c>
      <c r="AK108" s="59">
        <v>-13.579000000000001</v>
      </c>
      <c r="AL108" s="59">
        <v>-13.579000000000001</v>
      </c>
    </row>
    <row r="109" spans="1:38" x14ac:dyDescent="0.3">
      <c r="A109" s="104" t="s">
        <v>518</v>
      </c>
      <c r="B109" s="59">
        <v>11.634599999999999</v>
      </c>
      <c r="C109" s="59">
        <v>11.129733333333332</v>
      </c>
      <c r="D109" s="59">
        <v>10.624866666666668</v>
      </c>
      <c r="E109" s="59">
        <v>10.11892652</v>
      </c>
      <c r="F109" s="59">
        <v>10.039330810307694</v>
      </c>
      <c r="G109" s="59">
        <v>9.9611968176153844</v>
      </c>
      <c r="H109" s="59">
        <v>9.8856326269230781</v>
      </c>
      <c r="I109" s="59">
        <v>9.8105318162307693</v>
      </c>
      <c r="J109" s="59">
        <v>9.6938751115384623</v>
      </c>
      <c r="K109" s="59">
        <v>9.5986450278461533</v>
      </c>
      <c r="L109" s="59">
        <v>9.4776447021538477</v>
      </c>
      <c r="M109" s="59">
        <v>9.3994212784615385</v>
      </c>
      <c r="N109" s="59">
        <v>9.3219359097692323</v>
      </c>
      <c r="O109" s="59">
        <v>9.2451516940769238</v>
      </c>
      <c r="P109" s="59">
        <v>9.1690335733846151</v>
      </c>
      <c r="Q109" s="59">
        <v>9.0935482436923092</v>
      </c>
      <c r="R109" s="59">
        <v>9.0186640650000012</v>
      </c>
      <c r="S109" s="59">
        <v>9.0078132880000013</v>
      </c>
      <c r="T109" s="59">
        <v>8.9975050500000009</v>
      </c>
      <c r="U109" s="59">
        <v>8.9877122230000008</v>
      </c>
      <c r="V109" s="59">
        <v>8.9784090380000006</v>
      </c>
      <c r="W109" s="59">
        <v>8.9695710120000012</v>
      </c>
      <c r="X109" s="59">
        <v>8.9611748880000004</v>
      </c>
      <c r="Y109" s="59">
        <v>8.9531985690000013</v>
      </c>
      <c r="Z109" s="59">
        <v>8.9516830690000013</v>
      </c>
      <c r="AA109" s="59">
        <v>8.9501827230000011</v>
      </c>
      <c r="AB109" s="59">
        <v>8.9486973810000006</v>
      </c>
      <c r="AC109" s="59">
        <v>8.9472268929999998</v>
      </c>
      <c r="AD109" s="59">
        <v>8.9457711090000007</v>
      </c>
      <c r="AE109" s="59">
        <v>8.944329883</v>
      </c>
      <c r="AF109" s="59">
        <v>8.9429030689999998</v>
      </c>
      <c r="AG109" s="59">
        <v>8.9414905240000007</v>
      </c>
      <c r="AH109" s="59">
        <v>8.9400921039999997</v>
      </c>
      <c r="AI109" s="59">
        <v>8.938707668000001</v>
      </c>
      <c r="AJ109" s="59">
        <v>8.9373370760000004</v>
      </c>
      <c r="AK109" s="59">
        <v>8.9359801910000005</v>
      </c>
      <c r="AL109" s="59">
        <v>8.9346368740000006</v>
      </c>
    </row>
    <row r="110" spans="1:38" x14ac:dyDescent="0.3">
      <c r="A110" s="43" t="s">
        <v>3</v>
      </c>
      <c r="B110" s="59">
        <v>43.962206908365509</v>
      </c>
      <c r="C110" s="59">
        <v>32.816977464792259</v>
      </c>
      <c r="D110" s="59">
        <v>27.725230147421929</v>
      </c>
      <c r="E110" s="59">
        <v>23.510918800930177</v>
      </c>
      <c r="F110" s="59">
        <v>24.943927279226404</v>
      </c>
      <c r="G110" s="59">
        <v>21.655510530717503</v>
      </c>
      <c r="H110" s="59">
        <v>20.164692819117615</v>
      </c>
      <c r="I110" s="59">
        <v>18.064952013161761</v>
      </c>
      <c r="J110" s="59">
        <v>16.512160598394846</v>
      </c>
      <c r="K110" s="59">
        <v>15.169102909248322</v>
      </c>
      <c r="L110" s="59">
        <v>14.453365186864596</v>
      </c>
      <c r="M110" s="59">
        <v>13.842583062590005</v>
      </c>
      <c r="N110" s="59">
        <v>12.53949023146804</v>
      </c>
      <c r="O110" s="59">
        <v>12.047348060103955</v>
      </c>
      <c r="P110" s="59">
        <v>10.976591681279908</v>
      </c>
      <c r="Q110" s="59">
        <v>10.848431944071065</v>
      </c>
      <c r="R110" s="59">
        <v>8.803921208240709</v>
      </c>
      <c r="S110" s="59">
        <v>8.328638227152716</v>
      </c>
      <c r="T110" s="59">
        <v>7.9158715151056764</v>
      </c>
      <c r="U110" s="59">
        <v>7.5186749795760921</v>
      </c>
      <c r="V110" s="59">
        <v>7.2021759302986803</v>
      </c>
      <c r="W110" s="59">
        <v>6.8910015430918286</v>
      </c>
      <c r="X110" s="59">
        <v>6.4971834196606206</v>
      </c>
      <c r="Y110" s="59">
        <v>6.005051147666828</v>
      </c>
      <c r="Z110" s="59">
        <v>5.2433097751303368</v>
      </c>
      <c r="AA110" s="59">
        <v>4.1288700874372548</v>
      </c>
      <c r="AB110" s="59">
        <v>2.7440294430918399</v>
      </c>
      <c r="AC110" s="59">
        <v>2.8010442532343731</v>
      </c>
      <c r="AD110" s="59">
        <v>2.8559780907458991</v>
      </c>
      <c r="AE110" s="59">
        <v>2.9087127461025308</v>
      </c>
      <c r="AF110" s="59">
        <v>2.9590941209823582</v>
      </c>
      <c r="AG110" s="59">
        <v>3.007036474639889</v>
      </c>
      <c r="AH110" s="59">
        <v>3.0530283290600861</v>
      </c>
      <c r="AI110" s="59">
        <v>3.097723825779175</v>
      </c>
      <c r="AJ110" s="59">
        <v>3.1421258545615065</v>
      </c>
      <c r="AK110" s="59">
        <v>3.1866989736150027</v>
      </c>
      <c r="AL110" s="59">
        <v>3.2317826866330859</v>
      </c>
    </row>
    <row r="111" spans="1:38" x14ac:dyDescent="0.3">
      <c r="A111" s="43" t="s">
        <v>0</v>
      </c>
      <c r="B111" s="59">
        <v>34.214979497166006</v>
      </c>
      <c r="C111" s="59">
        <v>33.520060596325564</v>
      </c>
      <c r="D111" s="59">
        <v>32.830706707115546</v>
      </c>
      <c r="E111" s="59">
        <v>32.160934388625407</v>
      </c>
      <c r="F111" s="59">
        <v>32.143802801178801</v>
      </c>
      <c r="G111" s="59">
        <v>32.047705215678434</v>
      </c>
      <c r="H111" s="59">
        <v>31.932570909760262</v>
      </c>
      <c r="I111" s="59">
        <v>31.427044942465866</v>
      </c>
      <c r="J111" s="59">
        <v>30.83948929472438</v>
      </c>
      <c r="K111" s="59">
        <v>30.192894827032859</v>
      </c>
      <c r="L111" s="59">
        <v>29.492303173630788</v>
      </c>
      <c r="M111" s="59">
        <v>28.748737218195675</v>
      </c>
      <c r="N111" s="59">
        <v>27.957450519101606</v>
      </c>
      <c r="O111" s="59">
        <v>27.115999581254044</v>
      </c>
      <c r="P111" s="59">
        <v>26.239304764737685</v>
      </c>
      <c r="Q111" s="59">
        <v>25.33955389622939</v>
      </c>
      <c r="R111" s="59">
        <v>24.410236647908398</v>
      </c>
      <c r="S111" s="59">
        <v>23.762432152405793</v>
      </c>
      <c r="T111" s="59">
        <v>23.079042059621493</v>
      </c>
      <c r="U111" s="59">
        <v>22.318906479335176</v>
      </c>
      <c r="V111" s="59">
        <v>21.486936708629031</v>
      </c>
      <c r="W111" s="59">
        <v>20.606236826793928</v>
      </c>
      <c r="X111" s="59">
        <v>19.701313663615956</v>
      </c>
      <c r="Y111" s="59">
        <v>18.789319609285897</v>
      </c>
      <c r="Z111" s="59">
        <v>17.88160617526913</v>
      </c>
      <c r="AA111" s="59">
        <v>16.986695443947095</v>
      </c>
      <c r="AB111" s="59">
        <v>16.111639300000608</v>
      </c>
      <c r="AC111" s="59">
        <v>15.285218494204706</v>
      </c>
      <c r="AD111" s="59">
        <v>14.510382396073819</v>
      </c>
      <c r="AE111" s="59">
        <v>13.788604399802672</v>
      </c>
      <c r="AF111" s="59">
        <v>13.117854040293789</v>
      </c>
      <c r="AG111" s="59">
        <v>12.490925052792386</v>
      </c>
      <c r="AH111" s="59">
        <v>11.895425843607676</v>
      </c>
      <c r="AI111" s="59">
        <v>11.31579620939511</v>
      </c>
      <c r="AJ111" s="59">
        <v>10.73655298749293</v>
      </c>
      <c r="AK111" s="59">
        <v>10.145158944070056</v>
      </c>
      <c r="AL111" s="59">
        <v>9.5328707084004964</v>
      </c>
    </row>
    <row r="112" spans="1:38" x14ac:dyDescent="0.3">
      <c r="A112" s="43" t="s">
        <v>2</v>
      </c>
      <c r="B112" s="59">
        <v>3.3400122837526034</v>
      </c>
      <c r="C112" s="59">
        <v>3.2107890328221456</v>
      </c>
      <c r="D112" s="59">
        <v>3.0815657818916873</v>
      </c>
      <c r="E112" s="59">
        <v>2.9523425309612294</v>
      </c>
      <c r="F112" s="59">
        <v>3.574284893559585</v>
      </c>
      <c r="G112" s="59">
        <v>4.1795676633650194</v>
      </c>
      <c r="H112" s="59">
        <v>4.1547813820501727</v>
      </c>
      <c r="I112" s="59">
        <v>4.130979776650209</v>
      </c>
      <c r="J112" s="59">
        <v>4.1081392231606211</v>
      </c>
      <c r="K112" s="59">
        <v>4.0921347511751138</v>
      </c>
      <c r="L112" s="59">
        <v>4.026981151998287</v>
      </c>
      <c r="M112" s="59">
        <v>3.9630597148859432</v>
      </c>
      <c r="N112" s="59">
        <v>3.9003222507945416</v>
      </c>
      <c r="O112" s="59">
        <v>3.844357956195025</v>
      </c>
      <c r="P112" s="59">
        <v>3.7837846444137142</v>
      </c>
      <c r="Q112" s="59">
        <v>3.724260069634755</v>
      </c>
      <c r="R112" s="59">
        <v>3.6657420963824601</v>
      </c>
      <c r="S112" s="59">
        <v>3.6135636471123043</v>
      </c>
      <c r="T112" s="59">
        <v>3.5568724598911197</v>
      </c>
      <c r="U112" s="59">
        <v>3.5010696380306952</v>
      </c>
      <c r="V112" s="59">
        <v>3.4512954140330008</v>
      </c>
      <c r="W112" s="59">
        <v>3.397094500088881</v>
      </c>
      <c r="X112" s="59">
        <v>3.3436750564523505</v>
      </c>
      <c r="Y112" s="59">
        <v>3.2910037808713808</v>
      </c>
      <c r="Z112" s="59">
        <v>3.2439634102808848</v>
      </c>
      <c r="AA112" s="59">
        <v>3.1926273978222364</v>
      </c>
      <c r="AB112" s="59">
        <v>3.1419461056299047</v>
      </c>
      <c r="AC112" s="59">
        <v>3.096608759953464</v>
      </c>
      <c r="AD112" s="59">
        <v>3.0470849925593995</v>
      </c>
      <c r="AE112" s="59">
        <v>3.0027187273326175</v>
      </c>
      <c r="AF112" s="59">
        <v>2.9542435515823176</v>
      </c>
      <c r="AG112" s="59">
        <v>2.9062868119587217</v>
      </c>
      <c r="AH112" s="59">
        <v>2.8632145621791727</v>
      </c>
      <c r="AI112" s="59">
        <v>2.8161560968711838</v>
      </c>
      <c r="AJ112" s="59">
        <v>2.7738042048175355</v>
      </c>
      <c r="AK112" s="59">
        <v>2.7275518452118077</v>
      </c>
      <c r="AL112" s="59">
        <v>2.6817026099164809</v>
      </c>
    </row>
    <row r="113" spans="1:38" x14ac:dyDescent="0.3">
      <c r="A113" s="43" t="s">
        <v>25</v>
      </c>
      <c r="B113" s="59">
        <v>5.2363837852019355</v>
      </c>
      <c r="C113" s="59">
        <v>5.247789493977737</v>
      </c>
      <c r="D113" s="59">
        <v>5.2590407539977502</v>
      </c>
      <c r="E113" s="59">
        <v>5.0771431530256326</v>
      </c>
      <c r="F113" s="59">
        <v>5.2636294552150602</v>
      </c>
      <c r="G113" s="59">
        <v>5.2741446265312213</v>
      </c>
      <c r="H113" s="59">
        <v>5.28434332266872</v>
      </c>
      <c r="I113" s="59">
        <v>5.2893402493627875</v>
      </c>
      <c r="J113" s="59">
        <v>5.2887234304859527</v>
      </c>
      <c r="K113" s="59">
        <v>5.2822172447777724</v>
      </c>
      <c r="L113" s="59">
        <v>5.2716887907934371</v>
      </c>
      <c r="M113" s="59">
        <v>5.2470508442577053</v>
      </c>
      <c r="N113" s="59">
        <v>5.2086634009079207</v>
      </c>
      <c r="O113" s="59">
        <v>5.1577170728553474</v>
      </c>
      <c r="P113" s="59">
        <v>5.0953632527045354</v>
      </c>
      <c r="Q113" s="59">
        <v>5.0226084716587263</v>
      </c>
      <c r="R113" s="59">
        <v>4.9387989831232595</v>
      </c>
      <c r="S113" s="59">
        <v>4.8499632776036563</v>
      </c>
      <c r="T113" s="59">
        <v>4.7545320275287715</v>
      </c>
      <c r="U113" s="59">
        <v>4.6537905788622096</v>
      </c>
      <c r="V113" s="59">
        <v>4.549382515487804</v>
      </c>
      <c r="W113" s="59">
        <v>4.4411361225979231</v>
      </c>
      <c r="X113" s="59">
        <v>4.330919687071626</v>
      </c>
      <c r="Y113" s="59">
        <v>4.2212395059979464</v>
      </c>
      <c r="Z113" s="59">
        <v>4.1146815917907595</v>
      </c>
      <c r="AA113" s="59">
        <v>4.0123665282403733</v>
      </c>
      <c r="AB113" s="59">
        <v>3.91515890408402</v>
      </c>
      <c r="AC113" s="59">
        <v>3.8238514652448883</v>
      </c>
      <c r="AD113" s="59">
        <v>3.7403268110697216</v>
      </c>
      <c r="AE113" s="59">
        <v>3.6650315830525382</v>
      </c>
      <c r="AF113" s="59">
        <v>3.5979671188419897</v>
      </c>
      <c r="AG113" s="59">
        <v>3.5389671519747412</v>
      </c>
      <c r="AH113" s="59">
        <v>3.4864007561843162</v>
      </c>
      <c r="AI113" s="59">
        <v>3.4410814150599744</v>
      </c>
      <c r="AJ113" s="59">
        <v>3.4029439324921871</v>
      </c>
      <c r="AK113" s="59">
        <v>3.3715358697738651</v>
      </c>
      <c r="AL113" s="59">
        <v>3.3462423750544721</v>
      </c>
    </row>
    <row r="114" spans="1:38" x14ac:dyDescent="0.3">
      <c r="A114" s="43" t="s">
        <v>24</v>
      </c>
      <c r="B114" s="59">
        <v>6.9911939948830337</v>
      </c>
      <c r="C114" s="59">
        <v>7.0004785193824999</v>
      </c>
      <c r="D114" s="59">
        <v>7.0073080879027918</v>
      </c>
      <c r="E114" s="59">
        <v>5.34280884291553</v>
      </c>
      <c r="F114" s="59">
        <v>7.0044840553359569</v>
      </c>
      <c r="G114" s="59">
        <v>6.9918914076531165</v>
      </c>
      <c r="H114" s="59">
        <v>6.9712581957495399</v>
      </c>
      <c r="I114" s="59">
        <v>6.9412276616052715</v>
      </c>
      <c r="J114" s="59">
        <v>6.9021278945912163</v>
      </c>
      <c r="K114" s="59">
        <v>6.8539143585508775</v>
      </c>
      <c r="L114" s="59">
        <v>6.8093708683469405</v>
      </c>
      <c r="M114" s="59">
        <v>6.7543880158678711</v>
      </c>
      <c r="N114" s="59">
        <v>6.6885842220152245</v>
      </c>
      <c r="O114" s="59">
        <v>6.6127499048145939</v>
      </c>
      <c r="P114" s="59">
        <v>6.5280666139154366</v>
      </c>
      <c r="Q114" s="59">
        <v>6.4357526726352301</v>
      </c>
      <c r="R114" s="59">
        <v>6.3362892047362722</v>
      </c>
      <c r="S114" s="59">
        <v>6.2307051487413867</v>
      </c>
      <c r="T114" s="59">
        <v>6.1193163500249765</v>
      </c>
      <c r="U114" s="59">
        <v>6.002189537033213</v>
      </c>
      <c r="V114" s="59">
        <v>5.8797420052046814</v>
      </c>
      <c r="W114" s="59">
        <v>5.7519603021779018</v>
      </c>
      <c r="X114" s="59">
        <v>5.621254278544221</v>
      </c>
      <c r="Y114" s="59">
        <v>5.4896844901838087</v>
      </c>
      <c r="Z114" s="59">
        <v>5.3595809893923096</v>
      </c>
      <c r="AA114" s="59">
        <v>5.2332683484695162</v>
      </c>
      <c r="AB114" s="59">
        <v>5.1125594855349483</v>
      </c>
      <c r="AC114" s="59">
        <v>4.9982252092673658</v>
      </c>
      <c r="AD114" s="59">
        <v>4.8901186426419594</v>
      </c>
      <c r="AE114" s="59">
        <v>4.7882572552717733</v>
      </c>
      <c r="AF114" s="59">
        <v>4.6933636928342599</v>
      </c>
      <c r="AG114" s="59">
        <v>4.6065285385227259</v>
      </c>
      <c r="AH114" s="59">
        <v>4.5277618130390875</v>
      </c>
      <c r="AI114" s="59">
        <v>4.4576249156406602</v>
      </c>
      <c r="AJ114" s="59">
        <v>4.3959876540851583</v>
      </c>
      <c r="AK114" s="59">
        <v>4.3423910411615276</v>
      </c>
      <c r="AL114" s="59">
        <v>4.2962341067244534</v>
      </c>
    </row>
    <row r="115" spans="1:38" x14ac:dyDescent="0.3">
      <c r="A115" s="57" t="s">
        <v>52</v>
      </c>
      <c r="B115" s="72">
        <f>SUM(B108:B114)</f>
        <v>93.610376469369086</v>
      </c>
      <c r="C115" s="72">
        <f t="shared" ref="C115:AL115" si="4">SUM(C108:C114)</f>
        <v>81.143495107300197</v>
      </c>
      <c r="D115" s="72">
        <f t="shared" si="4"/>
        <v>74.733051478329699</v>
      </c>
      <c r="E115" s="72">
        <f t="shared" si="4"/>
        <v>67.354074236457976</v>
      </c>
      <c r="F115" s="72">
        <f t="shared" si="4"/>
        <v>70.510459294823505</v>
      </c>
      <c r="G115" s="72">
        <f t="shared" si="4"/>
        <v>67.551016261560676</v>
      </c>
      <c r="H115" s="72">
        <f t="shared" si="4"/>
        <v>65.724279256269384</v>
      </c>
      <c r="I115" s="72">
        <f t="shared" si="4"/>
        <v>62.90507645947666</v>
      </c>
      <c r="J115" s="72">
        <f t="shared" si="4"/>
        <v>60.495515552895476</v>
      </c>
      <c r="K115" s="72">
        <f t="shared" si="4"/>
        <v>58.249909118631109</v>
      </c>
      <c r="L115" s="72">
        <f t="shared" si="4"/>
        <v>56.492353873787899</v>
      </c>
      <c r="M115" s="72">
        <f t="shared" si="4"/>
        <v>54.836240134258745</v>
      </c>
      <c r="N115" s="72">
        <f t="shared" si="4"/>
        <v>52.407446534056561</v>
      </c>
      <c r="O115" s="72">
        <f t="shared" si="4"/>
        <v>50.714324269299894</v>
      </c>
      <c r="P115" s="72">
        <f t="shared" si="4"/>
        <v>48.393144530435897</v>
      </c>
      <c r="Q115" s="72">
        <f t="shared" si="4"/>
        <v>46.975155297921475</v>
      </c>
      <c r="R115" s="72">
        <f t="shared" si="4"/>
        <v>43.5946522053911</v>
      </c>
      <c r="S115" s="72">
        <f t="shared" si="4"/>
        <v>42.214115741015853</v>
      </c>
      <c r="T115" s="72">
        <f t="shared" si="4"/>
        <v>40.844139462172038</v>
      </c>
      <c r="U115" s="72">
        <f t="shared" si="4"/>
        <v>39.403343435837385</v>
      </c>
      <c r="V115" s="72">
        <f t="shared" si="4"/>
        <v>37.9689416116532</v>
      </c>
      <c r="W115" s="72">
        <f t="shared" si="4"/>
        <v>36.478000306750459</v>
      </c>
      <c r="X115" s="72">
        <f t="shared" si="4"/>
        <v>34.876520993344776</v>
      </c>
      <c r="Y115" s="72">
        <f t="shared" si="4"/>
        <v>33.170497103005857</v>
      </c>
      <c r="Z115" s="72">
        <f t="shared" si="4"/>
        <v>31.215825010863419</v>
      </c>
      <c r="AA115" s="72">
        <f t="shared" si="4"/>
        <v>28.925010528916477</v>
      </c>
      <c r="AB115" s="72">
        <f t="shared" si="4"/>
        <v>26.39503061934132</v>
      </c>
      <c r="AC115" s="72">
        <f t="shared" si="4"/>
        <v>25.3731750749048</v>
      </c>
      <c r="AD115" s="72">
        <f t="shared" si="4"/>
        <v>24.410662042090799</v>
      </c>
      <c r="AE115" s="72">
        <f t="shared" si="4"/>
        <v>23.518654594562129</v>
      </c>
      <c r="AF115" s="72">
        <f t="shared" si="4"/>
        <v>22.686425593534715</v>
      </c>
      <c r="AG115" s="72">
        <f t="shared" si="4"/>
        <v>21.912234553888467</v>
      </c>
      <c r="AH115" s="72">
        <f t="shared" si="4"/>
        <v>21.186923408070339</v>
      </c>
      <c r="AI115" s="72">
        <f t="shared" si="4"/>
        <v>20.488090130746105</v>
      </c>
      <c r="AJ115" s="72">
        <f t="shared" si="4"/>
        <v>19.809751709449316</v>
      </c>
      <c r="AK115" s="72">
        <f t="shared" si="4"/>
        <v>19.13031686483226</v>
      </c>
      <c r="AL115" s="72">
        <f t="shared" si="4"/>
        <v>18.444469360728988</v>
      </c>
    </row>
    <row r="116" spans="1:38" x14ac:dyDescent="0.3">
      <c r="B116" s="43">
        <v>2020</v>
      </c>
      <c r="C116" s="43">
        <v>2030</v>
      </c>
    </row>
    <row r="117" spans="1:38" x14ac:dyDescent="0.3">
      <c r="A117" s="43" t="s">
        <v>24</v>
      </c>
      <c r="B117" s="27">
        <f>INDEX($B$108:$AL$114,MATCH($A117,$A$108:$A$114,0),MATCH(B$116,$B$107:$AL$107,0))</f>
        <v>6.9712581957495399</v>
      </c>
      <c r="C117" s="27">
        <f t="shared" ref="C117:C123" si="5">INDEX($B$108:$AL$114,MATCH($A117,$A$108:$A$114,0),MATCH(C$116,$B$107:$AL$107,0))</f>
        <v>6.3362892047362722</v>
      </c>
    </row>
    <row r="118" spans="1:38" x14ac:dyDescent="0.3">
      <c r="A118" s="43" t="s">
        <v>25</v>
      </c>
      <c r="B118" s="27">
        <f t="shared" ref="B118:B123" si="6">INDEX($B$108:$AL$114,MATCH($A118,$A$108:$A$114,0),MATCH(B$116,$B$107:$AL$107,0))</f>
        <v>5.28434332266872</v>
      </c>
      <c r="C118" s="27">
        <f t="shared" si="5"/>
        <v>4.9387989831232595</v>
      </c>
    </row>
    <row r="119" spans="1:38" x14ac:dyDescent="0.3">
      <c r="A119" s="43" t="s">
        <v>2</v>
      </c>
      <c r="B119" s="27">
        <f t="shared" si="6"/>
        <v>4.1547813820501727</v>
      </c>
      <c r="C119" s="27">
        <f t="shared" si="5"/>
        <v>3.6657420963824601</v>
      </c>
    </row>
    <row r="120" spans="1:38" x14ac:dyDescent="0.3">
      <c r="A120" s="43" t="s">
        <v>0</v>
      </c>
      <c r="B120" s="27">
        <f t="shared" si="6"/>
        <v>31.932570909760262</v>
      </c>
      <c r="C120" s="27">
        <f t="shared" si="5"/>
        <v>24.410236647908398</v>
      </c>
    </row>
    <row r="121" spans="1:38" x14ac:dyDescent="0.3">
      <c r="A121" s="43" t="s">
        <v>3</v>
      </c>
      <c r="B121" s="27">
        <f t="shared" si="6"/>
        <v>20.164692819117615</v>
      </c>
      <c r="C121" s="27">
        <f t="shared" si="5"/>
        <v>8.803921208240709</v>
      </c>
    </row>
    <row r="122" spans="1:38" x14ac:dyDescent="0.3">
      <c r="A122" s="104" t="s">
        <v>518</v>
      </c>
      <c r="B122" s="27">
        <f t="shared" si="6"/>
        <v>9.8856326269230781</v>
      </c>
      <c r="C122" s="27">
        <f t="shared" si="5"/>
        <v>9.0186640650000012</v>
      </c>
    </row>
    <row r="123" spans="1:38" x14ac:dyDescent="0.3">
      <c r="A123" s="104" t="s">
        <v>523</v>
      </c>
      <c r="B123" s="27">
        <f t="shared" si="6"/>
        <v>-12.669</v>
      </c>
      <c r="C123" s="27">
        <f t="shared" si="5"/>
        <v>-13.579000000000001</v>
      </c>
    </row>
    <row r="124" spans="1:38" x14ac:dyDescent="0.3">
      <c r="A124" s="104"/>
    </row>
    <row r="125" spans="1:38" x14ac:dyDescent="0.3">
      <c r="A125" s="104"/>
    </row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A01B-26D7-4553-8C8D-615AED06ED6D}">
  <sheetPr codeName="Sheet35">
    <tabColor theme="6" tint="0.79998168889431442"/>
  </sheetPr>
  <dimension ref="A1:AK80"/>
  <sheetViews>
    <sheetView workbookViewId="0">
      <pane ySplit="23" topLeftCell="A54" activePane="bottomLeft" state="frozen"/>
      <selection pane="bottomLeft" activeCell="D78" sqref="D78:J80"/>
    </sheetView>
  </sheetViews>
  <sheetFormatPr defaultColWidth="9.109375" defaultRowHeight="14.4" x14ac:dyDescent="0.3"/>
  <cols>
    <col min="1" max="1" width="49.44140625" style="43" bestFit="1" customWidth="1"/>
    <col min="2" max="2" width="5.44140625" style="43" bestFit="1" customWidth="1"/>
    <col min="3" max="3" width="5.5546875" style="43" bestFit="1" customWidth="1"/>
    <col min="4" max="4" width="6.5546875" style="43" bestFit="1" customWidth="1"/>
    <col min="5" max="7" width="7.5546875" style="43" bestFit="1" customWidth="1"/>
    <col min="8" max="10" width="9.109375" style="43" bestFit="1" customWidth="1"/>
    <col min="11" max="38" width="5.44140625" style="43" bestFit="1" customWidth="1"/>
    <col min="39" max="16384" width="9.109375" style="43"/>
  </cols>
  <sheetData>
    <row r="1" ht="11.25" customHeight="1" x14ac:dyDescent="0.3"/>
    <row r="2" ht="11.25" customHeight="1" x14ac:dyDescent="0.3"/>
    <row r="3" ht="11.25" customHeight="1" x14ac:dyDescent="0.3"/>
    <row r="4" ht="11.25" customHeight="1" x14ac:dyDescent="0.3"/>
    <row r="5" ht="11.25" customHeight="1" x14ac:dyDescent="0.3"/>
    <row r="6" ht="11.25" customHeight="1" x14ac:dyDescent="0.3"/>
    <row r="7" ht="11.25" customHeight="1" x14ac:dyDescent="0.3"/>
    <row r="8" ht="11.25" customHeight="1" x14ac:dyDescent="0.3"/>
    <row r="9" ht="11.25" customHeight="1" x14ac:dyDescent="0.3"/>
    <row r="10" ht="11.25" customHeight="1" x14ac:dyDescent="0.3"/>
    <row r="11" ht="11.25" customHeight="1" x14ac:dyDescent="0.3"/>
    <row r="12" ht="11.25" customHeight="1" x14ac:dyDescent="0.3"/>
    <row r="13" ht="11.25" customHeight="1" x14ac:dyDescent="0.3"/>
    <row r="14" ht="11.25" customHeight="1" x14ac:dyDescent="0.3"/>
    <row r="15" ht="11.25" customHeight="1" x14ac:dyDescent="0.3"/>
    <row r="16" ht="11.25" customHeight="1" x14ac:dyDescent="0.3"/>
    <row r="17" spans="1:37" ht="11.25" customHeight="1" x14ac:dyDescent="0.3"/>
    <row r="18" spans="1:37" ht="11.25" customHeight="1" x14ac:dyDescent="0.3"/>
    <row r="19" spans="1:37" ht="11.25" customHeight="1" x14ac:dyDescent="0.3"/>
    <row r="20" spans="1:37" ht="11.25" customHeight="1" x14ac:dyDescent="0.3"/>
    <row r="21" spans="1:37" ht="11.25" customHeight="1" x14ac:dyDescent="0.3"/>
    <row r="22" spans="1:37" ht="11.25" customHeight="1" x14ac:dyDescent="0.3"/>
    <row r="23" spans="1:37" ht="11.25" customHeight="1" x14ac:dyDescent="0.3"/>
    <row r="25" spans="1:37" x14ac:dyDescent="0.3">
      <c r="A25" s="101" t="s">
        <v>326</v>
      </c>
    </row>
    <row r="26" spans="1:37" x14ac:dyDescent="0.3">
      <c r="A26" s="57" t="s">
        <v>558</v>
      </c>
    </row>
    <row r="27" spans="1:37" x14ac:dyDescent="0.3">
      <c r="A27" s="57" t="s">
        <v>302</v>
      </c>
    </row>
    <row r="28" spans="1:37" x14ac:dyDescent="0.3">
      <c r="A28" s="57" t="s">
        <v>325</v>
      </c>
    </row>
    <row r="29" spans="1:37" x14ac:dyDescent="0.3">
      <c r="A29" s="57"/>
    </row>
    <row r="30" spans="1:37" x14ac:dyDescent="0.3">
      <c r="A30" s="57" t="s">
        <v>246</v>
      </c>
      <c r="B30" s="57">
        <v>2015</v>
      </c>
      <c r="C30" s="57">
        <v>2016</v>
      </c>
      <c r="D30" s="57">
        <v>2017</v>
      </c>
      <c r="E30" s="57">
        <v>2018</v>
      </c>
      <c r="F30" s="57">
        <v>2019</v>
      </c>
      <c r="G30" s="57">
        <v>2020</v>
      </c>
      <c r="H30" s="57">
        <v>2021</v>
      </c>
      <c r="I30" s="57">
        <v>2022</v>
      </c>
      <c r="J30" s="57">
        <v>2023</v>
      </c>
      <c r="K30" s="57">
        <v>2024</v>
      </c>
      <c r="L30" s="57">
        <v>2025</v>
      </c>
      <c r="M30" s="57">
        <v>2026</v>
      </c>
      <c r="N30" s="57">
        <v>2027</v>
      </c>
      <c r="O30" s="57">
        <v>2028</v>
      </c>
      <c r="P30" s="57">
        <v>2029</v>
      </c>
      <c r="Q30" s="57">
        <v>2030</v>
      </c>
      <c r="R30" s="57">
        <v>2031</v>
      </c>
      <c r="S30" s="57">
        <v>2032</v>
      </c>
      <c r="T30" s="57">
        <v>2033</v>
      </c>
      <c r="U30" s="57">
        <v>2034</v>
      </c>
      <c r="V30" s="57">
        <v>2035</v>
      </c>
      <c r="W30" s="57">
        <v>2036</v>
      </c>
      <c r="X30" s="57">
        <v>2037</v>
      </c>
      <c r="Y30" s="57">
        <v>2038</v>
      </c>
      <c r="Z30" s="57">
        <v>2039</v>
      </c>
      <c r="AA30" s="57">
        <v>2040</v>
      </c>
      <c r="AB30" s="57">
        <v>2041</v>
      </c>
      <c r="AC30" s="57">
        <v>2042</v>
      </c>
      <c r="AD30" s="57">
        <v>2043</v>
      </c>
      <c r="AE30" s="57">
        <v>2044</v>
      </c>
      <c r="AF30" s="57">
        <v>2045</v>
      </c>
      <c r="AG30" s="57">
        <v>2046</v>
      </c>
      <c r="AH30" s="57">
        <v>2047</v>
      </c>
      <c r="AI30" s="57">
        <v>2048</v>
      </c>
      <c r="AJ30" s="57">
        <v>2049</v>
      </c>
      <c r="AK30" s="57">
        <v>2050</v>
      </c>
    </row>
    <row r="31" spans="1:37" x14ac:dyDescent="0.3">
      <c r="A31" s="43" t="s">
        <v>212</v>
      </c>
      <c r="B31" s="59">
        <v>2.1930749014451081</v>
      </c>
      <c r="C31" s="59">
        <v>2.2030427084209485</v>
      </c>
      <c r="D31" s="59">
        <v>2.209474195907839</v>
      </c>
      <c r="E31" s="59">
        <v>2.2122310030387196</v>
      </c>
      <c r="F31" s="59">
        <v>2.2113417171066994</v>
      </c>
      <c r="G31" s="59">
        <v>2.2068860218052633</v>
      </c>
      <c r="H31" s="59">
        <v>2.2002736849542379</v>
      </c>
      <c r="I31" s="59">
        <v>2.1915623759111544</v>
      </c>
      <c r="J31" s="59">
        <v>2.1808331353025556</v>
      </c>
      <c r="K31" s="59">
        <v>2.1682207978988401</v>
      </c>
      <c r="L31" s="59">
        <v>2.1539414985357372</v>
      </c>
      <c r="M31" s="59">
        <v>2.1289575914723655</v>
      </c>
      <c r="N31" s="59">
        <v>2.093527890819733</v>
      </c>
      <c r="O31" s="59">
        <v>2.048248258219223</v>
      </c>
      <c r="P31" s="59">
        <v>1.9935916613265112</v>
      </c>
      <c r="Q31" s="59">
        <v>1.9291901750877003</v>
      </c>
      <c r="R31" s="59">
        <v>1.8552374582519919</v>
      </c>
      <c r="S31" s="59">
        <v>1.7697111276791597</v>
      </c>
      <c r="T31" s="59">
        <v>1.6717767405668291</v>
      </c>
      <c r="U31" s="59">
        <v>1.5630679108141343</v>
      </c>
      <c r="V31" s="59">
        <v>1.4468193051527467</v>
      </c>
      <c r="W31" s="59">
        <v>1.3260104876129375</v>
      </c>
      <c r="X31" s="59">
        <v>1.2027907711770289</v>
      </c>
      <c r="Y31" s="59">
        <v>1.0790189450694165</v>
      </c>
      <c r="Z31" s="59">
        <v>0.95668418165266689</v>
      </c>
      <c r="AA31" s="59">
        <v>0.8379971978454801</v>
      </c>
      <c r="AB31" s="59">
        <v>0.72530680437782291</v>
      </c>
      <c r="AC31" s="59">
        <v>0.6208640503187286</v>
      </c>
      <c r="AD31" s="59">
        <v>0.52646974978002536</v>
      </c>
      <c r="AE31" s="59">
        <v>0.44313336425863598</v>
      </c>
      <c r="AF31" s="59">
        <v>0.37092304785798974</v>
      </c>
      <c r="AG31" s="59">
        <v>0.30909493597701532</v>
      </c>
      <c r="AH31" s="59">
        <v>0.25639230629197562</v>
      </c>
      <c r="AI31" s="59">
        <v>0.21131923320818899</v>
      </c>
      <c r="AJ31" s="59">
        <v>0.17228167851941378</v>
      </c>
      <c r="AK31" s="59">
        <v>0.13758703554840174</v>
      </c>
    </row>
    <row r="32" spans="1:37" x14ac:dyDescent="0.3">
      <c r="A32" s="43" t="s">
        <v>213</v>
      </c>
      <c r="B32" s="59">
        <v>1.3741890812482428E-2</v>
      </c>
      <c r="C32" s="59">
        <v>1.3845489922964863E-2</v>
      </c>
      <c r="D32" s="59">
        <v>1.3949091149186355E-2</v>
      </c>
      <c r="E32" s="59">
        <v>1.4052682133687785E-2</v>
      </c>
      <c r="F32" s="59">
        <v>1.4156265965855241E-2</v>
      </c>
      <c r="G32" s="59">
        <v>1.4259848101694722E-2</v>
      </c>
      <c r="H32" s="59">
        <v>1.4363431850003393E-2</v>
      </c>
      <c r="I32" s="59">
        <v>1.4467019277689751E-2</v>
      </c>
      <c r="J32" s="59">
        <v>1.4570612937765601E-2</v>
      </c>
      <c r="K32" s="59">
        <v>1.4674216210250193E-2</v>
      </c>
      <c r="L32" s="59">
        <v>1.4777833327678043E-2</v>
      </c>
      <c r="M32" s="59">
        <v>1.4881468522385368E-2</v>
      </c>
      <c r="N32" s="59">
        <v>1.4985124493120713E-2</v>
      </c>
      <c r="O32" s="59">
        <v>1.5088799707629517E-2</v>
      </c>
      <c r="P32" s="59">
        <v>1.5192486327087933E-2</v>
      </c>
      <c r="Q32" s="59">
        <v>1.5296170933727931E-2</v>
      </c>
      <c r="R32" s="59">
        <v>1.537283490081418E-2</v>
      </c>
      <c r="S32" s="59">
        <v>1.5413865474982972E-2</v>
      </c>
      <c r="T32" s="59">
        <v>1.5409515980751959E-2</v>
      </c>
      <c r="U32" s="59">
        <v>1.5351923382217525E-2</v>
      </c>
      <c r="V32" s="59">
        <v>1.5236943331834051E-2</v>
      </c>
      <c r="W32" s="59">
        <v>1.5062889525115353E-2</v>
      </c>
      <c r="X32" s="59">
        <v>1.4828941899052513E-2</v>
      </c>
      <c r="Y32" s="59">
        <v>1.4535102834068472E-2</v>
      </c>
      <c r="Z32" s="59">
        <v>1.4182491692695066E-2</v>
      </c>
      <c r="AA32" s="59">
        <v>1.3773292404990993E-2</v>
      </c>
      <c r="AB32" s="59">
        <v>1.3310517582965614E-2</v>
      </c>
      <c r="AC32" s="59">
        <v>1.2797618279572863E-2</v>
      </c>
      <c r="AD32" s="59">
        <v>1.2237922490615231E-2</v>
      </c>
      <c r="AE32" s="59">
        <v>1.1633990058361224E-2</v>
      </c>
      <c r="AF32" s="59">
        <v>1.0987067149681668E-2</v>
      </c>
      <c r="AG32" s="59">
        <v>1.0296840566865743E-2</v>
      </c>
      <c r="AH32" s="59">
        <v>9.5615915869787307E-3</v>
      </c>
      <c r="AI32" s="59">
        <v>8.7786531643982459E-3</v>
      </c>
      <c r="AJ32" s="59">
        <v>7.9448910711151285E-3</v>
      </c>
      <c r="AK32" s="59">
        <v>7.0568401638182914E-3</v>
      </c>
    </row>
    <row r="33" spans="1:37" x14ac:dyDescent="0.3">
      <c r="A33" s="43" t="s">
        <v>214</v>
      </c>
      <c r="B33" s="59">
        <v>0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  <c r="AG33" s="59">
        <v>0</v>
      </c>
      <c r="AH33" s="59">
        <v>0</v>
      </c>
      <c r="AI33" s="59">
        <v>0</v>
      </c>
      <c r="AJ33" s="59">
        <v>0</v>
      </c>
      <c r="AK33" s="59">
        <v>0</v>
      </c>
    </row>
    <row r="34" spans="1:37" x14ac:dyDescent="0.3">
      <c r="A34" s="43" t="s">
        <v>215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  <c r="AG34" s="59">
        <v>0</v>
      </c>
      <c r="AH34" s="59">
        <v>0</v>
      </c>
      <c r="AI34" s="59">
        <v>0</v>
      </c>
      <c r="AJ34" s="59">
        <v>0</v>
      </c>
      <c r="AK34" s="59">
        <v>0</v>
      </c>
    </row>
    <row r="35" spans="1:37" x14ac:dyDescent="0.3">
      <c r="A35" s="43" t="s">
        <v>216</v>
      </c>
      <c r="B35" s="59">
        <v>7.9205639970733752E-2</v>
      </c>
      <c r="C35" s="59">
        <v>8.2361990345975328E-2</v>
      </c>
      <c r="D35" s="59">
        <v>8.6863873392443822E-2</v>
      </c>
      <c r="E35" s="59">
        <v>9.2763209285469411E-2</v>
      </c>
      <c r="F35" s="59">
        <v>0.10004876257388455</v>
      </c>
      <c r="G35" s="59">
        <v>0.10869015033991539</v>
      </c>
      <c r="H35" s="59">
        <v>0.11732031247464522</v>
      </c>
      <c r="I35" s="59">
        <v>0.12592230741944713</v>
      </c>
      <c r="J35" s="59">
        <v>0.13447497831784602</v>
      </c>
      <c r="K35" s="59">
        <v>0.1429440277599906</v>
      </c>
      <c r="L35" s="59">
        <v>0.15127517390475598</v>
      </c>
      <c r="M35" s="59">
        <v>0.15938854597631283</v>
      </c>
      <c r="N35" s="59">
        <v>0.1671780692641564</v>
      </c>
      <c r="O35" s="59">
        <v>0.17452254364096936</v>
      </c>
      <c r="P35" s="59">
        <v>0.18131298522358824</v>
      </c>
      <c r="Q35" s="59">
        <v>0.18748826571025942</v>
      </c>
      <c r="R35" s="59">
        <v>0.19269066732112319</v>
      </c>
      <c r="S35" s="59">
        <v>0.19683526967520634</v>
      </c>
      <c r="T35" s="59">
        <v>0.19977922535736586</v>
      </c>
      <c r="U35" s="59">
        <v>0.20134488184510996</v>
      </c>
      <c r="V35" s="59">
        <v>0.20142919707749052</v>
      </c>
      <c r="W35" s="59">
        <v>0.20007678346541896</v>
      </c>
      <c r="X35" s="59">
        <v>0.19744507931110125</v>
      </c>
      <c r="Y35" s="59">
        <v>0.19372550585275689</v>
      </c>
      <c r="Z35" s="59">
        <v>0.18908505372949835</v>
      </c>
      <c r="AA35" s="59">
        <v>0.18364206668425237</v>
      </c>
      <c r="AB35" s="59">
        <v>0.17747344435832926</v>
      </c>
      <c r="AC35" s="59">
        <v>0.17063490662462194</v>
      </c>
      <c r="AD35" s="59">
        <v>0.1631722998331368</v>
      </c>
      <c r="AE35" s="59">
        <v>0.1551198674446875</v>
      </c>
      <c r="AF35" s="59">
        <v>0.1464942286624222</v>
      </c>
      <c r="AG35" s="59">
        <v>0.13729120755820987</v>
      </c>
      <c r="AH35" s="59">
        <v>0.12748788782638312</v>
      </c>
      <c r="AI35" s="59">
        <v>0.11704870885864332</v>
      </c>
      <c r="AJ35" s="59">
        <v>0.10593188094820168</v>
      </c>
      <c r="AK35" s="59">
        <v>9.4091202184243869E-2</v>
      </c>
    </row>
    <row r="36" spans="1:37" x14ac:dyDescent="0.3">
      <c r="A36" s="43" t="s">
        <v>217</v>
      </c>
      <c r="B36" s="59">
        <v>1.8167598918850936E-3</v>
      </c>
      <c r="C36" s="59">
        <v>2.7764068744473161E-3</v>
      </c>
      <c r="D36" s="59">
        <v>4.2831510761526881E-3</v>
      </c>
      <c r="E36" s="59">
        <v>6.3580079186401411E-3</v>
      </c>
      <c r="F36" s="59">
        <v>8.9971332737356254E-3</v>
      </c>
      <c r="G36" s="59">
        <v>1.2188688758314064E-2</v>
      </c>
      <c r="H36" s="59">
        <v>1.5922229968770265E-2</v>
      </c>
      <c r="I36" s="59">
        <v>2.0187692163920384E-2</v>
      </c>
      <c r="J36" s="59">
        <v>2.4970276727245052E-2</v>
      </c>
      <c r="K36" s="59">
        <v>3.0245178201343564E-2</v>
      </c>
      <c r="L36" s="59">
        <v>3.5972530156355889E-2</v>
      </c>
      <c r="M36" s="59">
        <v>4.4432688116597757E-2</v>
      </c>
      <c r="N36" s="59">
        <v>5.558891614798437E-2</v>
      </c>
      <c r="O36" s="59">
        <v>6.9324426550164103E-2</v>
      </c>
      <c r="P36" s="59">
        <v>8.5550227577104565E-2</v>
      </c>
      <c r="Q36" s="59">
        <v>0.10437503899945523</v>
      </c>
      <c r="R36" s="59">
        <v>0.12517155572831734</v>
      </c>
      <c r="S36" s="59">
        <v>0.14825184260807286</v>
      </c>
      <c r="T36" s="59">
        <v>0.17361602697371106</v>
      </c>
      <c r="U36" s="59">
        <v>0.20070273585076878</v>
      </c>
      <c r="V36" s="59">
        <v>0.22862496118270309</v>
      </c>
      <c r="W36" s="59">
        <v>0.25658443544414128</v>
      </c>
      <c r="X36" s="59">
        <v>0.28398409160392335</v>
      </c>
      <c r="Y36" s="59">
        <v>0.31031142949956897</v>
      </c>
      <c r="Z36" s="59">
        <v>0.33505511270300231</v>
      </c>
      <c r="AA36" s="59">
        <v>0.35768692758563664</v>
      </c>
      <c r="AB36" s="59">
        <v>0.37767500974526108</v>
      </c>
      <c r="AC36" s="59">
        <v>0.39452808003592765</v>
      </c>
      <c r="AD36" s="59">
        <v>0.4078668413905252</v>
      </c>
      <c r="AE36" s="59">
        <v>0.41749372273256602</v>
      </c>
      <c r="AF36" s="59">
        <v>0.42341837462666682</v>
      </c>
      <c r="AG36" s="59">
        <v>0.42582005541158691</v>
      </c>
      <c r="AH36" s="59">
        <v>0.42497613524403649</v>
      </c>
      <c r="AI36" s="59">
        <v>0.42120347715580125</v>
      </c>
      <c r="AJ36" s="59">
        <v>0.41483346579106106</v>
      </c>
      <c r="AK36" s="59">
        <v>0.40621504111904216</v>
      </c>
    </row>
    <row r="37" spans="1:37" x14ac:dyDescent="0.3">
      <c r="A37" s="43" t="s">
        <v>218</v>
      </c>
      <c r="B37" s="59">
        <v>2.4871148062828234E-3</v>
      </c>
      <c r="C37" s="59">
        <v>5.5697604604456894E-3</v>
      </c>
      <c r="D37" s="59">
        <v>1.0296093788550736E-2</v>
      </c>
      <c r="E37" s="59">
        <v>1.6731554558664208E-2</v>
      </c>
      <c r="F37" s="59">
        <v>2.4862628360108885E-2</v>
      </c>
      <c r="G37" s="59">
        <v>3.465184437763924E-2</v>
      </c>
      <c r="H37" s="59">
        <v>4.6066947713606178E-2</v>
      </c>
      <c r="I37" s="59">
        <v>5.907726386344779E-2</v>
      </c>
      <c r="J37" s="59">
        <v>7.3637710196837361E-2</v>
      </c>
      <c r="K37" s="59">
        <v>8.9672545092646147E-2</v>
      </c>
      <c r="L37" s="59">
        <v>0.10705978249618764</v>
      </c>
      <c r="M37" s="59">
        <v>0.13263657443367896</v>
      </c>
      <c r="N37" s="59">
        <v>0.16628692137839721</v>
      </c>
      <c r="O37" s="59">
        <v>0.20765294478648294</v>
      </c>
      <c r="P37" s="59">
        <v>0.25645966291355882</v>
      </c>
      <c r="Q37" s="59">
        <v>0.31302742248406412</v>
      </c>
      <c r="R37" s="59">
        <v>0.37817460680709991</v>
      </c>
      <c r="S37" s="59">
        <v>0.45370506848514464</v>
      </c>
      <c r="T37" s="59">
        <v>0.54060571125788204</v>
      </c>
      <c r="U37" s="59">
        <v>0.63798981342844274</v>
      </c>
      <c r="V37" s="59">
        <v>0.74361691256234019</v>
      </c>
      <c r="W37" s="59">
        <v>0.8552627763217493</v>
      </c>
      <c r="X37" s="59">
        <v>0.97121853822720805</v>
      </c>
      <c r="Y37" s="59">
        <v>1.0899464876132847</v>
      </c>
      <c r="Z37" s="59">
        <v>1.2098006817655429</v>
      </c>
      <c r="AA37" s="59">
        <v>1.3289780824250657</v>
      </c>
      <c r="AB37" s="59">
        <v>1.4455818414446224</v>
      </c>
      <c r="AC37" s="59">
        <v>1.5577930132645181</v>
      </c>
      <c r="AD37" s="59">
        <v>1.6641409080165848</v>
      </c>
      <c r="AE37" s="59">
        <v>1.7637768226453159</v>
      </c>
      <c r="AF37" s="59">
        <v>1.8566050997247241</v>
      </c>
      <c r="AG37" s="59">
        <v>1.9431948331409825</v>
      </c>
      <c r="AH37" s="59">
        <v>2.0245499990096509</v>
      </c>
      <c r="AI37" s="59">
        <v>2.1018878961494956</v>
      </c>
      <c r="AJ37" s="59">
        <v>2.1765161001488633</v>
      </c>
      <c r="AK37" s="59">
        <v>2.2498279459615032</v>
      </c>
    </row>
    <row r="38" spans="1:37" x14ac:dyDescent="0.3">
      <c r="A38" s="43" t="s">
        <v>219</v>
      </c>
      <c r="B38" s="59">
        <v>0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  <c r="AG38" s="59">
        <v>0</v>
      </c>
      <c r="AH38" s="59">
        <v>0</v>
      </c>
      <c r="AI38" s="59">
        <v>0</v>
      </c>
      <c r="AJ38" s="59">
        <v>0</v>
      </c>
      <c r="AK38" s="59">
        <v>0</v>
      </c>
    </row>
    <row r="39" spans="1:37" x14ac:dyDescent="0.3">
      <c r="A39" s="43" t="s">
        <v>220</v>
      </c>
      <c r="B39" s="59">
        <v>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</row>
    <row r="40" spans="1:37" x14ac:dyDescent="0.3">
      <c r="A40" s="57" t="s">
        <v>52</v>
      </c>
      <c r="B40" s="72">
        <v>2.2903263069264921</v>
      </c>
      <c r="C40" s="72">
        <v>2.3075963560247819</v>
      </c>
      <c r="D40" s="72">
        <v>2.3248664053141725</v>
      </c>
      <c r="E40" s="72">
        <v>2.3421364569351812</v>
      </c>
      <c r="F40" s="72">
        <v>2.3594065072802834</v>
      </c>
      <c r="G40" s="72">
        <v>2.3766765533828265</v>
      </c>
      <c r="H40" s="72">
        <v>2.3939466069612632</v>
      </c>
      <c r="I40" s="72">
        <v>2.4112166586356594</v>
      </c>
      <c r="J40" s="72">
        <v>2.4284867134822496</v>
      </c>
      <c r="K40" s="72">
        <v>2.4457567651630705</v>
      </c>
      <c r="L40" s="72">
        <v>2.4630268184207149</v>
      </c>
      <c r="M40" s="72">
        <v>2.4802968685213402</v>
      </c>
      <c r="N40" s="72">
        <v>2.4975669221033918</v>
      </c>
      <c r="O40" s="72">
        <v>2.5148369729044688</v>
      </c>
      <c r="P40" s="72">
        <v>2.5321070233678507</v>
      </c>
      <c r="Q40" s="72">
        <v>2.549377073215207</v>
      </c>
      <c r="R40" s="72">
        <v>2.5666471230093464</v>
      </c>
      <c r="S40" s="72">
        <v>2.5839171739225666</v>
      </c>
      <c r="T40" s="72">
        <v>2.60118722013654</v>
      </c>
      <c r="U40" s="72">
        <v>2.6184572653206732</v>
      </c>
      <c r="V40" s="72">
        <v>2.6357273193071142</v>
      </c>
      <c r="W40" s="72">
        <v>2.6529973723693621</v>
      </c>
      <c r="X40" s="72">
        <v>2.670267422218314</v>
      </c>
      <c r="Y40" s="72">
        <v>2.6875374708690956</v>
      </c>
      <c r="Z40" s="72">
        <v>2.7048075215434055</v>
      </c>
      <c r="AA40" s="72">
        <v>2.7220775669454258</v>
      </c>
      <c r="AB40" s="72">
        <v>2.7393476175090012</v>
      </c>
      <c r="AC40" s="72">
        <v>2.7566176685233694</v>
      </c>
      <c r="AD40" s="72">
        <v>2.7738877215108872</v>
      </c>
      <c r="AE40" s="72">
        <v>2.7911577671395666</v>
      </c>
      <c r="AF40" s="72">
        <v>2.8084278180214843</v>
      </c>
      <c r="AG40" s="72">
        <v>2.8256978726546604</v>
      </c>
      <c r="AH40" s="72">
        <v>2.8429679199590248</v>
      </c>
      <c r="AI40" s="72">
        <v>2.8602379685365276</v>
      </c>
      <c r="AJ40" s="72">
        <v>2.8775080164786551</v>
      </c>
      <c r="AK40" s="72">
        <v>2.8947780649770092</v>
      </c>
    </row>
    <row r="43" spans="1:37" x14ac:dyDescent="0.3">
      <c r="A43" s="101" t="s">
        <v>326</v>
      </c>
      <c r="B43" s="73">
        <f>B30</f>
        <v>2015</v>
      </c>
      <c r="C43" s="73">
        <f t="shared" ref="C43:AK43" si="0">C30</f>
        <v>2016</v>
      </c>
      <c r="D43" s="73">
        <f t="shared" si="0"/>
        <v>2017</v>
      </c>
      <c r="E43" s="73">
        <f t="shared" si="0"/>
        <v>2018</v>
      </c>
      <c r="F43" s="73">
        <f t="shared" si="0"/>
        <v>2019</v>
      </c>
      <c r="G43" s="73">
        <f t="shared" si="0"/>
        <v>2020</v>
      </c>
      <c r="H43" s="73">
        <f t="shared" si="0"/>
        <v>2021</v>
      </c>
      <c r="I43" s="73">
        <f t="shared" si="0"/>
        <v>2022</v>
      </c>
      <c r="J43" s="73">
        <f t="shared" si="0"/>
        <v>2023</v>
      </c>
      <c r="K43" s="73">
        <f t="shared" si="0"/>
        <v>2024</v>
      </c>
      <c r="L43" s="73">
        <f t="shared" si="0"/>
        <v>2025</v>
      </c>
      <c r="M43" s="73">
        <f t="shared" si="0"/>
        <v>2026</v>
      </c>
      <c r="N43" s="73">
        <f t="shared" si="0"/>
        <v>2027</v>
      </c>
      <c r="O43" s="73">
        <f t="shared" si="0"/>
        <v>2028</v>
      </c>
      <c r="P43" s="73">
        <f t="shared" si="0"/>
        <v>2029</v>
      </c>
      <c r="Q43" s="73">
        <f t="shared" si="0"/>
        <v>2030</v>
      </c>
      <c r="R43" s="73">
        <f t="shared" si="0"/>
        <v>2031</v>
      </c>
      <c r="S43" s="73">
        <f t="shared" si="0"/>
        <v>2032</v>
      </c>
      <c r="T43" s="73">
        <f t="shared" si="0"/>
        <v>2033</v>
      </c>
      <c r="U43" s="73">
        <f t="shared" si="0"/>
        <v>2034</v>
      </c>
      <c r="V43" s="73">
        <f t="shared" si="0"/>
        <v>2035</v>
      </c>
      <c r="W43" s="73">
        <f t="shared" si="0"/>
        <v>2036</v>
      </c>
      <c r="X43" s="73">
        <f t="shared" si="0"/>
        <v>2037</v>
      </c>
      <c r="Y43" s="73">
        <f t="shared" si="0"/>
        <v>2038</v>
      </c>
      <c r="Z43" s="73">
        <f t="shared" si="0"/>
        <v>2039</v>
      </c>
      <c r="AA43" s="73">
        <f t="shared" si="0"/>
        <v>2040</v>
      </c>
      <c r="AB43" s="73">
        <f t="shared" si="0"/>
        <v>2041</v>
      </c>
      <c r="AC43" s="73">
        <f t="shared" si="0"/>
        <v>2042</v>
      </c>
      <c r="AD43" s="73">
        <f t="shared" si="0"/>
        <v>2043</v>
      </c>
      <c r="AE43" s="73">
        <f t="shared" si="0"/>
        <v>2044</v>
      </c>
      <c r="AF43" s="73">
        <f t="shared" si="0"/>
        <v>2045</v>
      </c>
      <c r="AG43" s="73">
        <f t="shared" si="0"/>
        <v>2046</v>
      </c>
      <c r="AH43" s="73">
        <f t="shared" si="0"/>
        <v>2047</v>
      </c>
      <c r="AI43" s="73">
        <f t="shared" si="0"/>
        <v>2048</v>
      </c>
      <c r="AJ43" s="73">
        <f t="shared" si="0"/>
        <v>2049</v>
      </c>
      <c r="AK43" s="73">
        <f t="shared" si="0"/>
        <v>2050</v>
      </c>
    </row>
    <row r="44" spans="1:37" x14ac:dyDescent="0.3">
      <c r="A44" s="99" t="s">
        <v>218</v>
      </c>
      <c r="B44" s="102">
        <f>B37</f>
        <v>2.4871148062828234E-3</v>
      </c>
      <c r="C44" s="102">
        <f t="shared" ref="C44:AK44" si="1">C37</f>
        <v>5.5697604604456894E-3</v>
      </c>
      <c r="D44" s="102">
        <f t="shared" si="1"/>
        <v>1.0296093788550736E-2</v>
      </c>
      <c r="E44" s="102">
        <f t="shared" si="1"/>
        <v>1.6731554558664208E-2</v>
      </c>
      <c r="F44" s="102">
        <f t="shared" si="1"/>
        <v>2.4862628360108885E-2</v>
      </c>
      <c r="G44" s="102">
        <f t="shared" si="1"/>
        <v>3.465184437763924E-2</v>
      </c>
      <c r="H44" s="102">
        <f t="shared" si="1"/>
        <v>4.6066947713606178E-2</v>
      </c>
      <c r="I44" s="102">
        <f t="shared" si="1"/>
        <v>5.907726386344779E-2</v>
      </c>
      <c r="J44" s="102">
        <f t="shared" si="1"/>
        <v>7.3637710196837361E-2</v>
      </c>
      <c r="K44" s="102">
        <f t="shared" si="1"/>
        <v>8.9672545092646147E-2</v>
      </c>
      <c r="L44" s="102">
        <f t="shared" si="1"/>
        <v>0.10705978249618764</v>
      </c>
      <c r="M44" s="102">
        <f t="shared" si="1"/>
        <v>0.13263657443367896</v>
      </c>
      <c r="N44" s="102">
        <f t="shared" si="1"/>
        <v>0.16628692137839721</v>
      </c>
      <c r="O44" s="102">
        <f t="shared" si="1"/>
        <v>0.20765294478648294</v>
      </c>
      <c r="P44" s="102">
        <f t="shared" si="1"/>
        <v>0.25645966291355882</v>
      </c>
      <c r="Q44" s="102">
        <f t="shared" si="1"/>
        <v>0.31302742248406412</v>
      </c>
      <c r="R44" s="102">
        <f t="shared" si="1"/>
        <v>0.37817460680709991</v>
      </c>
      <c r="S44" s="102">
        <f t="shared" si="1"/>
        <v>0.45370506848514464</v>
      </c>
      <c r="T44" s="102">
        <f t="shared" si="1"/>
        <v>0.54060571125788204</v>
      </c>
      <c r="U44" s="102">
        <f t="shared" si="1"/>
        <v>0.63798981342844274</v>
      </c>
      <c r="V44" s="102">
        <f t="shared" si="1"/>
        <v>0.74361691256234019</v>
      </c>
      <c r="W44" s="102">
        <f t="shared" si="1"/>
        <v>0.8552627763217493</v>
      </c>
      <c r="X44" s="102">
        <f t="shared" si="1"/>
        <v>0.97121853822720805</v>
      </c>
      <c r="Y44" s="102">
        <f t="shared" si="1"/>
        <v>1.0899464876132847</v>
      </c>
      <c r="Z44" s="102">
        <f t="shared" si="1"/>
        <v>1.2098006817655429</v>
      </c>
      <c r="AA44" s="102">
        <f t="shared" si="1"/>
        <v>1.3289780824250657</v>
      </c>
      <c r="AB44" s="102">
        <f t="shared" si="1"/>
        <v>1.4455818414446224</v>
      </c>
      <c r="AC44" s="102">
        <f t="shared" si="1"/>
        <v>1.5577930132645181</v>
      </c>
      <c r="AD44" s="102">
        <f t="shared" si="1"/>
        <v>1.6641409080165848</v>
      </c>
      <c r="AE44" s="102">
        <f t="shared" si="1"/>
        <v>1.7637768226453159</v>
      </c>
      <c r="AF44" s="102">
        <f t="shared" si="1"/>
        <v>1.8566050997247241</v>
      </c>
      <c r="AG44" s="102">
        <f t="shared" si="1"/>
        <v>1.9431948331409825</v>
      </c>
      <c r="AH44" s="102">
        <f t="shared" si="1"/>
        <v>2.0245499990096509</v>
      </c>
      <c r="AI44" s="102">
        <f t="shared" si="1"/>
        <v>2.1018878961494956</v>
      </c>
      <c r="AJ44" s="102">
        <f t="shared" si="1"/>
        <v>2.1765161001488633</v>
      </c>
      <c r="AK44" s="102">
        <f t="shared" si="1"/>
        <v>2.2498279459615032</v>
      </c>
    </row>
    <row r="45" spans="1:37" x14ac:dyDescent="0.3">
      <c r="A45" s="99" t="s">
        <v>217</v>
      </c>
      <c r="B45" s="102">
        <f>B36</f>
        <v>1.8167598918850936E-3</v>
      </c>
      <c r="C45" s="102">
        <f t="shared" ref="C45:AK45" si="2">C36</f>
        <v>2.7764068744473161E-3</v>
      </c>
      <c r="D45" s="102">
        <f t="shared" si="2"/>
        <v>4.2831510761526881E-3</v>
      </c>
      <c r="E45" s="102">
        <f t="shared" si="2"/>
        <v>6.3580079186401411E-3</v>
      </c>
      <c r="F45" s="102">
        <f t="shared" si="2"/>
        <v>8.9971332737356254E-3</v>
      </c>
      <c r="G45" s="102">
        <f t="shared" si="2"/>
        <v>1.2188688758314064E-2</v>
      </c>
      <c r="H45" s="102">
        <f t="shared" si="2"/>
        <v>1.5922229968770265E-2</v>
      </c>
      <c r="I45" s="102">
        <f t="shared" si="2"/>
        <v>2.0187692163920384E-2</v>
      </c>
      <c r="J45" s="102">
        <f t="shared" si="2"/>
        <v>2.4970276727245052E-2</v>
      </c>
      <c r="K45" s="102">
        <f t="shared" si="2"/>
        <v>3.0245178201343564E-2</v>
      </c>
      <c r="L45" s="102">
        <f t="shared" si="2"/>
        <v>3.5972530156355889E-2</v>
      </c>
      <c r="M45" s="102">
        <f t="shared" si="2"/>
        <v>4.4432688116597757E-2</v>
      </c>
      <c r="N45" s="102">
        <f t="shared" si="2"/>
        <v>5.558891614798437E-2</v>
      </c>
      <c r="O45" s="102">
        <f t="shared" si="2"/>
        <v>6.9324426550164103E-2</v>
      </c>
      <c r="P45" s="102">
        <f t="shared" si="2"/>
        <v>8.5550227577104565E-2</v>
      </c>
      <c r="Q45" s="102">
        <f t="shared" si="2"/>
        <v>0.10437503899945523</v>
      </c>
      <c r="R45" s="102">
        <f t="shared" si="2"/>
        <v>0.12517155572831734</v>
      </c>
      <c r="S45" s="102">
        <f t="shared" si="2"/>
        <v>0.14825184260807286</v>
      </c>
      <c r="T45" s="102">
        <f t="shared" si="2"/>
        <v>0.17361602697371106</v>
      </c>
      <c r="U45" s="102">
        <f t="shared" si="2"/>
        <v>0.20070273585076878</v>
      </c>
      <c r="V45" s="102">
        <f t="shared" si="2"/>
        <v>0.22862496118270309</v>
      </c>
      <c r="W45" s="102">
        <f t="shared" si="2"/>
        <v>0.25658443544414128</v>
      </c>
      <c r="X45" s="102">
        <f t="shared" si="2"/>
        <v>0.28398409160392335</v>
      </c>
      <c r="Y45" s="102">
        <f t="shared" si="2"/>
        <v>0.31031142949956897</v>
      </c>
      <c r="Z45" s="102">
        <f t="shared" si="2"/>
        <v>0.33505511270300231</v>
      </c>
      <c r="AA45" s="102">
        <f t="shared" si="2"/>
        <v>0.35768692758563664</v>
      </c>
      <c r="AB45" s="102">
        <f t="shared" si="2"/>
        <v>0.37767500974526108</v>
      </c>
      <c r="AC45" s="102">
        <f t="shared" si="2"/>
        <v>0.39452808003592765</v>
      </c>
      <c r="AD45" s="102">
        <f t="shared" si="2"/>
        <v>0.4078668413905252</v>
      </c>
      <c r="AE45" s="102">
        <f t="shared" si="2"/>
        <v>0.41749372273256602</v>
      </c>
      <c r="AF45" s="102">
        <f t="shared" si="2"/>
        <v>0.42341837462666682</v>
      </c>
      <c r="AG45" s="102">
        <f t="shared" si="2"/>
        <v>0.42582005541158691</v>
      </c>
      <c r="AH45" s="102">
        <f t="shared" si="2"/>
        <v>0.42497613524403649</v>
      </c>
      <c r="AI45" s="102">
        <f t="shared" si="2"/>
        <v>0.42120347715580125</v>
      </c>
      <c r="AJ45" s="102">
        <f t="shared" si="2"/>
        <v>0.41483346579106106</v>
      </c>
      <c r="AK45" s="102">
        <f t="shared" si="2"/>
        <v>0.40621504111904216</v>
      </c>
    </row>
    <row r="46" spans="1:37" x14ac:dyDescent="0.3">
      <c r="A46" s="99" t="s">
        <v>80</v>
      </c>
      <c r="B46" s="102">
        <f>B40-B47-B45-B44</f>
        <v>9.294753078321609E-2</v>
      </c>
      <c r="C46" s="102">
        <f t="shared" ref="C46:AK46" si="3">C40-C47-C45-C44</f>
        <v>9.620748026894034E-2</v>
      </c>
      <c r="D46" s="102">
        <f t="shared" si="3"/>
        <v>0.10081296454163012</v>
      </c>
      <c r="E46" s="102">
        <f t="shared" si="3"/>
        <v>0.10681589141915734</v>
      </c>
      <c r="F46" s="102">
        <f t="shared" si="3"/>
        <v>0.11420502853973957</v>
      </c>
      <c r="G46" s="102">
        <f t="shared" si="3"/>
        <v>0.12294999844160989</v>
      </c>
      <c r="H46" s="102">
        <f t="shared" si="3"/>
        <v>0.1316837443246488</v>
      </c>
      <c r="I46" s="102">
        <f t="shared" si="3"/>
        <v>0.14038932669713677</v>
      </c>
      <c r="J46" s="102">
        <f t="shared" si="3"/>
        <v>0.14904559125561162</v>
      </c>
      <c r="K46" s="102">
        <f t="shared" si="3"/>
        <v>0.15761824397024066</v>
      </c>
      <c r="L46" s="102">
        <f t="shared" si="3"/>
        <v>0.16605300723243416</v>
      </c>
      <c r="M46" s="102">
        <f t="shared" si="3"/>
        <v>0.17427001449869803</v>
      </c>
      <c r="N46" s="102">
        <f t="shared" si="3"/>
        <v>0.18216319375727721</v>
      </c>
      <c r="O46" s="102">
        <f t="shared" si="3"/>
        <v>0.1896113433485988</v>
      </c>
      <c r="P46" s="102">
        <f t="shared" si="3"/>
        <v>0.19650547155067605</v>
      </c>
      <c r="Q46" s="102">
        <f t="shared" si="3"/>
        <v>0.20278443664398738</v>
      </c>
      <c r="R46" s="102">
        <f t="shared" si="3"/>
        <v>0.20806350222193726</v>
      </c>
      <c r="S46" s="102">
        <f t="shared" si="3"/>
        <v>0.21224913515018934</v>
      </c>
      <c r="T46" s="102">
        <f t="shared" si="3"/>
        <v>0.21518874133811783</v>
      </c>
      <c r="U46" s="102">
        <f t="shared" si="3"/>
        <v>0.21669680522732737</v>
      </c>
      <c r="V46" s="102">
        <f t="shared" si="3"/>
        <v>0.21666614040932419</v>
      </c>
      <c r="W46" s="102">
        <f t="shared" si="3"/>
        <v>0.21513967299053394</v>
      </c>
      <c r="X46" s="102">
        <f t="shared" si="3"/>
        <v>0.21227402121015371</v>
      </c>
      <c r="Y46" s="102">
        <f t="shared" si="3"/>
        <v>0.20826060868682528</v>
      </c>
      <c r="Z46" s="102">
        <f t="shared" si="3"/>
        <v>0.2032675454221935</v>
      </c>
      <c r="AA46" s="102">
        <f t="shared" si="3"/>
        <v>0.19741535908924335</v>
      </c>
      <c r="AB46" s="102">
        <f t="shared" si="3"/>
        <v>0.19078396194129499</v>
      </c>
      <c r="AC46" s="102">
        <f t="shared" si="3"/>
        <v>0.18343252490419482</v>
      </c>
      <c r="AD46" s="102">
        <f t="shared" si="3"/>
        <v>0.17541022232375214</v>
      </c>
      <c r="AE46" s="102">
        <f t="shared" si="3"/>
        <v>0.1667538575030485</v>
      </c>
      <c r="AF46" s="102">
        <f t="shared" si="3"/>
        <v>0.15748129581210346</v>
      </c>
      <c r="AG46" s="102">
        <f t="shared" si="3"/>
        <v>0.14758804812507575</v>
      </c>
      <c r="AH46" s="102">
        <f t="shared" si="3"/>
        <v>0.13704947941336165</v>
      </c>
      <c r="AI46" s="102">
        <f t="shared" si="3"/>
        <v>0.1258273620230419</v>
      </c>
      <c r="AJ46" s="102">
        <f t="shared" si="3"/>
        <v>0.11387677201931679</v>
      </c>
      <c r="AK46" s="102">
        <f t="shared" si="3"/>
        <v>0.10114804234806174</v>
      </c>
    </row>
    <row r="47" spans="1:37" x14ac:dyDescent="0.3">
      <c r="A47" s="99" t="s">
        <v>84</v>
      </c>
      <c r="B47" s="102">
        <f>B31</f>
        <v>2.1930749014451081</v>
      </c>
      <c r="C47" s="102">
        <f t="shared" ref="C47:AK47" si="4">C31</f>
        <v>2.2030427084209485</v>
      </c>
      <c r="D47" s="102">
        <f t="shared" si="4"/>
        <v>2.209474195907839</v>
      </c>
      <c r="E47" s="102">
        <f t="shared" si="4"/>
        <v>2.2122310030387196</v>
      </c>
      <c r="F47" s="102">
        <f t="shared" si="4"/>
        <v>2.2113417171066994</v>
      </c>
      <c r="G47" s="102">
        <f t="shared" si="4"/>
        <v>2.2068860218052633</v>
      </c>
      <c r="H47" s="102">
        <f t="shared" si="4"/>
        <v>2.2002736849542379</v>
      </c>
      <c r="I47" s="102">
        <f t="shared" si="4"/>
        <v>2.1915623759111544</v>
      </c>
      <c r="J47" s="102">
        <f t="shared" si="4"/>
        <v>2.1808331353025556</v>
      </c>
      <c r="K47" s="102">
        <f t="shared" si="4"/>
        <v>2.1682207978988401</v>
      </c>
      <c r="L47" s="102">
        <f t="shared" si="4"/>
        <v>2.1539414985357372</v>
      </c>
      <c r="M47" s="102">
        <f t="shared" si="4"/>
        <v>2.1289575914723655</v>
      </c>
      <c r="N47" s="102">
        <f t="shared" si="4"/>
        <v>2.093527890819733</v>
      </c>
      <c r="O47" s="102">
        <f t="shared" si="4"/>
        <v>2.048248258219223</v>
      </c>
      <c r="P47" s="102">
        <f t="shared" si="4"/>
        <v>1.9935916613265112</v>
      </c>
      <c r="Q47" s="102">
        <f t="shared" si="4"/>
        <v>1.9291901750877003</v>
      </c>
      <c r="R47" s="102">
        <f t="shared" si="4"/>
        <v>1.8552374582519919</v>
      </c>
      <c r="S47" s="102">
        <f t="shared" si="4"/>
        <v>1.7697111276791597</v>
      </c>
      <c r="T47" s="102">
        <f t="shared" si="4"/>
        <v>1.6717767405668291</v>
      </c>
      <c r="U47" s="102">
        <f t="shared" si="4"/>
        <v>1.5630679108141343</v>
      </c>
      <c r="V47" s="102">
        <f t="shared" si="4"/>
        <v>1.4468193051527467</v>
      </c>
      <c r="W47" s="102">
        <f t="shared" si="4"/>
        <v>1.3260104876129375</v>
      </c>
      <c r="X47" s="102">
        <f t="shared" si="4"/>
        <v>1.2027907711770289</v>
      </c>
      <c r="Y47" s="102">
        <f t="shared" si="4"/>
        <v>1.0790189450694165</v>
      </c>
      <c r="Z47" s="102">
        <f t="shared" si="4"/>
        <v>0.95668418165266689</v>
      </c>
      <c r="AA47" s="102">
        <f t="shared" si="4"/>
        <v>0.8379971978454801</v>
      </c>
      <c r="AB47" s="102">
        <f t="shared" si="4"/>
        <v>0.72530680437782291</v>
      </c>
      <c r="AC47" s="102">
        <f t="shared" si="4"/>
        <v>0.6208640503187286</v>
      </c>
      <c r="AD47" s="102">
        <f t="shared" si="4"/>
        <v>0.52646974978002536</v>
      </c>
      <c r="AE47" s="102">
        <f t="shared" si="4"/>
        <v>0.44313336425863598</v>
      </c>
      <c r="AF47" s="102">
        <f t="shared" si="4"/>
        <v>0.37092304785798974</v>
      </c>
      <c r="AG47" s="102">
        <f t="shared" si="4"/>
        <v>0.30909493597701532</v>
      </c>
      <c r="AH47" s="102">
        <f t="shared" si="4"/>
        <v>0.25639230629197562</v>
      </c>
      <c r="AI47" s="102">
        <f t="shared" si="4"/>
        <v>0.21131923320818899</v>
      </c>
      <c r="AJ47" s="102">
        <f t="shared" si="4"/>
        <v>0.17228167851941378</v>
      </c>
      <c r="AK47" s="102">
        <f t="shared" si="4"/>
        <v>0.13758703554840174</v>
      </c>
    </row>
    <row r="49" spans="1:37" x14ac:dyDescent="0.3">
      <c r="A49" s="101" t="s">
        <v>327</v>
      </c>
    </row>
    <row r="50" spans="1:37" x14ac:dyDescent="0.3">
      <c r="A50" s="57" t="s">
        <v>558</v>
      </c>
    </row>
    <row r="51" spans="1:37" x14ac:dyDescent="0.3">
      <c r="A51" s="57" t="s">
        <v>304</v>
      </c>
    </row>
    <row r="52" spans="1:37" x14ac:dyDescent="0.3">
      <c r="A52" s="57" t="s">
        <v>325</v>
      </c>
    </row>
    <row r="53" spans="1:37" x14ac:dyDescent="0.3">
      <c r="A53" s="57"/>
    </row>
    <row r="54" spans="1:37" x14ac:dyDescent="0.3">
      <c r="A54" s="57" t="s">
        <v>246</v>
      </c>
      <c r="B54" s="57">
        <v>2015</v>
      </c>
      <c r="C54" s="57">
        <v>2016</v>
      </c>
      <c r="D54" s="57">
        <v>2017</v>
      </c>
      <c r="E54" s="57">
        <v>2018</v>
      </c>
      <c r="F54" s="57">
        <v>2019</v>
      </c>
      <c r="G54" s="57">
        <v>2020</v>
      </c>
      <c r="H54" s="57">
        <v>2021</v>
      </c>
      <c r="I54" s="57">
        <v>2022</v>
      </c>
      <c r="J54" s="57">
        <v>2023</v>
      </c>
      <c r="K54" s="57">
        <v>2024</v>
      </c>
      <c r="L54" s="57">
        <v>2025</v>
      </c>
      <c r="M54" s="57">
        <v>2026</v>
      </c>
      <c r="N54" s="57">
        <v>2027</v>
      </c>
      <c r="O54" s="57">
        <v>2028</v>
      </c>
      <c r="P54" s="57">
        <v>2029</v>
      </c>
      <c r="Q54" s="57">
        <v>2030</v>
      </c>
      <c r="R54" s="57">
        <v>2031</v>
      </c>
      <c r="S54" s="57">
        <v>2032</v>
      </c>
      <c r="T54" s="57">
        <v>2033</v>
      </c>
      <c r="U54" s="57">
        <v>2034</v>
      </c>
      <c r="V54" s="57">
        <v>2035</v>
      </c>
      <c r="W54" s="57">
        <v>2036</v>
      </c>
      <c r="X54" s="57">
        <v>2037</v>
      </c>
      <c r="Y54" s="57">
        <v>2038</v>
      </c>
      <c r="Z54" s="57">
        <v>2039</v>
      </c>
      <c r="AA54" s="57">
        <v>2040</v>
      </c>
      <c r="AB54" s="57">
        <v>2041</v>
      </c>
      <c r="AC54" s="57">
        <v>2042</v>
      </c>
      <c r="AD54" s="57">
        <v>2043</v>
      </c>
      <c r="AE54" s="57">
        <v>2044</v>
      </c>
      <c r="AF54" s="57">
        <v>2045</v>
      </c>
      <c r="AG54" s="57">
        <v>2046</v>
      </c>
      <c r="AH54" s="57">
        <v>2047</v>
      </c>
      <c r="AI54" s="57">
        <v>2048</v>
      </c>
      <c r="AJ54" s="57">
        <v>2049</v>
      </c>
      <c r="AK54" s="57">
        <v>2050</v>
      </c>
    </row>
    <row r="55" spans="1:37" x14ac:dyDescent="0.3">
      <c r="A55" s="43" t="s">
        <v>212</v>
      </c>
      <c r="B55" s="59">
        <v>2.0257249859353301</v>
      </c>
      <c r="C55" s="59">
        <v>2.0372108438630496</v>
      </c>
      <c r="D55" s="59">
        <v>2.0467046428374633</v>
      </c>
      <c r="E55" s="59">
        <v>2.0541293278023298</v>
      </c>
      <c r="F55" s="59">
        <v>2.0595015515757149</v>
      </c>
      <c r="G55" s="59">
        <v>2.0628663727899146</v>
      </c>
      <c r="H55" s="59">
        <v>2.0642627074668249</v>
      </c>
      <c r="I55" s="59">
        <v>2.0637277410143779</v>
      </c>
      <c r="J55" s="59">
        <v>2.0613162259486013</v>
      </c>
      <c r="K55" s="59">
        <v>2.0571202419995407</v>
      </c>
      <c r="L55" s="59">
        <v>2.0512881989657665</v>
      </c>
      <c r="M55" s="59">
        <v>2.0355436527157784</v>
      </c>
      <c r="N55" s="59">
        <v>2.0100293553399111</v>
      </c>
      <c r="O55" s="59">
        <v>1.9751815778577249</v>
      </c>
      <c r="P55" s="59">
        <v>1.9313362184050014</v>
      </c>
      <c r="Q55" s="59">
        <v>1.8781071890903609</v>
      </c>
      <c r="R55" s="59">
        <v>1.8154225339714765</v>
      </c>
      <c r="S55" s="59">
        <v>1.7413883535351442</v>
      </c>
      <c r="T55" s="59">
        <v>1.6551378052273329</v>
      </c>
      <c r="U55" s="59">
        <v>1.5580093939286086</v>
      </c>
      <c r="V55" s="59">
        <v>1.4528555280356181</v>
      </c>
      <c r="W55" s="59">
        <v>1.3424262392080664</v>
      </c>
      <c r="X55" s="59">
        <v>1.228818515089801</v>
      </c>
      <c r="Y55" s="59">
        <v>1.1138942636610494</v>
      </c>
      <c r="Z55" s="59">
        <v>0.99960841242758003</v>
      </c>
      <c r="AA55" s="59">
        <v>0.88806976487050648</v>
      </c>
      <c r="AB55" s="59">
        <v>0.78147239111346056</v>
      </c>
      <c r="AC55" s="59">
        <v>0.68190095872013223</v>
      </c>
      <c r="AD55" s="59">
        <v>0.59102253635541024</v>
      </c>
      <c r="AE55" s="59">
        <v>0.50977715368352583</v>
      </c>
      <c r="AF55" s="59">
        <v>0.43823780180710709</v>
      </c>
      <c r="AG55" s="59">
        <v>0.37572575910523009</v>
      </c>
      <c r="AH55" s="59">
        <v>0.32108375536172307</v>
      </c>
      <c r="AI55" s="59">
        <v>0.27292872939861773</v>
      </c>
      <c r="AJ55" s="59">
        <v>0.22978437365298088</v>
      </c>
      <c r="AK55" s="59">
        <v>0.19008191400307298</v>
      </c>
    </row>
    <row r="56" spans="1:37" x14ac:dyDescent="0.3">
      <c r="A56" s="43" t="s">
        <v>213</v>
      </c>
      <c r="B56" s="59">
        <v>5.1992345157572575E-2</v>
      </c>
      <c r="C56" s="59">
        <v>5.2384389865048536E-2</v>
      </c>
      <c r="D56" s="59">
        <v>5.2776434535614689E-2</v>
      </c>
      <c r="E56" s="59">
        <v>5.3168479206251708E-2</v>
      </c>
      <c r="F56" s="59">
        <v>5.356052394488172E-2</v>
      </c>
      <c r="G56" s="59">
        <v>5.3952568656036731E-2</v>
      </c>
      <c r="H56" s="59">
        <v>5.4344613280846853E-2</v>
      </c>
      <c r="I56" s="59">
        <v>5.4736657926008708E-2</v>
      </c>
      <c r="J56" s="59">
        <v>5.5128702577511512E-2</v>
      </c>
      <c r="K56" s="59">
        <v>5.5520747349500368E-2</v>
      </c>
      <c r="L56" s="59">
        <v>5.5912791991874232E-2</v>
      </c>
      <c r="M56" s="59">
        <v>5.6304836697397963E-2</v>
      </c>
      <c r="N56" s="59">
        <v>5.6696881371043617E-2</v>
      </c>
      <c r="O56" s="59">
        <v>5.7088926159290572E-2</v>
      </c>
      <c r="P56" s="59">
        <v>5.7480970785448539E-2</v>
      </c>
      <c r="Q56" s="59">
        <v>5.7873015444153991E-2</v>
      </c>
      <c r="R56" s="59">
        <v>5.816288890924376E-2</v>
      </c>
      <c r="S56" s="59">
        <v>5.8318021372546124E-2</v>
      </c>
      <c r="T56" s="59">
        <v>5.8301515667352623E-2</v>
      </c>
      <c r="U56" s="59">
        <v>5.8083589647437636E-2</v>
      </c>
      <c r="V56" s="59">
        <v>5.7648542192069621E-2</v>
      </c>
      <c r="W56" s="59">
        <v>5.6989987202947734E-2</v>
      </c>
      <c r="X56" s="59">
        <v>5.6104822766666659E-2</v>
      </c>
      <c r="Y56" s="59">
        <v>5.4993061442180968E-2</v>
      </c>
      <c r="Z56" s="59">
        <v>5.3658943467376097E-2</v>
      </c>
      <c r="AA56" s="59">
        <v>5.2110737973432859E-2</v>
      </c>
      <c r="AB56" s="59">
        <v>5.035984839818787E-2</v>
      </c>
      <c r="AC56" s="59">
        <v>4.8419335581016951E-2</v>
      </c>
      <c r="AD56" s="59">
        <v>4.630179099168491E-2</v>
      </c>
      <c r="AE56" s="59">
        <v>4.4016895131902947E-2</v>
      </c>
      <c r="AF56" s="59">
        <v>4.1569352876974712E-2</v>
      </c>
      <c r="AG56" s="59">
        <v>3.8957965989862287E-2</v>
      </c>
      <c r="AH56" s="59">
        <v>3.6176218193607675E-2</v>
      </c>
      <c r="AI56" s="59">
        <v>3.3214008953761205E-2</v>
      </c>
      <c r="AJ56" s="59">
        <v>3.0059476963750179E-2</v>
      </c>
      <c r="AK56" s="59">
        <v>2.6699515925459442E-2</v>
      </c>
    </row>
    <row r="57" spans="1:37" x14ac:dyDescent="0.3">
      <c r="A57" s="43" t="s">
        <v>216</v>
      </c>
      <c r="B57" s="59">
        <v>0</v>
      </c>
      <c r="C57" s="59"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59">
        <v>0</v>
      </c>
      <c r="AC57" s="59">
        <v>0</v>
      </c>
      <c r="AD57" s="59">
        <v>0</v>
      </c>
      <c r="AE57" s="59">
        <v>0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</row>
    <row r="58" spans="1:37" x14ac:dyDescent="0.3">
      <c r="A58" s="43" t="s">
        <v>217</v>
      </c>
      <c r="B58" s="59">
        <v>4.9411880250000003E-4</v>
      </c>
      <c r="C58" s="59">
        <v>1.4450902184606068E-3</v>
      </c>
      <c r="D58" s="59">
        <v>2.8940760128774523E-3</v>
      </c>
      <c r="E58" s="59">
        <v>4.8603403103714918E-3</v>
      </c>
      <c r="F58" s="59">
        <v>7.3397205686681344E-3</v>
      </c>
      <c r="G58" s="59">
        <v>1.0320951198879566E-2</v>
      </c>
      <c r="H58" s="59">
        <v>1.379430262155059E-2</v>
      </c>
      <c r="I58" s="59">
        <v>1.7750479524990388E-2</v>
      </c>
      <c r="J58" s="59">
        <v>2.2175793643586839E-2</v>
      </c>
      <c r="K58" s="59">
        <v>2.7047226157743506E-2</v>
      </c>
      <c r="L58" s="59">
        <v>3.2327672179331968E-2</v>
      </c>
      <c r="M58" s="59">
        <v>4.0086244620685545E-2</v>
      </c>
      <c r="N58" s="59">
        <v>5.0287254532697383E-2</v>
      </c>
      <c r="O58" s="59">
        <v>6.2821635588652003E-2</v>
      </c>
      <c r="P58" s="59">
        <v>7.7605410556872784E-2</v>
      </c>
      <c r="Q58" s="59">
        <v>9.4735103307911253E-2</v>
      </c>
      <c r="R58" s="59">
        <v>0.11364121784107763</v>
      </c>
      <c r="S58" s="59">
        <v>0.13460995355083819</v>
      </c>
      <c r="T58" s="59">
        <v>0.15764586126872893</v>
      </c>
      <c r="U58" s="59">
        <v>0.18224306845268057</v>
      </c>
      <c r="V58" s="59">
        <v>0.20759819053642423</v>
      </c>
      <c r="W58" s="59">
        <v>0.23298700020225255</v>
      </c>
      <c r="X58" s="59">
        <v>0.25786741483688608</v>
      </c>
      <c r="Y58" s="59">
        <v>0.28177402921570499</v>
      </c>
      <c r="Z58" s="59">
        <v>0.30424249203870463</v>
      </c>
      <c r="AA58" s="59">
        <v>0.32479315120054625</v>
      </c>
      <c r="AB58" s="59">
        <v>0.34294305787336721</v>
      </c>
      <c r="AC58" s="59">
        <v>0.35824614585411341</v>
      </c>
      <c r="AD58" s="59">
        <v>0.37035804830978603</v>
      </c>
      <c r="AE58" s="59">
        <v>0.37909942127715757</v>
      </c>
      <c r="AF58" s="59">
        <v>0.38447906949685023</v>
      </c>
      <c r="AG58" s="59">
        <v>0.38665978447750515</v>
      </c>
      <c r="AH58" s="59">
        <v>0.38589341473183081</v>
      </c>
      <c r="AI58" s="59">
        <v>0.38246764672738065</v>
      </c>
      <c r="AJ58" s="59">
        <v>0.37668335585421808</v>
      </c>
      <c r="AK58" s="59">
        <v>0.36885737361418347</v>
      </c>
    </row>
    <row r="59" spans="1:37" x14ac:dyDescent="0.3">
      <c r="A59" s="43" t="s">
        <v>218</v>
      </c>
      <c r="B59" s="59">
        <v>1.4823564075000001E-3</v>
      </c>
      <c r="C59" s="59">
        <v>4.3352706553818196E-3</v>
      </c>
      <c r="D59" s="59">
        <v>8.6822280386323562E-3</v>
      </c>
      <c r="E59" s="59">
        <v>1.4581020931114472E-2</v>
      </c>
      <c r="F59" s="59">
        <v>2.2019161706004396E-2</v>
      </c>
      <c r="G59" s="59">
        <v>3.0962853596638695E-2</v>
      </c>
      <c r="H59" s="59">
        <v>4.138290786465177E-2</v>
      </c>
      <c r="I59" s="59">
        <v>5.3251438574971152E-2</v>
      </c>
      <c r="J59" s="59">
        <v>6.6527380930760521E-2</v>
      </c>
      <c r="K59" s="59">
        <v>8.1141678473230491E-2</v>
      </c>
      <c r="L59" s="59">
        <v>9.6983016537995917E-2</v>
      </c>
      <c r="M59" s="59">
        <v>0.12025873386205663</v>
      </c>
      <c r="N59" s="59">
        <v>0.1508617635980922</v>
      </c>
      <c r="O59" s="59">
        <v>0.18846490676595604</v>
      </c>
      <c r="P59" s="59">
        <v>0.2328162316706183</v>
      </c>
      <c r="Q59" s="59">
        <v>0.28420530992373372</v>
      </c>
      <c r="R59" s="59">
        <v>0.34337576033615402</v>
      </c>
      <c r="S59" s="59">
        <v>0.41196786196631152</v>
      </c>
      <c r="T59" s="59">
        <v>0.49088079271943041</v>
      </c>
      <c r="U59" s="59">
        <v>0.57931171259193692</v>
      </c>
      <c r="V59" s="59">
        <v>0.67522728864517434</v>
      </c>
      <c r="W59" s="59">
        <v>0.77660810925993018</v>
      </c>
      <c r="X59" s="59">
        <v>0.88190237431667584</v>
      </c>
      <c r="Y59" s="59">
        <v>0.98971356406533229</v>
      </c>
      <c r="Z59" s="59">
        <v>1.0985468541482093</v>
      </c>
      <c r="AA59" s="59">
        <v>1.2067648366648551</v>
      </c>
      <c r="AB59" s="59">
        <v>1.3126449762365049</v>
      </c>
      <c r="AC59" s="59">
        <v>1.4145356192777283</v>
      </c>
      <c r="AD59" s="59">
        <v>1.5111014663076221</v>
      </c>
      <c r="AE59" s="59">
        <v>1.6015721568033863</v>
      </c>
      <c r="AF59" s="59">
        <v>1.6858611848792904</v>
      </c>
      <c r="AG59" s="59">
        <v>1.7644856885484499</v>
      </c>
      <c r="AH59" s="59">
        <v>1.8383576013030118</v>
      </c>
      <c r="AI59" s="59">
        <v>1.9085823908493222</v>
      </c>
      <c r="AJ59" s="59">
        <v>1.976347360788048</v>
      </c>
      <c r="AK59" s="59">
        <v>2.0429175518928844</v>
      </c>
    </row>
    <row r="60" spans="1:37" x14ac:dyDescent="0.3">
      <c r="A60" s="43" t="s">
        <v>221</v>
      </c>
      <c r="B60" s="59">
        <v>0</v>
      </c>
      <c r="C60" s="59">
        <v>0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0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  <c r="AG60" s="59">
        <v>0</v>
      </c>
      <c r="AH60" s="59">
        <v>0</v>
      </c>
      <c r="AI60" s="59">
        <v>0</v>
      </c>
      <c r="AJ60" s="59">
        <v>0</v>
      </c>
      <c r="AK60" s="59">
        <v>0</v>
      </c>
    </row>
    <row r="61" spans="1:37" x14ac:dyDescent="0.3">
      <c r="A61" s="43" t="s">
        <v>222</v>
      </c>
      <c r="B61" s="59">
        <v>0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0</v>
      </c>
      <c r="AB61" s="59">
        <v>0</v>
      </c>
      <c r="AC61" s="59">
        <v>0</v>
      </c>
      <c r="AD61" s="59">
        <v>0</v>
      </c>
      <c r="AE61" s="59">
        <v>0</v>
      </c>
      <c r="AF61" s="59">
        <v>0</v>
      </c>
      <c r="AG61" s="59">
        <v>0</v>
      </c>
      <c r="AH61" s="59">
        <v>0</v>
      </c>
      <c r="AI61" s="59">
        <v>0</v>
      </c>
      <c r="AJ61" s="59">
        <v>0</v>
      </c>
      <c r="AK61" s="59">
        <v>0</v>
      </c>
    </row>
    <row r="62" spans="1:37" x14ac:dyDescent="0.3">
      <c r="A62" s="43" t="s">
        <v>219</v>
      </c>
      <c r="B62" s="59">
        <v>0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</row>
    <row r="63" spans="1:37" x14ac:dyDescent="0.3">
      <c r="A63" s="57" t="s">
        <v>52</v>
      </c>
      <c r="B63" s="72">
        <v>2.0796938063029029</v>
      </c>
      <c r="C63" s="72">
        <v>2.0953755946019408</v>
      </c>
      <c r="D63" s="72">
        <v>2.1110573814245877</v>
      </c>
      <c r="E63" s="72">
        <v>2.1267391682500674</v>
      </c>
      <c r="F63" s="72">
        <v>2.1424209577952693</v>
      </c>
      <c r="G63" s="72">
        <v>2.1581027462414695</v>
      </c>
      <c r="H63" s="72">
        <v>2.1737845312338742</v>
      </c>
      <c r="I63" s="72">
        <v>2.1894663170403481</v>
      </c>
      <c r="J63" s="72">
        <v>2.2051481031004601</v>
      </c>
      <c r="K63" s="72">
        <v>2.2208298939800151</v>
      </c>
      <c r="L63" s="72">
        <v>2.2365116796749684</v>
      </c>
      <c r="M63" s="72">
        <v>2.2521934678959186</v>
      </c>
      <c r="N63" s="72">
        <v>2.2678752548417442</v>
      </c>
      <c r="O63" s="72">
        <v>2.2835570463716235</v>
      </c>
      <c r="P63" s="72">
        <v>2.2992388314179411</v>
      </c>
      <c r="Q63" s="72">
        <v>2.3149206177661599</v>
      </c>
      <c r="R63" s="72">
        <v>2.330602401057952</v>
      </c>
      <c r="S63" s="72">
        <v>2.3462841904248402</v>
      </c>
      <c r="T63" s="72">
        <v>2.3619659748828448</v>
      </c>
      <c r="U63" s="72">
        <v>2.3776477646206637</v>
      </c>
      <c r="V63" s="72">
        <v>2.3933295494092865</v>
      </c>
      <c r="W63" s="72">
        <v>2.4090113358731968</v>
      </c>
      <c r="X63" s="72">
        <v>2.4246931270100296</v>
      </c>
      <c r="Y63" s="72">
        <v>2.4403749183842676</v>
      </c>
      <c r="Z63" s="72">
        <v>2.4560567020818702</v>
      </c>
      <c r="AA63" s="72">
        <v>2.4717384907093409</v>
      </c>
      <c r="AB63" s="72">
        <v>2.4874202736215203</v>
      </c>
      <c r="AC63" s="72">
        <v>2.5031020594329911</v>
      </c>
      <c r="AD63" s="72">
        <v>2.5187838419645034</v>
      </c>
      <c r="AE63" s="72">
        <v>2.5344656268959724</v>
      </c>
      <c r="AF63" s="72">
        <v>2.5501474090602225</v>
      </c>
      <c r="AG63" s="72">
        <v>2.5658291981210475</v>
      </c>
      <c r="AH63" s="72">
        <v>2.5815109895901736</v>
      </c>
      <c r="AI63" s="72">
        <v>2.5971927759290816</v>
      </c>
      <c r="AJ63" s="72">
        <v>2.6128745672589972</v>
      </c>
      <c r="AK63" s="72">
        <v>2.6285563554356002</v>
      </c>
    </row>
    <row r="66" spans="1:37" x14ac:dyDescent="0.3">
      <c r="A66" s="101" t="s">
        <v>327</v>
      </c>
      <c r="B66" s="73">
        <f>B43</f>
        <v>2015</v>
      </c>
      <c r="C66" s="73">
        <f t="shared" ref="C66:AK66" si="5">C43</f>
        <v>2016</v>
      </c>
      <c r="D66" s="73">
        <f t="shared" si="5"/>
        <v>2017</v>
      </c>
      <c r="E66" s="73">
        <f t="shared" si="5"/>
        <v>2018</v>
      </c>
      <c r="F66" s="73">
        <f t="shared" si="5"/>
        <v>2019</v>
      </c>
      <c r="G66" s="73">
        <f t="shared" si="5"/>
        <v>2020</v>
      </c>
      <c r="H66" s="73">
        <f t="shared" si="5"/>
        <v>2021</v>
      </c>
      <c r="I66" s="73">
        <f t="shared" si="5"/>
        <v>2022</v>
      </c>
      <c r="J66" s="73">
        <f t="shared" si="5"/>
        <v>2023</v>
      </c>
      <c r="K66" s="73">
        <f t="shared" si="5"/>
        <v>2024</v>
      </c>
      <c r="L66" s="73">
        <f t="shared" si="5"/>
        <v>2025</v>
      </c>
      <c r="M66" s="73">
        <f t="shared" si="5"/>
        <v>2026</v>
      </c>
      <c r="N66" s="73">
        <f t="shared" si="5"/>
        <v>2027</v>
      </c>
      <c r="O66" s="73">
        <f t="shared" si="5"/>
        <v>2028</v>
      </c>
      <c r="P66" s="73">
        <f t="shared" si="5"/>
        <v>2029</v>
      </c>
      <c r="Q66" s="73">
        <f t="shared" si="5"/>
        <v>2030</v>
      </c>
      <c r="R66" s="73">
        <f t="shared" si="5"/>
        <v>2031</v>
      </c>
      <c r="S66" s="73">
        <f t="shared" si="5"/>
        <v>2032</v>
      </c>
      <c r="T66" s="73">
        <f t="shared" si="5"/>
        <v>2033</v>
      </c>
      <c r="U66" s="73">
        <f t="shared" si="5"/>
        <v>2034</v>
      </c>
      <c r="V66" s="73">
        <f t="shared" si="5"/>
        <v>2035</v>
      </c>
      <c r="W66" s="73">
        <f t="shared" si="5"/>
        <v>2036</v>
      </c>
      <c r="X66" s="73">
        <f t="shared" si="5"/>
        <v>2037</v>
      </c>
      <c r="Y66" s="73">
        <f t="shared" si="5"/>
        <v>2038</v>
      </c>
      <c r="Z66" s="73">
        <f t="shared" si="5"/>
        <v>2039</v>
      </c>
      <c r="AA66" s="73">
        <f t="shared" si="5"/>
        <v>2040</v>
      </c>
      <c r="AB66" s="73">
        <f t="shared" si="5"/>
        <v>2041</v>
      </c>
      <c r="AC66" s="73">
        <f t="shared" si="5"/>
        <v>2042</v>
      </c>
      <c r="AD66" s="73">
        <f t="shared" si="5"/>
        <v>2043</v>
      </c>
      <c r="AE66" s="73">
        <f t="shared" si="5"/>
        <v>2044</v>
      </c>
      <c r="AF66" s="73">
        <f t="shared" si="5"/>
        <v>2045</v>
      </c>
      <c r="AG66" s="73">
        <f t="shared" si="5"/>
        <v>2046</v>
      </c>
      <c r="AH66" s="73">
        <f t="shared" si="5"/>
        <v>2047</v>
      </c>
      <c r="AI66" s="73">
        <f t="shared" si="5"/>
        <v>2048</v>
      </c>
      <c r="AJ66" s="73">
        <f t="shared" si="5"/>
        <v>2049</v>
      </c>
      <c r="AK66" s="73">
        <f t="shared" si="5"/>
        <v>2050</v>
      </c>
    </row>
    <row r="67" spans="1:37" x14ac:dyDescent="0.3">
      <c r="A67" s="99" t="s">
        <v>218</v>
      </c>
      <c r="B67" s="102">
        <f>B59</f>
        <v>1.4823564075000001E-3</v>
      </c>
      <c r="C67" s="102">
        <f t="shared" ref="C67:AK67" si="6">C59</f>
        <v>4.3352706553818196E-3</v>
      </c>
      <c r="D67" s="102">
        <f t="shared" si="6"/>
        <v>8.6822280386323562E-3</v>
      </c>
      <c r="E67" s="102">
        <f t="shared" si="6"/>
        <v>1.4581020931114472E-2</v>
      </c>
      <c r="F67" s="102">
        <f t="shared" si="6"/>
        <v>2.2019161706004396E-2</v>
      </c>
      <c r="G67" s="102">
        <f t="shared" si="6"/>
        <v>3.0962853596638695E-2</v>
      </c>
      <c r="H67" s="102">
        <f t="shared" si="6"/>
        <v>4.138290786465177E-2</v>
      </c>
      <c r="I67" s="102">
        <f t="shared" si="6"/>
        <v>5.3251438574971152E-2</v>
      </c>
      <c r="J67" s="102">
        <f t="shared" si="6"/>
        <v>6.6527380930760521E-2</v>
      </c>
      <c r="K67" s="102">
        <f t="shared" si="6"/>
        <v>8.1141678473230491E-2</v>
      </c>
      <c r="L67" s="102">
        <f t="shared" si="6"/>
        <v>9.6983016537995917E-2</v>
      </c>
      <c r="M67" s="102">
        <f t="shared" si="6"/>
        <v>0.12025873386205663</v>
      </c>
      <c r="N67" s="102">
        <f t="shared" si="6"/>
        <v>0.1508617635980922</v>
      </c>
      <c r="O67" s="102">
        <f t="shared" si="6"/>
        <v>0.18846490676595604</v>
      </c>
      <c r="P67" s="102">
        <f t="shared" si="6"/>
        <v>0.2328162316706183</v>
      </c>
      <c r="Q67" s="102">
        <f t="shared" si="6"/>
        <v>0.28420530992373372</v>
      </c>
      <c r="R67" s="102">
        <f t="shared" si="6"/>
        <v>0.34337576033615402</v>
      </c>
      <c r="S67" s="102">
        <f t="shared" si="6"/>
        <v>0.41196786196631152</v>
      </c>
      <c r="T67" s="102">
        <f t="shared" si="6"/>
        <v>0.49088079271943041</v>
      </c>
      <c r="U67" s="102">
        <f t="shared" si="6"/>
        <v>0.57931171259193692</v>
      </c>
      <c r="V67" s="102">
        <f t="shared" si="6"/>
        <v>0.67522728864517434</v>
      </c>
      <c r="W67" s="102">
        <f t="shared" si="6"/>
        <v>0.77660810925993018</v>
      </c>
      <c r="X67" s="102">
        <f t="shared" si="6"/>
        <v>0.88190237431667584</v>
      </c>
      <c r="Y67" s="102">
        <f t="shared" si="6"/>
        <v>0.98971356406533229</v>
      </c>
      <c r="Z67" s="102">
        <f t="shared" si="6"/>
        <v>1.0985468541482093</v>
      </c>
      <c r="AA67" s="102">
        <f t="shared" si="6"/>
        <v>1.2067648366648551</v>
      </c>
      <c r="AB67" s="102">
        <f t="shared" si="6"/>
        <v>1.3126449762365049</v>
      </c>
      <c r="AC67" s="102">
        <f t="shared" si="6"/>
        <v>1.4145356192777283</v>
      </c>
      <c r="AD67" s="102">
        <f t="shared" si="6"/>
        <v>1.5111014663076221</v>
      </c>
      <c r="AE67" s="102">
        <f t="shared" si="6"/>
        <v>1.6015721568033863</v>
      </c>
      <c r="AF67" s="102">
        <f t="shared" si="6"/>
        <v>1.6858611848792904</v>
      </c>
      <c r="AG67" s="102">
        <f t="shared" si="6"/>
        <v>1.7644856885484499</v>
      </c>
      <c r="AH67" s="102">
        <f t="shared" si="6"/>
        <v>1.8383576013030118</v>
      </c>
      <c r="AI67" s="102">
        <f t="shared" si="6"/>
        <v>1.9085823908493222</v>
      </c>
      <c r="AJ67" s="102">
        <f t="shared" si="6"/>
        <v>1.976347360788048</v>
      </c>
      <c r="AK67" s="102">
        <f t="shared" si="6"/>
        <v>2.0429175518928844</v>
      </c>
    </row>
    <row r="68" spans="1:37" x14ac:dyDescent="0.3">
      <c r="A68" s="99" t="s">
        <v>217</v>
      </c>
      <c r="B68" s="102">
        <f>B58</f>
        <v>4.9411880250000003E-4</v>
      </c>
      <c r="C68" s="102">
        <f t="shared" ref="C68:AK68" si="7">C58</f>
        <v>1.4450902184606068E-3</v>
      </c>
      <c r="D68" s="102">
        <f t="shared" si="7"/>
        <v>2.8940760128774523E-3</v>
      </c>
      <c r="E68" s="102">
        <f t="shared" si="7"/>
        <v>4.8603403103714918E-3</v>
      </c>
      <c r="F68" s="102">
        <f t="shared" si="7"/>
        <v>7.3397205686681344E-3</v>
      </c>
      <c r="G68" s="102">
        <f t="shared" si="7"/>
        <v>1.0320951198879566E-2</v>
      </c>
      <c r="H68" s="102">
        <f t="shared" si="7"/>
        <v>1.379430262155059E-2</v>
      </c>
      <c r="I68" s="102">
        <f t="shared" si="7"/>
        <v>1.7750479524990388E-2</v>
      </c>
      <c r="J68" s="102">
        <f t="shared" si="7"/>
        <v>2.2175793643586839E-2</v>
      </c>
      <c r="K68" s="102">
        <f t="shared" si="7"/>
        <v>2.7047226157743506E-2</v>
      </c>
      <c r="L68" s="102">
        <f t="shared" si="7"/>
        <v>3.2327672179331968E-2</v>
      </c>
      <c r="M68" s="102">
        <f t="shared" si="7"/>
        <v>4.0086244620685545E-2</v>
      </c>
      <c r="N68" s="102">
        <f t="shared" si="7"/>
        <v>5.0287254532697383E-2</v>
      </c>
      <c r="O68" s="102">
        <f t="shared" si="7"/>
        <v>6.2821635588652003E-2</v>
      </c>
      <c r="P68" s="102">
        <f t="shared" si="7"/>
        <v>7.7605410556872784E-2</v>
      </c>
      <c r="Q68" s="102">
        <f t="shared" si="7"/>
        <v>9.4735103307911253E-2</v>
      </c>
      <c r="R68" s="102">
        <f t="shared" si="7"/>
        <v>0.11364121784107763</v>
      </c>
      <c r="S68" s="102">
        <f t="shared" si="7"/>
        <v>0.13460995355083819</v>
      </c>
      <c r="T68" s="102">
        <f t="shared" si="7"/>
        <v>0.15764586126872893</v>
      </c>
      <c r="U68" s="102">
        <f t="shared" si="7"/>
        <v>0.18224306845268057</v>
      </c>
      <c r="V68" s="102">
        <f t="shared" si="7"/>
        <v>0.20759819053642423</v>
      </c>
      <c r="W68" s="102">
        <f t="shared" si="7"/>
        <v>0.23298700020225255</v>
      </c>
      <c r="X68" s="102">
        <f t="shared" si="7"/>
        <v>0.25786741483688608</v>
      </c>
      <c r="Y68" s="102">
        <f t="shared" si="7"/>
        <v>0.28177402921570499</v>
      </c>
      <c r="Z68" s="102">
        <f t="shared" si="7"/>
        <v>0.30424249203870463</v>
      </c>
      <c r="AA68" s="102">
        <f t="shared" si="7"/>
        <v>0.32479315120054625</v>
      </c>
      <c r="AB68" s="102">
        <f t="shared" si="7"/>
        <v>0.34294305787336721</v>
      </c>
      <c r="AC68" s="102">
        <f t="shared" si="7"/>
        <v>0.35824614585411341</v>
      </c>
      <c r="AD68" s="102">
        <f t="shared" si="7"/>
        <v>0.37035804830978603</v>
      </c>
      <c r="AE68" s="102">
        <f t="shared" si="7"/>
        <v>0.37909942127715757</v>
      </c>
      <c r="AF68" s="102">
        <f t="shared" si="7"/>
        <v>0.38447906949685023</v>
      </c>
      <c r="AG68" s="102">
        <f t="shared" si="7"/>
        <v>0.38665978447750515</v>
      </c>
      <c r="AH68" s="102">
        <f t="shared" si="7"/>
        <v>0.38589341473183081</v>
      </c>
      <c r="AI68" s="102">
        <f t="shared" si="7"/>
        <v>0.38246764672738065</v>
      </c>
      <c r="AJ68" s="102">
        <f t="shared" si="7"/>
        <v>0.37668335585421808</v>
      </c>
      <c r="AK68" s="102">
        <f t="shared" si="7"/>
        <v>0.36885737361418347</v>
      </c>
    </row>
    <row r="69" spans="1:37" x14ac:dyDescent="0.3">
      <c r="A69" s="99" t="s">
        <v>80</v>
      </c>
      <c r="B69" s="102">
        <f>B63-B70-B68-B67</f>
        <v>5.1992345157572777E-2</v>
      </c>
      <c r="C69" s="102">
        <f t="shared" ref="C69:AK69" si="8">C63-C70-C68-C67</f>
        <v>5.2384389865048731E-2</v>
      </c>
      <c r="D69" s="102">
        <f t="shared" si="8"/>
        <v>5.2776434535614508E-2</v>
      </c>
      <c r="E69" s="102">
        <f t="shared" si="8"/>
        <v>5.3168479206251583E-2</v>
      </c>
      <c r="F69" s="102">
        <f t="shared" si="8"/>
        <v>5.3560523944881873E-2</v>
      </c>
      <c r="G69" s="102">
        <f t="shared" si="8"/>
        <v>5.3952568656036634E-2</v>
      </c>
      <c r="H69" s="102">
        <f t="shared" si="8"/>
        <v>5.4344613280846853E-2</v>
      </c>
      <c r="I69" s="102">
        <f t="shared" si="8"/>
        <v>5.4736657926008625E-2</v>
      </c>
      <c r="J69" s="102">
        <f t="shared" si="8"/>
        <v>5.5128702577511388E-2</v>
      </c>
      <c r="K69" s="102">
        <f t="shared" si="8"/>
        <v>5.5520747349500368E-2</v>
      </c>
      <c r="L69" s="102">
        <f t="shared" si="8"/>
        <v>5.5912791991874031E-2</v>
      </c>
      <c r="M69" s="102">
        <f t="shared" si="8"/>
        <v>5.630483669739797E-2</v>
      </c>
      <c r="N69" s="102">
        <f t="shared" si="8"/>
        <v>5.6696881371043534E-2</v>
      </c>
      <c r="O69" s="102">
        <f t="shared" si="8"/>
        <v>5.7088926159290593E-2</v>
      </c>
      <c r="P69" s="102">
        <f t="shared" si="8"/>
        <v>5.7480970785448643E-2</v>
      </c>
      <c r="Q69" s="102">
        <f t="shared" si="8"/>
        <v>5.7873015444154019E-2</v>
      </c>
      <c r="R69" s="102">
        <f t="shared" si="8"/>
        <v>5.8162888909243926E-2</v>
      </c>
      <c r="S69" s="102">
        <f t="shared" si="8"/>
        <v>5.8318021372546269E-2</v>
      </c>
      <c r="T69" s="102">
        <f t="shared" si="8"/>
        <v>5.8301515667352533E-2</v>
      </c>
      <c r="U69" s="102">
        <f t="shared" si="8"/>
        <v>5.808358964743765E-2</v>
      </c>
      <c r="V69" s="102">
        <f t="shared" si="8"/>
        <v>5.7648542192069829E-2</v>
      </c>
      <c r="W69" s="102">
        <f t="shared" si="8"/>
        <v>5.6989987202947789E-2</v>
      </c>
      <c r="X69" s="102">
        <f t="shared" si="8"/>
        <v>5.6104822766666729E-2</v>
      </c>
      <c r="Y69" s="102">
        <f t="shared" si="8"/>
        <v>5.4993061442180968E-2</v>
      </c>
      <c r="Z69" s="102">
        <f t="shared" si="8"/>
        <v>5.365894346737643E-2</v>
      </c>
      <c r="AA69" s="102">
        <f t="shared" si="8"/>
        <v>5.211073797343313E-2</v>
      </c>
      <c r="AB69" s="102">
        <f t="shared" si="8"/>
        <v>5.0359848398187523E-2</v>
      </c>
      <c r="AC69" s="102">
        <f t="shared" si="8"/>
        <v>4.8419335581016965E-2</v>
      </c>
      <c r="AD69" s="102">
        <f t="shared" si="8"/>
        <v>4.6301790991684966E-2</v>
      </c>
      <c r="AE69" s="102">
        <f t="shared" si="8"/>
        <v>4.4016895131902434E-2</v>
      </c>
      <c r="AF69" s="102">
        <f t="shared" si="8"/>
        <v>4.1569352876974941E-2</v>
      </c>
      <c r="AG69" s="102">
        <f t="shared" si="8"/>
        <v>3.8957965989862231E-2</v>
      </c>
      <c r="AH69" s="102">
        <f t="shared" si="8"/>
        <v>3.6176218193607612E-2</v>
      </c>
      <c r="AI69" s="102">
        <f t="shared" si="8"/>
        <v>3.3214008953760921E-2</v>
      </c>
      <c r="AJ69" s="102">
        <f t="shared" si="8"/>
        <v>3.0059476963750331E-2</v>
      </c>
      <c r="AK69" s="102">
        <f t="shared" si="8"/>
        <v>2.6699515925459494E-2</v>
      </c>
    </row>
    <row r="70" spans="1:37" x14ac:dyDescent="0.3">
      <c r="A70" s="99" t="s">
        <v>84</v>
      </c>
      <c r="B70" s="103">
        <f>B55</f>
        <v>2.0257249859353301</v>
      </c>
      <c r="C70" s="103">
        <f t="shared" ref="C70:AK70" si="9">C55</f>
        <v>2.0372108438630496</v>
      </c>
      <c r="D70" s="103">
        <f t="shared" si="9"/>
        <v>2.0467046428374633</v>
      </c>
      <c r="E70" s="103">
        <f t="shared" si="9"/>
        <v>2.0541293278023298</v>
      </c>
      <c r="F70" s="103">
        <f t="shared" si="9"/>
        <v>2.0595015515757149</v>
      </c>
      <c r="G70" s="103">
        <f t="shared" si="9"/>
        <v>2.0628663727899146</v>
      </c>
      <c r="H70" s="103">
        <f t="shared" si="9"/>
        <v>2.0642627074668249</v>
      </c>
      <c r="I70" s="103">
        <f t="shared" si="9"/>
        <v>2.0637277410143779</v>
      </c>
      <c r="J70" s="103">
        <f t="shared" si="9"/>
        <v>2.0613162259486013</v>
      </c>
      <c r="K70" s="103">
        <f t="shared" si="9"/>
        <v>2.0571202419995407</v>
      </c>
      <c r="L70" s="103">
        <f t="shared" si="9"/>
        <v>2.0512881989657665</v>
      </c>
      <c r="M70" s="103">
        <f t="shared" si="9"/>
        <v>2.0355436527157784</v>
      </c>
      <c r="N70" s="103">
        <f t="shared" si="9"/>
        <v>2.0100293553399111</v>
      </c>
      <c r="O70" s="103">
        <f t="shared" si="9"/>
        <v>1.9751815778577249</v>
      </c>
      <c r="P70" s="103">
        <f t="shared" si="9"/>
        <v>1.9313362184050014</v>
      </c>
      <c r="Q70" s="103">
        <f t="shared" si="9"/>
        <v>1.8781071890903609</v>
      </c>
      <c r="R70" s="103">
        <f t="shared" si="9"/>
        <v>1.8154225339714765</v>
      </c>
      <c r="S70" s="103">
        <f t="shared" si="9"/>
        <v>1.7413883535351442</v>
      </c>
      <c r="T70" s="103">
        <f t="shared" si="9"/>
        <v>1.6551378052273329</v>
      </c>
      <c r="U70" s="103">
        <f t="shared" si="9"/>
        <v>1.5580093939286086</v>
      </c>
      <c r="V70" s="103">
        <f t="shared" si="9"/>
        <v>1.4528555280356181</v>
      </c>
      <c r="W70" s="103">
        <f t="shared" si="9"/>
        <v>1.3424262392080664</v>
      </c>
      <c r="X70" s="103">
        <f t="shared" si="9"/>
        <v>1.228818515089801</v>
      </c>
      <c r="Y70" s="103">
        <f t="shared" si="9"/>
        <v>1.1138942636610494</v>
      </c>
      <c r="Z70" s="103">
        <f t="shared" si="9"/>
        <v>0.99960841242758003</v>
      </c>
      <c r="AA70" s="103">
        <f t="shared" si="9"/>
        <v>0.88806976487050648</v>
      </c>
      <c r="AB70" s="103">
        <f t="shared" si="9"/>
        <v>0.78147239111346056</v>
      </c>
      <c r="AC70" s="103">
        <f t="shared" si="9"/>
        <v>0.68190095872013223</v>
      </c>
      <c r="AD70" s="103">
        <f t="shared" si="9"/>
        <v>0.59102253635541024</v>
      </c>
      <c r="AE70" s="103">
        <f t="shared" si="9"/>
        <v>0.50977715368352583</v>
      </c>
      <c r="AF70" s="103">
        <f t="shared" si="9"/>
        <v>0.43823780180710709</v>
      </c>
      <c r="AG70" s="103">
        <f t="shared" si="9"/>
        <v>0.37572575910523009</v>
      </c>
      <c r="AH70" s="103">
        <f t="shared" si="9"/>
        <v>0.32108375536172307</v>
      </c>
      <c r="AI70" s="103">
        <f t="shared" si="9"/>
        <v>0.27292872939861773</v>
      </c>
      <c r="AJ70" s="103">
        <f t="shared" si="9"/>
        <v>0.22978437365298088</v>
      </c>
      <c r="AK70" s="103">
        <f t="shared" si="9"/>
        <v>0.19008191400307298</v>
      </c>
    </row>
    <row r="72" spans="1:37" x14ac:dyDescent="0.3">
      <c r="A72" s="101" t="s">
        <v>328</v>
      </c>
      <c r="B72" s="43">
        <f>B66</f>
        <v>2015</v>
      </c>
      <c r="C72" s="43">
        <f t="shared" ref="C72:AK72" si="10">C66</f>
        <v>2016</v>
      </c>
      <c r="D72" s="43">
        <f t="shared" si="10"/>
        <v>2017</v>
      </c>
      <c r="E72" s="43">
        <f t="shared" si="10"/>
        <v>2018</v>
      </c>
      <c r="F72" s="43">
        <f t="shared" si="10"/>
        <v>2019</v>
      </c>
      <c r="G72" s="43">
        <f t="shared" si="10"/>
        <v>2020</v>
      </c>
      <c r="H72" s="43">
        <f t="shared" si="10"/>
        <v>2021</v>
      </c>
      <c r="I72" s="43">
        <f t="shared" si="10"/>
        <v>2022</v>
      </c>
      <c r="J72" s="43">
        <f t="shared" si="10"/>
        <v>2023</v>
      </c>
      <c r="K72" s="43">
        <f t="shared" si="10"/>
        <v>2024</v>
      </c>
      <c r="L72" s="43">
        <f t="shared" si="10"/>
        <v>2025</v>
      </c>
      <c r="M72" s="43">
        <f t="shared" si="10"/>
        <v>2026</v>
      </c>
      <c r="N72" s="43">
        <f t="shared" si="10"/>
        <v>2027</v>
      </c>
      <c r="O72" s="43">
        <f t="shared" si="10"/>
        <v>2028</v>
      </c>
      <c r="P72" s="43">
        <f t="shared" si="10"/>
        <v>2029</v>
      </c>
      <c r="Q72" s="43">
        <f t="shared" si="10"/>
        <v>2030</v>
      </c>
      <c r="R72" s="43">
        <f t="shared" si="10"/>
        <v>2031</v>
      </c>
      <c r="S72" s="43">
        <f t="shared" si="10"/>
        <v>2032</v>
      </c>
      <c r="T72" s="43">
        <f t="shared" si="10"/>
        <v>2033</v>
      </c>
      <c r="U72" s="43">
        <f t="shared" si="10"/>
        <v>2034</v>
      </c>
      <c r="V72" s="43">
        <f t="shared" si="10"/>
        <v>2035</v>
      </c>
      <c r="W72" s="43">
        <f t="shared" si="10"/>
        <v>2036</v>
      </c>
      <c r="X72" s="43">
        <f t="shared" si="10"/>
        <v>2037</v>
      </c>
      <c r="Y72" s="43">
        <f t="shared" si="10"/>
        <v>2038</v>
      </c>
      <c r="Z72" s="43">
        <f t="shared" si="10"/>
        <v>2039</v>
      </c>
      <c r="AA72" s="43">
        <f t="shared" si="10"/>
        <v>2040</v>
      </c>
      <c r="AB72" s="43">
        <f t="shared" si="10"/>
        <v>2041</v>
      </c>
      <c r="AC72" s="43">
        <f t="shared" si="10"/>
        <v>2042</v>
      </c>
      <c r="AD72" s="43">
        <f t="shared" si="10"/>
        <v>2043</v>
      </c>
      <c r="AE72" s="43">
        <f t="shared" si="10"/>
        <v>2044</v>
      </c>
      <c r="AF72" s="43">
        <f t="shared" si="10"/>
        <v>2045</v>
      </c>
      <c r="AG72" s="43">
        <f t="shared" si="10"/>
        <v>2046</v>
      </c>
      <c r="AH72" s="43">
        <f t="shared" si="10"/>
        <v>2047</v>
      </c>
      <c r="AI72" s="43">
        <f t="shared" si="10"/>
        <v>2048</v>
      </c>
      <c r="AJ72" s="43">
        <f t="shared" si="10"/>
        <v>2049</v>
      </c>
      <c r="AK72" s="43">
        <f t="shared" si="10"/>
        <v>2050</v>
      </c>
    </row>
    <row r="73" spans="1:37" x14ac:dyDescent="0.3">
      <c r="A73" s="99" t="s">
        <v>218</v>
      </c>
      <c r="B73" s="102">
        <f>B67+B44</f>
        <v>3.9694712137828235E-3</v>
      </c>
      <c r="C73" s="102">
        <f t="shared" ref="C73:AK76" si="11">C67+C44</f>
        <v>9.9050311158275089E-3</v>
      </c>
      <c r="D73" s="102">
        <f t="shared" si="11"/>
        <v>1.8978321827183092E-2</v>
      </c>
      <c r="E73" s="102">
        <f t="shared" si="11"/>
        <v>3.1312575489778678E-2</v>
      </c>
      <c r="F73" s="102">
        <f t="shared" si="11"/>
        <v>4.6881790066113281E-2</v>
      </c>
      <c r="G73" s="102">
        <f t="shared" si="11"/>
        <v>6.5614697974277936E-2</v>
      </c>
      <c r="H73" s="102">
        <f t="shared" si="11"/>
        <v>8.7449855578257948E-2</v>
      </c>
      <c r="I73" s="102">
        <f t="shared" si="11"/>
        <v>0.11232870243841894</v>
      </c>
      <c r="J73" s="102">
        <f t="shared" si="11"/>
        <v>0.1401650911275979</v>
      </c>
      <c r="K73" s="102">
        <f t="shared" si="11"/>
        <v>0.17081422356587664</v>
      </c>
      <c r="L73" s="102">
        <f t="shared" si="11"/>
        <v>0.20404279903418354</v>
      </c>
      <c r="M73" s="102">
        <f t="shared" si="11"/>
        <v>0.25289530829573559</v>
      </c>
      <c r="N73" s="102">
        <f t="shared" si="11"/>
        <v>0.3171486849764894</v>
      </c>
      <c r="O73" s="102">
        <f t="shared" si="11"/>
        <v>0.39611785155243895</v>
      </c>
      <c r="P73" s="102">
        <f t="shared" si="11"/>
        <v>0.48927589458417708</v>
      </c>
      <c r="Q73" s="102">
        <f t="shared" si="11"/>
        <v>0.59723273240779784</v>
      </c>
      <c r="R73" s="102">
        <f t="shared" si="11"/>
        <v>0.72155036714325393</v>
      </c>
      <c r="S73" s="102">
        <f t="shared" si="11"/>
        <v>0.8656729304514561</v>
      </c>
      <c r="T73" s="102">
        <f t="shared" si="11"/>
        <v>1.0314865039773125</v>
      </c>
      <c r="U73" s="102">
        <f t="shared" si="11"/>
        <v>1.2173015260203797</v>
      </c>
      <c r="V73" s="102">
        <f t="shared" si="11"/>
        <v>1.4188442012075146</v>
      </c>
      <c r="W73" s="102">
        <f t="shared" si="11"/>
        <v>1.6318708855816795</v>
      </c>
      <c r="X73" s="102">
        <f t="shared" si="11"/>
        <v>1.8531209125438839</v>
      </c>
      <c r="Y73" s="102">
        <f t="shared" si="11"/>
        <v>2.079660051678617</v>
      </c>
      <c r="Z73" s="102">
        <f t="shared" si="11"/>
        <v>2.308347535913752</v>
      </c>
      <c r="AA73" s="102">
        <f t="shared" si="11"/>
        <v>2.5357429190899206</v>
      </c>
      <c r="AB73" s="102">
        <f t="shared" si="11"/>
        <v>2.7582268176811273</v>
      </c>
      <c r="AC73" s="102">
        <f t="shared" si="11"/>
        <v>2.9723286325422462</v>
      </c>
      <c r="AD73" s="102">
        <f t="shared" si="11"/>
        <v>3.1752423743242071</v>
      </c>
      <c r="AE73" s="102">
        <f t="shared" si="11"/>
        <v>3.3653489794487021</v>
      </c>
      <c r="AF73" s="102">
        <f t="shared" si="11"/>
        <v>3.5424662846040142</v>
      </c>
      <c r="AG73" s="102">
        <f t="shared" si="11"/>
        <v>3.7076805216894324</v>
      </c>
      <c r="AH73" s="102">
        <f t="shared" si="11"/>
        <v>3.8629076003126626</v>
      </c>
      <c r="AI73" s="102">
        <f t="shared" si="11"/>
        <v>4.0104702869988174</v>
      </c>
      <c r="AJ73" s="102">
        <f t="shared" si="11"/>
        <v>4.1528634609369117</v>
      </c>
      <c r="AK73" s="102">
        <f t="shared" si="11"/>
        <v>4.2927454978543871</v>
      </c>
    </row>
    <row r="74" spans="1:37" x14ac:dyDescent="0.3">
      <c r="A74" s="99" t="s">
        <v>217</v>
      </c>
      <c r="B74" s="102">
        <f>B68+B45</f>
        <v>2.3108786943850934E-3</v>
      </c>
      <c r="C74" s="102">
        <f t="shared" ref="C74:Q74" si="12">C68+C45</f>
        <v>4.2214970929079229E-3</v>
      </c>
      <c r="D74" s="102">
        <f t="shared" si="12"/>
        <v>7.1772270890301405E-3</v>
      </c>
      <c r="E74" s="102">
        <f t="shared" si="12"/>
        <v>1.1218348229011632E-2</v>
      </c>
      <c r="F74" s="102">
        <f t="shared" si="12"/>
        <v>1.633685384240376E-2</v>
      </c>
      <c r="G74" s="102">
        <f t="shared" si="12"/>
        <v>2.2509639957193628E-2</v>
      </c>
      <c r="H74" s="102">
        <f t="shared" si="12"/>
        <v>2.9716532590320855E-2</v>
      </c>
      <c r="I74" s="102">
        <f t="shared" si="12"/>
        <v>3.7938171688910768E-2</v>
      </c>
      <c r="J74" s="102">
        <f t="shared" si="12"/>
        <v>4.7146070370831891E-2</v>
      </c>
      <c r="K74" s="102">
        <f t="shared" si="12"/>
        <v>5.7292404359087071E-2</v>
      </c>
      <c r="L74" s="102">
        <f t="shared" si="12"/>
        <v>6.8300202335687857E-2</v>
      </c>
      <c r="M74" s="102">
        <f t="shared" si="12"/>
        <v>8.4518932737283309E-2</v>
      </c>
      <c r="N74" s="102">
        <f t="shared" si="12"/>
        <v>0.10587617068068175</v>
      </c>
      <c r="O74" s="102">
        <f t="shared" si="12"/>
        <v>0.13214606213881611</v>
      </c>
      <c r="P74" s="102">
        <f t="shared" si="12"/>
        <v>0.16315563813397735</v>
      </c>
      <c r="Q74" s="102">
        <f t="shared" si="12"/>
        <v>0.19911014230736648</v>
      </c>
      <c r="R74" s="102">
        <f t="shared" si="11"/>
        <v>0.23881277356939495</v>
      </c>
      <c r="S74" s="102">
        <f t="shared" si="11"/>
        <v>0.28286179615891105</v>
      </c>
      <c r="T74" s="102">
        <f t="shared" si="11"/>
        <v>0.33126188824243996</v>
      </c>
      <c r="U74" s="102">
        <f t="shared" si="11"/>
        <v>0.38294580430344938</v>
      </c>
      <c r="V74" s="102">
        <f t="shared" si="11"/>
        <v>0.43622315171912729</v>
      </c>
      <c r="W74" s="102">
        <f t="shared" si="11"/>
        <v>0.48957143564639383</v>
      </c>
      <c r="X74" s="102">
        <f t="shared" si="11"/>
        <v>0.54185150644080937</v>
      </c>
      <c r="Y74" s="102">
        <f t="shared" si="11"/>
        <v>0.59208545871527396</v>
      </c>
      <c r="Z74" s="102">
        <f t="shared" si="11"/>
        <v>0.63929760474170694</v>
      </c>
      <c r="AA74" s="102">
        <f t="shared" si="11"/>
        <v>0.68248007878618289</v>
      </c>
      <c r="AB74" s="102">
        <f t="shared" si="11"/>
        <v>0.72061806761862823</v>
      </c>
      <c r="AC74" s="102">
        <f t="shared" si="11"/>
        <v>0.75277422589004106</v>
      </c>
      <c r="AD74" s="102">
        <f t="shared" si="11"/>
        <v>0.77822488970031123</v>
      </c>
      <c r="AE74" s="102">
        <f t="shared" si="11"/>
        <v>0.79659314400972359</v>
      </c>
      <c r="AF74" s="102">
        <f t="shared" si="11"/>
        <v>0.80789744412351705</v>
      </c>
      <c r="AG74" s="102">
        <f t="shared" si="11"/>
        <v>0.812479839889092</v>
      </c>
      <c r="AH74" s="102">
        <f t="shared" si="11"/>
        <v>0.81086954997586735</v>
      </c>
      <c r="AI74" s="102">
        <f t="shared" si="11"/>
        <v>0.80367112388318196</v>
      </c>
      <c r="AJ74" s="102">
        <f t="shared" si="11"/>
        <v>0.79151682164527914</v>
      </c>
      <c r="AK74" s="102">
        <f t="shared" si="11"/>
        <v>0.77507241473322563</v>
      </c>
    </row>
    <row r="75" spans="1:37" x14ac:dyDescent="0.3">
      <c r="A75" s="99" t="s">
        <v>80</v>
      </c>
      <c r="B75" s="102">
        <f>B69+B46</f>
        <v>0.14493987594078886</v>
      </c>
      <c r="C75" s="102">
        <f t="shared" si="11"/>
        <v>0.14859187013398906</v>
      </c>
      <c r="D75" s="102">
        <f t="shared" si="11"/>
        <v>0.15358939907724461</v>
      </c>
      <c r="E75" s="102">
        <f t="shared" si="11"/>
        <v>0.15998437062540893</v>
      </c>
      <c r="F75" s="102">
        <f t="shared" si="11"/>
        <v>0.16776555248462144</v>
      </c>
      <c r="G75" s="102">
        <f t="shared" si="11"/>
        <v>0.17690256709764651</v>
      </c>
      <c r="H75" s="102">
        <f t="shared" si="11"/>
        <v>0.18602835760549566</v>
      </c>
      <c r="I75" s="102">
        <f t="shared" si="11"/>
        <v>0.1951259846231454</v>
      </c>
      <c r="J75" s="102">
        <f t="shared" si="11"/>
        <v>0.20417429383312302</v>
      </c>
      <c r="K75" s="102">
        <f t="shared" si="11"/>
        <v>0.21313899131974101</v>
      </c>
      <c r="L75" s="102">
        <f t="shared" si="11"/>
        <v>0.2219657992243082</v>
      </c>
      <c r="M75" s="102">
        <f t="shared" si="11"/>
        <v>0.230574851196096</v>
      </c>
      <c r="N75" s="102">
        <f t="shared" si="11"/>
        <v>0.23886007512832075</v>
      </c>
      <c r="O75" s="102">
        <f t="shared" si="11"/>
        <v>0.2467002695078894</v>
      </c>
      <c r="P75" s="102">
        <f t="shared" si="11"/>
        <v>0.25398644233612466</v>
      </c>
      <c r="Q75" s="102">
        <f t="shared" si="11"/>
        <v>0.26065745208814139</v>
      </c>
      <c r="R75" s="102">
        <f t="shared" si="11"/>
        <v>0.26622639113118118</v>
      </c>
      <c r="S75" s="102">
        <f t="shared" si="11"/>
        <v>0.27056715652273561</v>
      </c>
      <c r="T75" s="102">
        <f t="shared" si="11"/>
        <v>0.27349025700547036</v>
      </c>
      <c r="U75" s="102">
        <f t="shared" si="11"/>
        <v>0.27478039487476502</v>
      </c>
      <c r="V75" s="102">
        <f t="shared" si="11"/>
        <v>0.27431468260139402</v>
      </c>
      <c r="W75" s="102">
        <f t="shared" si="11"/>
        <v>0.27212966019348173</v>
      </c>
      <c r="X75" s="102">
        <f t="shared" si="11"/>
        <v>0.26837884397682044</v>
      </c>
      <c r="Y75" s="102">
        <f t="shared" si="11"/>
        <v>0.26325367012900625</v>
      </c>
      <c r="Z75" s="102">
        <f t="shared" si="11"/>
        <v>0.25692648888956993</v>
      </c>
      <c r="AA75" s="102">
        <f t="shared" si="11"/>
        <v>0.24952609706267648</v>
      </c>
      <c r="AB75" s="102">
        <f t="shared" si="11"/>
        <v>0.24114381033948251</v>
      </c>
      <c r="AC75" s="102">
        <f t="shared" si="11"/>
        <v>0.23185186048521178</v>
      </c>
      <c r="AD75" s="102">
        <f t="shared" si="11"/>
        <v>0.22171201331543711</v>
      </c>
      <c r="AE75" s="102">
        <f t="shared" si="11"/>
        <v>0.21077075263495093</v>
      </c>
      <c r="AF75" s="102">
        <f t="shared" si="11"/>
        <v>0.1990506486890784</v>
      </c>
      <c r="AG75" s="102">
        <f t="shared" si="11"/>
        <v>0.18654601411493799</v>
      </c>
      <c r="AH75" s="102">
        <f t="shared" si="11"/>
        <v>0.17322569760696926</v>
      </c>
      <c r="AI75" s="102">
        <f t="shared" si="11"/>
        <v>0.15904137097680282</v>
      </c>
      <c r="AJ75" s="102">
        <f t="shared" si="11"/>
        <v>0.14393624898306712</v>
      </c>
      <c r="AK75" s="102">
        <f t="shared" si="11"/>
        <v>0.12784755827352123</v>
      </c>
    </row>
    <row r="76" spans="1:37" x14ac:dyDescent="0.3">
      <c r="A76" s="99" t="s">
        <v>84</v>
      </c>
      <c r="B76" s="102">
        <f>B70+B47</f>
        <v>4.2187998873804382</v>
      </c>
      <c r="C76" s="102">
        <f t="shared" si="11"/>
        <v>4.2402535522839981</v>
      </c>
      <c r="D76" s="102">
        <f t="shared" si="11"/>
        <v>4.2561788387453028</v>
      </c>
      <c r="E76" s="102">
        <f t="shared" si="11"/>
        <v>4.2663603308410494</v>
      </c>
      <c r="F76" s="102">
        <f t="shared" si="11"/>
        <v>4.2708432686824143</v>
      </c>
      <c r="G76" s="102">
        <f t="shared" si="11"/>
        <v>4.2697523945951783</v>
      </c>
      <c r="H76" s="102">
        <f t="shared" si="11"/>
        <v>4.2645363924210624</v>
      </c>
      <c r="I76" s="102">
        <f t="shared" si="11"/>
        <v>4.2552901169255328</v>
      </c>
      <c r="J76" s="102">
        <f t="shared" si="11"/>
        <v>4.2421493612511565</v>
      </c>
      <c r="K76" s="102">
        <f t="shared" si="11"/>
        <v>4.2253410398983808</v>
      </c>
      <c r="L76" s="102">
        <f t="shared" si="11"/>
        <v>4.2052296975015038</v>
      </c>
      <c r="M76" s="102">
        <f t="shared" si="11"/>
        <v>4.1645012441881439</v>
      </c>
      <c r="N76" s="102">
        <f t="shared" si="11"/>
        <v>4.1035572461596441</v>
      </c>
      <c r="O76" s="102">
        <f t="shared" si="11"/>
        <v>4.0234298360769483</v>
      </c>
      <c r="P76" s="102">
        <f t="shared" si="11"/>
        <v>3.9249278797315128</v>
      </c>
      <c r="Q76" s="102">
        <f t="shared" si="11"/>
        <v>3.8072973641780612</v>
      </c>
      <c r="R76" s="102">
        <f t="shared" si="11"/>
        <v>3.6706599922234684</v>
      </c>
      <c r="S76" s="102">
        <f t="shared" si="11"/>
        <v>3.5110994812143037</v>
      </c>
      <c r="T76" s="102">
        <f t="shared" si="11"/>
        <v>3.3269145457941622</v>
      </c>
      <c r="U76" s="102">
        <f t="shared" si="11"/>
        <v>3.1210773047427427</v>
      </c>
      <c r="V76" s="102">
        <f t="shared" si="11"/>
        <v>2.8996748331883646</v>
      </c>
      <c r="W76" s="102">
        <f t="shared" si="11"/>
        <v>2.6684367268210041</v>
      </c>
      <c r="X76" s="102">
        <f t="shared" si="11"/>
        <v>2.4316092862668297</v>
      </c>
      <c r="Y76" s="102">
        <f t="shared" si="11"/>
        <v>2.1929132087304657</v>
      </c>
      <c r="Z76" s="102">
        <f t="shared" si="11"/>
        <v>1.9562925940802469</v>
      </c>
      <c r="AA76" s="102">
        <f t="shared" si="11"/>
        <v>1.7260669627159866</v>
      </c>
      <c r="AB76" s="102">
        <f t="shared" si="11"/>
        <v>1.5067791954912835</v>
      </c>
      <c r="AC76" s="102">
        <f t="shared" si="11"/>
        <v>1.3027650090388607</v>
      </c>
      <c r="AD76" s="102">
        <f t="shared" si="11"/>
        <v>1.1174922861354357</v>
      </c>
      <c r="AE76" s="102">
        <f t="shared" si="11"/>
        <v>0.95291051794216175</v>
      </c>
      <c r="AF76" s="102">
        <f t="shared" si="11"/>
        <v>0.80916084966509683</v>
      </c>
      <c r="AG76" s="102">
        <f t="shared" si="11"/>
        <v>0.68482069508224541</v>
      </c>
      <c r="AH76" s="102">
        <f t="shared" si="11"/>
        <v>0.57747606165369869</v>
      </c>
      <c r="AI76" s="102">
        <f t="shared" si="11"/>
        <v>0.48424796260680669</v>
      </c>
      <c r="AJ76" s="102">
        <f t="shared" si="11"/>
        <v>0.40206605217239466</v>
      </c>
      <c r="AK76" s="102">
        <f t="shared" si="11"/>
        <v>0.32766894955147474</v>
      </c>
    </row>
    <row r="77" spans="1:37" x14ac:dyDescent="0.3">
      <c r="C77" s="43">
        <v>2015</v>
      </c>
      <c r="D77" s="43">
        <v>2020</v>
      </c>
      <c r="E77" s="43">
        <v>2025</v>
      </c>
      <c r="F77" s="43">
        <v>2030</v>
      </c>
      <c r="G77" s="43">
        <v>2035</v>
      </c>
      <c r="H77" s="43">
        <v>2040</v>
      </c>
      <c r="I77" s="43">
        <v>2045</v>
      </c>
      <c r="J77" s="43">
        <v>2050</v>
      </c>
    </row>
    <row r="78" spans="1:37" x14ac:dyDescent="0.3">
      <c r="B78" s="43" t="s">
        <v>447</v>
      </c>
      <c r="C78" s="173">
        <f t="shared" ref="C78:J79" si="13">INDEX($B73:$AK73,MATCH(C$77,$B$72:$AK$72,0))*1000000</f>
        <v>3969.4712137828237</v>
      </c>
      <c r="D78" s="173">
        <f t="shared" si="13"/>
        <v>65614.697974277937</v>
      </c>
      <c r="E78" s="173">
        <f t="shared" si="13"/>
        <v>204042.79903418355</v>
      </c>
      <c r="F78" s="173">
        <f t="shared" si="13"/>
        <v>597232.73240779783</v>
      </c>
      <c r="G78" s="173">
        <f t="shared" si="13"/>
        <v>1418844.2012075146</v>
      </c>
      <c r="H78" s="173">
        <f t="shared" si="13"/>
        <v>2535742.9190899204</v>
      </c>
      <c r="I78" s="173">
        <f t="shared" si="13"/>
        <v>3542466.2846040144</v>
      </c>
      <c r="J78" s="173">
        <f t="shared" si="13"/>
        <v>4292745.4978543874</v>
      </c>
    </row>
    <row r="79" spans="1:37" x14ac:dyDescent="0.3">
      <c r="B79" s="43" t="s">
        <v>217</v>
      </c>
      <c r="C79" s="173">
        <f t="shared" si="13"/>
        <v>2310.8786943850932</v>
      </c>
      <c r="D79" s="173">
        <f t="shared" si="13"/>
        <v>22509.639957193627</v>
      </c>
      <c r="E79" s="173">
        <f t="shared" si="13"/>
        <v>68300.202335687864</v>
      </c>
      <c r="F79" s="173">
        <f t="shared" si="13"/>
        <v>199110.14230736648</v>
      </c>
      <c r="G79" s="173">
        <f t="shared" si="13"/>
        <v>436223.15171912732</v>
      </c>
      <c r="H79" s="173">
        <f t="shared" si="13"/>
        <v>682480.07878618292</v>
      </c>
      <c r="I79" s="173">
        <f t="shared" si="13"/>
        <v>807897.44412351702</v>
      </c>
      <c r="J79" s="173">
        <f t="shared" si="13"/>
        <v>775072.4147332256</v>
      </c>
    </row>
    <row r="80" spans="1:37" x14ac:dyDescent="0.3">
      <c r="C80" s="173">
        <f>SUM(C78:C79)</f>
        <v>6280.3499081679165</v>
      </c>
      <c r="D80" s="173">
        <f t="shared" ref="D80:J80" si="14">SUM(D78:D79)</f>
        <v>88124.337931471557</v>
      </c>
      <c r="E80" s="173">
        <f t="shared" si="14"/>
        <v>272343.00136987143</v>
      </c>
      <c r="F80" s="173">
        <f t="shared" si="14"/>
        <v>796342.8747151643</v>
      </c>
      <c r="G80" s="173">
        <f t="shared" si="14"/>
        <v>1855067.3529266419</v>
      </c>
      <c r="H80" s="173">
        <f t="shared" si="14"/>
        <v>3218222.997876103</v>
      </c>
      <c r="I80" s="173">
        <f t="shared" si="14"/>
        <v>4350363.7287275316</v>
      </c>
      <c r="J80" s="173">
        <f t="shared" si="14"/>
        <v>5067817.9125876129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1E85-AA00-4781-A260-884097EA8A31}">
  <sheetPr codeName="Sheet36">
    <tabColor theme="6" tint="0.79998168889431442"/>
  </sheetPr>
  <dimension ref="A1:AK80"/>
  <sheetViews>
    <sheetView workbookViewId="0">
      <pane ySplit="23" topLeftCell="A45" activePane="bottomLeft" state="frozen"/>
      <selection activeCell="AP11" sqref="AP11"/>
      <selection pane="bottomLeft" activeCell="D78" sqref="D78:J80"/>
    </sheetView>
  </sheetViews>
  <sheetFormatPr defaultColWidth="9.109375" defaultRowHeight="14.4" x14ac:dyDescent="0.3"/>
  <cols>
    <col min="1" max="1" width="49.44140625" style="43" bestFit="1" customWidth="1"/>
    <col min="2" max="3" width="5.5546875" style="43" bestFit="1" customWidth="1"/>
    <col min="4" max="4" width="6.5546875" style="43" bestFit="1" customWidth="1"/>
    <col min="5" max="6" width="7.5546875" style="43" bestFit="1" customWidth="1"/>
    <col min="7" max="10" width="9.109375" style="43" bestFit="1" customWidth="1"/>
    <col min="11" max="38" width="5.44140625" style="43" bestFit="1" customWidth="1"/>
    <col min="39" max="16384" width="9.109375" style="43"/>
  </cols>
  <sheetData>
    <row r="1" ht="11.25" customHeight="1" x14ac:dyDescent="0.3"/>
    <row r="2" ht="11.25" customHeight="1" x14ac:dyDescent="0.3"/>
    <row r="3" ht="11.25" customHeight="1" x14ac:dyDescent="0.3"/>
    <row r="4" ht="11.25" customHeight="1" x14ac:dyDescent="0.3"/>
    <row r="5" ht="11.25" customHeight="1" x14ac:dyDescent="0.3"/>
    <row r="6" ht="11.25" customHeight="1" x14ac:dyDescent="0.3"/>
    <row r="7" ht="11.25" customHeight="1" x14ac:dyDescent="0.3"/>
    <row r="8" ht="11.25" customHeight="1" x14ac:dyDescent="0.3"/>
    <row r="9" ht="11.25" customHeight="1" x14ac:dyDescent="0.3"/>
    <row r="10" ht="11.25" customHeight="1" x14ac:dyDescent="0.3"/>
    <row r="11" ht="11.25" customHeight="1" x14ac:dyDescent="0.3"/>
    <row r="12" ht="11.25" customHeight="1" x14ac:dyDescent="0.3"/>
    <row r="13" ht="11.25" customHeight="1" x14ac:dyDescent="0.3"/>
    <row r="14" ht="11.25" customHeight="1" x14ac:dyDescent="0.3"/>
    <row r="15" ht="11.25" customHeight="1" x14ac:dyDescent="0.3"/>
    <row r="16" ht="11.25" customHeight="1" x14ac:dyDescent="0.3"/>
    <row r="17" spans="1:37" ht="11.25" customHeight="1" x14ac:dyDescent="0.3"/>
    <row r="18" spans="1:37" ht="11.25" customHeight="1" x14ac:dyDescent="0.3"/>
    <row r="19" spans="1:37" ht="11.25" customHeight="1" x14ac:dyDescent="0.3"/>
    <row r="20" spans="1:37" ht="11.25" customHeight="1" x14ac:dyDescent="0.3"/>
    <row r="21" spans="1:37" ht="11.25" customHeight="1" x14ac:dyDescent="0.3"/>
    <row r="22" spans="1:37" ht="11.25" customHeight="1" x14ac:dyDescent="0.3"/>
    <row r="23" spans="1:37" ht="11.25" customHeight="1" x14ac:dyDescent="0.3"/>
    <row r="25" spans="1:37" x14ac:dyDescent="0.3">
      <c r="A25" s="101" t="s">
        <v>326</v>
      </c>
    </row>
    <row r="26" spans="1:37" x14ac:dyDescent="0.3">
      <c r="A26" s="57" t="s">
        <v>559</v>
      </c>
    </row>
    <row r="27" spans="1:37" x14ac:dyDescent="0.3">
      <c r="A27" s="57" t="s">
        <v>302</v>
      </c>
    </row>
    <row r="28" spans="1:37" x14ac:dyDescent="0.3">
      <c r="A28" s="57" t="s">
        <v>325</v>
      </c>
    </row>
    <row r="29" spans="1:37" x14ac:dyDescent="0.3">
      <c r="A29" s="57"/>
    </row>
    <row r="30" spans="1:37" x14ac:dyDescent="0.3">
      <c r="A30" s="57" t="s">
        <v>246</v>
      </c>
      <c r="B30" s="57">
        <v>2015</v>
      </c>
      <c r="C30" s="57">
        <v>2016</v>
      </c>
      <c r="D30" s="57">
        <v>2017</v>
      </c>
      <c r="E30" s="57">
        <v>2018</v>
      </c>
      <c r="F30" s="57">
        <v>2019</v>
      </c>
      <c r="G30" s="57">
        <v>2020</v>
      </c>
      <c r="H30" s="57">
        <v>2021</v>
      </c>
      <c r="I30" s="57">
        <v>2022</v>
      </c>
      <c r="J30" s="57">
        <v>2023</v>
      </c>
      <c r="K30" s="57">
        <v>2024</v>
      </c>
      <c r="L30" s="57">
        <v>2025</v>
      </c>
      <c r="M30" s="57">
        <v>2026</v>
      </c>
      <c r="N30" s="57">
        <v>2027</v>
      </c>
      <c r="O30" s="57">
        <v>2028</v>
      </c>
      <c r="P30" s="57">
        <v>2029</v>
      </c>
      <c r="Q30" s="57">
        <v>2030</v>
      </c>
      <c r="R30" s="57">
        <v>2031</v>
      </c>
      <c r="S30" s="57">
        <v>2032</v>
      </c>
      <c r="T30" s="57">
        <v>2033</v>
      </c>
      <c r="U30" s="57">
        <v>2034</v>
      </c>
      <c r="V30" s="57">
        <v>2035</v>
      </c>
      <c r="W30" s="57">
        <v>2036</v>
      </c>
      <c r="X30" s="57">
        <v>2037</v>
      </c>
      <c r="Y30" s="57">
        <v>2038</v>
      </c>
      <c r="Z30" s="57">
        <v>2039</v>
      </c>
      <c r="AA30" s="57">
        <v>2040</v>
      </c>
      <c r="AB30" s="57">
        <v>2041</v>
      </c>
      <c r="AC30" s="57">
        <v>2042</v>
      </c>
      <c r="AD30" s="57">
        <v>2043</v>
      </c>
      <c r="AE30" s="57">
        <v>2044</v>
      </c>
      <c r="AF30" s="57">
        <v>2045</v>
      </c>
      <c r="AG30" s="57">
        <v>2046</v>
      </c>
      <c r="AH30" s="57">
        <v>2047</v>
      </c>
      <c r="AI30" s="57">
        <v>2048</v>
      </c>
      <c r="AJ30" s="57">
        <v>2049</v>
      </c>
      <c r="AK30" s="57">
        <v>2050</v>
      </c>
    </row>
    <row r="31" spans="1:37" x14ac:dyDescent="0.3">
      <c r="A31" s="43" t="s">
        <v>212</v>
      </c>
      <c r="B31" s="59">
        <v>2.194087092604275</v>
      </c>
      <c r="C31" s="59">
        <v>2.2059851531602952</v>
      </c>
      <c r="D31" s="59">
        <v>2.215355662981048</v>
      </c>
      <c r="E31" s="59">
        <v>2.2221011226807397</v>
      </c>
      <c r="F31" s="59">
        <v>2.2246496607686286</v>
      </c>
      <c r="G31" s="59">
        <v>2.223050795343656</v>
      </c>
      <c r="H31" s="59">
        <v>2.2187033535859304</v>
      </c>
      <c r="I31" s="59">
        <v>2.200262881617578</v>
      </c>
      <c r="J31" s="59">
        <v>2.1728525377544439</v>
      </c>
      <c r="K31" s="59">
        <v>2.1338227753048051</v>
      </c>
      <c r="L31" s="59">
        <v>2.0875442664363546</v>
      </c>
      <c r="M31" s="59">
        <v>2.0305245024649876</v>
      </c>
      <c r="N31" s="59">
        <v>1.9645241764629415</v>
      </c>
      <c r="O31" s="59">
        <v>1.8919610390179991</v>
      </c>
      <c r="P31" s="59">
        <v>1.8138110939277818</v>
      </c>
      <c r="Q31" s="59">
        <v>1.7258145987898239</v>
      </c>
      <c r="R31" s="59">
        <v>1.6392257806991459</v>
      </c>
      <c r="S31" s="59">
        <v>1.5486477869605566</v>
      </c>
      <c r="T31" s="59">
        <v>1.4515646165161702</v>
      </c>
      <c r="U31" s="59">
        <v>1.3499057969421264</v>
      </c>
      <c r="V31" s="59">
        <v>1.2470274547031013</v>
      </c>
      <c r="W31" s="59">
        <v>1.1459410659242468</v>
      </c>
      <c r="X31" s="59">
        <v>1.0488055041406408</v>
      </c>
      <c r="Y31" s="59">
        <v>0.95729099574965237</v>
      </c>
      <c r="Z31" s="59">
        <v>0.87272067746973414</v>
      </c>
      <c r="AA31" s="59">
        <v>0.79595849558044462</v>
      </c>
      <c r="AB31" s="59">
        <v>0.72816411556400751</v>
      </c>
      <c r="AC31" s="59">
        <v>0.66874550851098191</v>
      </c>
      <c r="AD31" s="59">
        <v>0.61690087452728704</v>
      </c>
      <c r="AE31" s="59">
        <v>0.57155885470641687</v>
      </c>
      <c r="AF31" s="59">
        <v>0.5313072965172676</v>
      </c>
      <c r="AG31" s="59">
        <v>0.49442173791259236</v>
      </c>
      <c r="AH31" s="59">
        <v>0.45901087155457237</v>
      </c>
      <c r="AI31" s="59">
        <v>0.42320563825454371</v>
      </c>
      <c r="AJ31" s="59">
        <v>0.38527675504956221</v>
      </c>
      <c r="AK31" s="59">
        <v>0.34355049110876751</v>
      </c>
    </row>
    <row r="32" spans="1:37" x14ac:dyDescent="0.3">
      <c r="A32" s="43" t="s">
        <v>213</v>
      </c>
      <c r="B32" s="59">
        <v>1.3741960592482429E-2</v>
      </c>
      <c r="C32" s="59">
        <v>1.3845580882964647E-2</v>
      </c>
      <c r="D32" s="59">
        <v>1.394920118915728E-2</v>
      </c>
      <c r="E32" s="59">
        <v>1.4052821513171086E-2</v>
      </c>
      <c r="F32" s="59">
        <v>1.4156441821822453E-2</v>
      </c>
      <c r="G32" s="59">
        <v>1.4260062101665381E-2</v>
      </c>
      <c r="H32" s="59">
        <v>1.4363682395308502E-2</v>
      </c>
      <c r="I32" s="59">
        <v>1.4467302669192345E-2</v>
      </c>
      <c r="J32" s="59">
        <v>1.4570922953495758E-2</v>
      </c>
      <c r="K32" s="59">
        <v>1.4674543282179158E-2</v>
      </c>
      <c r="L32" s="59">
        <v>1.4778163605630754E-2</v>
      </c>
      <c r="M32" s="59">
        <v>1.4881783901841028E-2</v>
      </c>
      <c r="N32" s="59">
        <v>1.4985404228476603E-2</v>
      </c>
      <c r="O32" s="59">
        <v>1.5089024521603499E-2</v>
      </c>
      <c r="P32" s="59">
        <v>1.5192644795832001E-2</v>
      </c>
      <c r="Q32" s="59">
        <v>1.5296265091938838E-2</v>
      </c>
      <c r="R32" s="59">
        <v>1.5387413918342351E-2</v>
      </c>
      <c r="S32" s="59">
        <v>1.546394872659659E-2</v>
      </c>
      <c r="T32" s="59">
        <v>1.5514027330276708E-2</v>
      </c>
      <c r="U32" s="59">
        <v>1.5528452590842639E-2</v>
      </c>
      <c r="V32" s="59">
        <v>1.5499319546954047E-2</v>
      </c>
      <c r="W32" s="59">
        <v>1.54197677586481E-2</v>
      </c>
      <c r="X32" s="59">
        <v>1.528314168069444E-2</v>
      </c>
      <c r="Y32" s="59">
        <v>1.5082955557853203E-2</v>
      </c>
      <c r="Z32" s="59">
        <v>1.4813166370132663E-2</v>
      </c>
      <c r="AA32" s="59">
        <v>1.4468261738863387E-2</v>
      </c>
      <c r="AB32" s="59">
        <v>1.4075854618874454E-2</v>
      </c>
      <c r="AC32" s="59">
        <v>1.363491851995936E-2</v>
      </c>
      <c r="AD32" s="59">
        <v>1.3144368862904205E-2</v>
      </c>
      <c r="AE32" s="59">
        <v>1.2602519388714735E-2</v>
      </c>
      <c r="AF32" s="59">
        <v>1.2006497436028827E-2</v>
      </c>
      <c r="AG32" s="59">
        <v>1.1351894056447636E-2</v>
      </c>
      <c r="AH32" s="59">
        <v>1.0632866604889445E-2</v>
      </c>
      <c r="AI32" s="59">
        <v>9.8426531523449507E-3</v>
      </c>
      <c r="AJ32" s="59">
        <v>8.9740722662963839E-3</v>
      </c>
      <c r="AK32" s="59">
        <v>8.0192872707106674E-3</v>
      </c>
    </row>
    <row r="33" spans="1:37" x14ac:dyDescent="0.3">
      <c r="A33" s="43" t="s">
        <v>214</v>
      </c>
      <c r="B33" s="59">
        <v>0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  <c r="AG33" s="59">
        <v>0</v>
      </c>
      <c r="AH33" s="59">
        <v>0</v>
      </c>
      <c r="AI33" s="59">
        <v>0</v>
      </c>
      <c r="AJ33" s="59">
        <v>0</v>
      </c>
      <c r="AK33" s="59">
        <v>0</v>
      </c>
    </row>
    <row r="34" spans="1:37" x14ac:dyDescent="0.3">
      <c r="A34" s="43" t="s">
        <v>215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  <c r="AG34" s="59">
        <v>0</v>
      </c>
      <c r="AH34" s="59">
        <v>0</v>
      </c>
      <c r="AI34" s="59">
        <v>0</v>
      </c>
      <c r="AJ34" s="59">
        <v>0</v>
      </c>
      <c r="AK34" s="59">
        <v>0</v>
      </c>
    </row>
    <row r="35" spans="1:37" x14ac:dyDescent="0.3">
      <c r="A35" s="43" t="s">
        <v>216</v>
      </c>
      <c r="B35" s="59">
        <v>7.9206124554067073E-2</v>
      </c>
      <c r="C35" s="59">
        <v>8.2362649075973821E-2</v>
      </c>
      <c r="D35" s="59">
        <v>8.6864713382241845E-2</v>
      </c>
      <c r="E35" s="59">
        <v>9.276436549186981E-2</v>
      </c>
      <c r="F35" s="59">
        <v>0.10005035854232817</v>
      </c>
      <c r="G35" s="59">
        <v>0.10869225499558603</v>
      </c>
      <c r="H35" s="59">
        <v>0.11732290474174203</v>
      </c>
      <c r="I35" s="59">
        <v>0.1259253385822908</v>
      </c>
      <c r="J35" s="59">
        <v>0.13447836675058303</v>
      </c>
      <c r="K35" s="59">
        <v>0.14294764852507127</v>
      </c>
      <c r="L35" s="59">
        <v>0.15127884709779568</v>
      </c>
      <c r="M35" s="59">
        <v>0.15939203813995759</v>
      </c>
      <c r="N35" s="59">
        <v>0.16718111595507545</v>
      </c>
      <c r="O35" s="59">
        <v>0.17452490478179145</v>
      </c>
      <c r="P35" s="59">
        <v>0.18131452939714071</v>
      </c>
      <c r="Q35" s="59">
        <v>0.18748904158232346</v>
      </c>
      <c r="R35" s="59">
        <v>0.19288467988270075</v>
      </c>
      <c r="S35" s="59">
        <v>0.19750278083214684</v>
      </c>
      <c r="T35" s="59">
        <v>0.20117254105027393</v>
      </c>
      <c r="U35" s="59">
        <v>0.20369850843675397</v>
      </c>
      <c r="V35" s="59">
        <v>0.20492749753524295</v>
      </c>
      <c r="W35" s="59">
        <v>0.20483513783005727</v>
      </c>
      <c r="X35" s="59">
        <v>0.20350106808835736</v>
      </c>
      <c r="Y35" s="59">
        <v>0.2010302064248177</v>
      </c>
      <c r="Z35" s="59">
        <v>0.19749404893885003</v>
      </c>
      <c r="AA35" s="59">
        <v>0.19290832440716041</v>
      </c>
      <c r="AB35" s="59">
        <v>0.18767793816620315</v>
      </c>
      <c r="AC35" s="59">
        <v>0.18179890982964461</v>
      </c>
      <c r="AD35" s="59">
        <v>0.17525825146365498</v>
      </c>
      <c r="AE35" s="59">
        <v>0.16803359184940103</v>
      </c>
      <c r="AF35" s="59">
        <v>0.16008663248038432</v>
      </c>
      <c r="AG35" s="59">
        <v>0.15135858741930186</v>
      </c>
      <c r="AH35" s="59">
        <v>0.14177155473185926</v>
      </c>
      <c r="AI35" s="59">
        <v>0.13123537536459942</v>
      </c>
      <c r="AJ35" s="59">
        <v>0.11965429688395178</v>
      </c>
      <c r="AK35" s="59">
        <v>0.10692383027614226</v>
      </c>
    </row>
    <row r="36" spans="1:37" x14ac:dyDescent="0.3">
      <c r="A36" s="43" t="s">
        <v>217</v>
      </c>
      <c r="B36" s="59">
        <v>1.8779602165475936E-3</v>
      </c>
      <c r="C36" s="59">
        <v>2.5368485786191504E-3</v>
      </c>
      <c r="D36" s="59">
        <v>3.5853259238356264E-3</v>
      </c>
      <c r="E36" s="59">
        <v>5.0383369114874186E-3</v>
      </c>
      <c r="F36" s="59">
        <v>7.2437927252883135E-3</v>
      </c>
      <c r="G36" s="59">
        <v>1.0065235568484656E-2</v>
      </c>
      <c r="H36" s="59">
        <v>1.3364093207148573E-2</v>
      </c>
      <c r="I36" s="59">
        <v>1.5857012863460494E-2</v>
      </c>
      <c r="J36" s="59">
        <v>1.8630843499930879E-2</v>
      </c>
      <c r="K36" s="59">
        <v>2.1455458490907992E-2</v>
      </c>
      <c r="L36" s="59">
        <v>2.4327121000098432E-2</v>
      </c>
      <c r="M36" s="59">
        <v>2.7330396871564841E-2</v>
      </c>
      <c r="N36" s="59">
        <v>3.0309979842335046E-2</v>
      </c>
      <c r="O36" s="59">
        <v>3.3356645589020066E-2</v>
      </c>
      <c r="P36" s="59">
        <v>3.6353877059176656E-2</v>
      </c>
      <c r="Q36" s="59">
        <v>3.9441043157523802E-2</v>
      </c>
      <c r="R36" s="59">
        <v>4.2218524149446456E-2</v>
      </c>
      <c r="S36" s="59">
        <v>4.4839529748641901E-2</v>
      </c>
      <c r="T36" s="59">
        <v>4.7445793744509669E-2</v>
      </c>
      <c r="U36" s="59">
        <v>4.998681385410262E-2</v>
      </c>
      <c r="V36" s="59">
        <v>5.2400199847698746E-2</v>
      </c>
      <c r="W36" s="59">
        <v>5.4671735078163405E-2</v>
      </c>
      <c r="X36" s="59">
        <v>5.6845294428715595E-2</v>
      </c>
      <c r="Y36" s="59">
        <v>5.8987094446448618E-2</v>
      </c>
      <c r="Z36" s="59">
        <v>6.1146058669520602E-2</v>
      </c>
      <c r="AA36" s="59">
        <v>6.3333547355623618E-2</v>
      </c>
      <c r="AB36" s="59">
        <v>6.5485891088884043E-2</v>
      </c>
      <c r="AC36" s="59">
        <v>6.7593001631309907E-2</v>
      </c>
      <c r="AD36" s="59">
        <v>6.9651601482818862E-2</v>
      </c>
      <c r="AE36" s="59">
        <v>7.1671043878930571E-2</v>
      </c>
      <c r="AF36" s="59">
        <v>7.3673022257861431E-2</v>
      </c>
      <c r="AG36" s="59">
        <v>7.5690836820576979E-2</v>
      </c>
      <c r="AH36" s="59">
        <v>7.776635480511282E-2</v>
      </c>
      <c r="AI36" s="59">
        <v>7.9944430754237739E-2</v>
      </c>
      <c r="AJ36" s="59">
        <v>8.2269006681258264E-2</v>
      </c>
      <c r="AK36" s="59">
        <v>8.4786906101832302E-2</v>
      </c>
    </row>
    <row r="37" spans="1:37" x14ac:dyDescent="0.3">
      <c r="A37" s="43" t="s">
        <v>218</v>
      </c>
      <c r="B37" s="59">
        <v>1.4247989591203239E-3</v>
      </c>
      <c r="C37" s="59">
        <v>2.8812843268927616E-3</v>
      </c>
      <c r="D37" s="59">
        <v>5.1298418330441775E-3</v>
      </c>
      <c r="E37" s="59">
        <v>8.2030402517966547E-3</v>
      </c>
      <c r="F37" s="59">
        <v>1.3335562750084832E-2</v>
      </c>
      <c r="G37" s="59">
        <v>2.0643872035210495E-2</v>
      </c>
      <c r="H37" s="59">
        <v>3.0234330581984787E-2</v>
      </c>
      <c r="I37" s="59">
        <v>5.4751354820237103E-2</v>
      </c>
      <c r="J37" s="59">
        <v>8.8005711812155551E-2</v>
      </c>
      <c r="K37" s="59">
        <v>0.13291085154826859</v>
      </c>
      <c r="L37" s="59">
        <v>0.18515346660628682</v>
      </c>
      <c r="M37" s="59">
        <v>0.24822071038559795</v>
      </c>
      <c r="N37" s="59">
        <v>0.32061286817387824</v>
      </c>
      <c r="O37" s="59">
        <v>0.39994282798971859</v>
      </c>
      <c r="P37" s="59">
        <v>0.48546128964526447</v>
      </c>
      <c r="Q37" s="59">
        <v>0.5813518176287481</v>
      </c>
      <c r="R37" s="59">
        <v>0.67693825221580517</v>
      </c>
      <c r="S37" s="59">
        <v>0.77746599114350123</v>
      </c>
      <c r="T37" s="59">
        <v>0.88549123573147048</v>
      </c>
      <c r="U37" s="59">
        <v>0.9993382114317797</v>
      </c>
      <c r="V37" s="59">
        <v>1.1158732883153188</v>
      </c>
      <c r="W37" s="59">
        <v>1.2321301002649974</v>
      </c>
      <c r="X37" s="59">
        <v>1.3458328503429049</v>
      </c>
      <c r="Y37" s="59">
        <v>1.4551466589924216</v>
      </c>
      <c r="Z37" s="59">
        <v>1.5586340131925935</v>
      </c>
      <c r="AA37" s="59">
        <v>1.65540938461888</v>
      </c>
      <c r="AB37" s="59">
        <v>1.7439442681240154</v>
      </c>
      <c r="AC37" s="59">
        <v>1.8248457815338399</v>
      </c>
      <c r="AD37" s="59">
        <v>1.8989330707525105</v>
      </c>
      <c r="AE37" s="59">
        <v>1.9672922120286558</v>
      </c>
      <c r="AF37" s="59">
        <v>2.0313548220239932</v>
      </c>
      <c r="AG37" s="59">
        <v>2.0928752597440927</v>
      </c>
      <c r="AH37" s="59">
        <v>2.1537867194400353</v>
      </c>
      <c r="AI37" s="59">
        <v>2.2160103186678044</v>
      </c>
      <c r="AJ37" s="59">
        <v>2.2813343378146564</v>
      </c>
      <c r="AK37" s="59">
        <v>2.3514980041821971</v>
      </c>
    </row>
    <row r="38" spans="1:37" x14ac:dyDescent="0.3">
      <c r="A38" s="43" t="s">
        <v>219</v>
      </c>
      <c r="B38" s="59">
        <v>0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  <c r="AG38" s="59">
        <v>0</v>
      </c>
      <c r="AH38" s="59">
        <v>0</v>
      </c>
      <c r="AI38" s="59">
        <v>0</v>
      </c>
      <c r="AJ38" s="59">
        <v>0</v>
      </c>
      <c r="AK38" s="59">
        <v>0</v>
      </c>
    </row>
    <row r="39" spans="1:37" x14ac:dyDescent="0.3">
      <c r="A39" s="43" t="s">
        <v>220</v>
      </c>
      <c r="B39" s="59">
        <v>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</row>
    <row r="40" spans="1:37" x14ac:dyDescent="0.3">
      <c r="A40" s="57" t="s">
        <v>52</v>
      </c>
      <c r="B40" s="72">
        <v>2.2903379369264925</v>
      </c>
      <c r="C40" s="72">
        <v>2.3076115160247457</v>
      </c>
      <c r="D40" s="72">
        <v>2.3248847453093271</v>
      </c>
      <c r="E40" s="72">
        <v>2.3421596868490648</v>
      </c>
      <c r="F40" s="72">
        <v>2.3594358166081522</v>
      </c>
      <c r="G40" s="72">
        <v>2.3767122200446025</v>
      </c>
      <c r="H40" s="72">
        <v>2.3939883645121145</v>
      </c>
      <c r="I40" s="72">
        <v>2.4112638905527586</v>
      </c>
      <c r="J40" s="72">
        <v>2.4285383827706091</v>
      </c>
      <c r="K40" s="72">
        <v>2.4458112771512321</v>
      </c>
      <c r="L40" s="72">
        <v>2.4630818647461661</v>
      </c>
      <c r="M40" s="72">
        <v>2.480349431763949</v>
      </c>
      <c r="N40" s="72">
        <v>2.4976135446627068</v>
      </c>
      <c r="O40" s="72">
        <v>2.5148744419001328</v>
      </c>
      <c r="P40" s="72">
        <v>2.5321334348251958</v>
      </c>
      <c r="Q40" s="72">
        <v>2.5493927662503584</v>
      </c>
      <c r="R40" s="72">
        <v>2.5666546508654404</v>
      </c>
      <c r="S40" s="72">
        <v>2.5839200374114433</v>
      </c>
      <c r="T40" s="72">
        <v>2.601188214372701</v>
      </c>
      <c r="U40" s="72">
        <v>2.6184577832556055</v>
      </c>
      <c r="V40" s="72">
        <v>2.635727759948316</v>
      </c>
      <c r="W40" s="72">
        <v>2.6529978068561126</v>
      </c>
      <c r="X40" s="72">
        <v>2.6702678586813131</v>
      </c>
      <c r="Y40" s="72">
        <v>2.6875379111711934</v>
      </c>
      <c r="Z40" s="72">
        <v>2.704807964640831</v>
      </c>
      <c r="AA40" s="72">
        <v>2.7220780137009721</v>
      </c>
      <c r="AB40" s="72">
        <v>2.7393480675619846</v>
      </c>
      <c r="AC40" s="72">
        <v>2.7566181200257356</v>
      </c>
      <c r="AD40" s="72">
        <v>2.7738881670891757</v>
      </c>
      <c r="AE40" s="72">
        <v>2.7911582218521191</v>
      </c>
      <c r="AF40" s="72">
        <v>2.8084282707155355</v>
      </c>
      <c r="AG40" s="72">
        <v>2.8256983159530114</v>
      </c>
      <c r="AH40" s="72">
        <v>2.8429683671364692</v>
      </c>
      <c r="AI40" s="72">
        <v>2.8602384161935301</v>
      </c>
      <c r="AJ40" s="72">
        <v>2.8775084686957251</v>
      </c>
      <c r="AK40" s="72">
        <v>2.89477851893965</v>
      </c>
    </row>
    <row r="43" spans="1:37" x14ac:dyDescent="0.3">
      <c r="A43" s="101" t="s">
        <v>326</v>
      </c>
      <c r="B43" s="73">
        <f>B30</f>
        <v>2015</v>
      </c>
      <c r="C43" s="73">
        <f t="shared" ref="C43:AK43" si="0">C30</f>
        <v>2016</v>
      </c>
      <c r="D43" s="73">
        <f t="shared" si="0"/>
        <v>2017</v>
      </c>
      <c r="E43" s="73">
        <f t="shared" si="0"/>
        <v>2018</v>
      </c>
      <c r="F43" s="73">
        <f t="shared" si="0"/>
        <v>2019</v>
      </c>
      <c r="G43" s="73">
        <f t="shared" si="0"/>
        <v>2020</v>
      </c>
      <c r="H43" s="73">
        <f t="shared" si="0"/>
        <v>2021</v>
      </c>
      <c r="I43" s="73">
        <f t="shared" si="0"/>
        <v>2022</v>
      </c>
      <c r="J43" s="73">
        <f t="shared" si="0"/>
        <v>2023</v>
      </c>
      <c r="K43" s="73">
        <f t="shared" si="0"/>
        <v>2024</v>
      </c>
      <c r="L43" s="73">
        <f t="shared" si="0"/>
        <v>2025</v>
      </c>
      <c r="M43" s="73">
        <f t="shared" si="0"/>
        <v>2026</v>
      </c>
      <c r="N43" s="73">
        <f t="shared" si="0"/>
        <v>2027</v>
      </c>
      <c r="O43" s="73">
        <f t="shared" si="0"/>
        <v>2028</v>
      </c>
      <c r="P43" s="73">
        <f t="shared" si="0"/>
        <v>2029</v>
      </c>
      <c r="Q43" s="73">
        <f t="shared" si="0"/>
        <v>2030</v>
      </c>
      <c r="R43" s="73">
        <f t="shared" si="0"/>
        <v>2031</v>
      </c>
      <c r="S43" s="73">
        <f t="shared" si="0"/>
        <v>2032</v>
      </c>
      <c r="T43" s="73">
        <f t="shared" si="0"/>
        <v>2033</v>
      </c>
      <c r="U43" s="73">
        <f t="shared" si="0"/>
        <v>2034</v>
      </c>
      <c r="V43" s="73">
        <f t="shared" si="0"/>
        <v>2035</v>
      </c>
      <c r="W43" s="73">
        <f t="shared" si="0"/>
        <v>2036</v>
      </c>
      <c r="X43" s="73">
        <f t="shared" si="0"/>
        <v>2037</v>
      </c>
      <c r="Y43" s="73">
        <f t="shared" si="0"/>
        <v>2038</v>
      </c>
      <c r="Z43" s="73">
        <f t="shared" si="0"/>
        <v>2039</v>
      </c>
      <c r="AA43" s="73">
        <f t="shared" si="0"/>
        <v>2040</v>
      </c>
      <c r="AB43" s="73">
        <f t="shared" si="0"/>
        <v>2041</v>
      </c>
      <c r="AC43" s="73">
        <f t="shared" si="0"/>
        <v>2042</v>
      </c>
      <c r="AD43" s="73">
        <f t="shared" si="0"/>
        <v>2043</v>
      </c>
      <c r="AE43" s="73">
        <f t="shared" si="0"/>
        <v>2044</v>
      </c>
      <c r="AF43" s="73">
        <f t="shared" si="0"/>
        <v>2045</v>
      </c>
      <c r="AG43" s="73">
        <f t="shared" si="0"/>
        <v>2046</v>
      </c>
      <c r="AH43" s="73">
        <f t="shared" si="0"/>
        <v>2047</v>
      </c>
      <c r="AI43" s="73">
        <f t="shared" si="0"/>
        <v>2048</v>
      </c>
      <c r="AJ43" s="73">
        <f t="shared" si="0"/>
        <v>2049</v>
      </c>
      <c r="AK43" s="73">
        <f t="shared" si="0"/>
        <v>2050</v>
      </c>
    </row>
    <row r="44" spans="1:37" x14ac:dyDescent="0.3">
      <c r="A44" s="99" t="s">
        <v>218</v>
      </c>
      <c r="B44" s="102">
        <f>B37</f>
        <v>1.4247989591203239E-3</v>
      </c>
      <c r="C44" s="102">
        <f t="shared" ref="C44:AK44" si="1">C37</f>
        <v>2.8812843268927616E-3</v>
      </c>
      <c r="D44" s="102">
        <f t="shared" si="1"/>
        <v>5.1298418330441775E-3</v>
      </c>
      <c r="E44" s="102">
        <f t="shared" si="1"/>
        <v>8.2030402517966547E-3</v>
      </c>
      <c r="F44" s="102">
        <f t="shared" si="1"/>
        <v>1.3335562750084832E-2</v>
      </c>
      <c r="G44" s="102">
        <f t="shared" si="1"/>
        <v>2.0643872035210495E-2</v>
      </c>
      <c r="H44" s="102">
        <f t="shared" si="1"/>
        <v>3.0234330581984787E-2</v>
      </c>
      <c r="I44" s="102">
        <f t="shared" si="1"/>
        <v>5.4751354820237103E-2</v>
      </c>
      <c r="J44" s="102">
        <f t="shared" si="1"/>
        <v>8.8005711812155551E-2</v>
      </c>
      <c r="K44" s="102">
        <f t="shared" si="1"/>
        <v>0.13291085154826859</v>
      </c>
      <c r="L44" s="102">
        <f t="shared" si="1"/>
        <v>0.18515346660628682</v>
      </c>
      <c r="M44" s="102">
        <f t="shared" si="1"/>
        <v>0.24822071038559795</v>
      </c>
      <c r="N44" s="102">
        <f t="shared" si="1"/>
        <v>0.32061286817387824</v>
      </c>
      <c r="O44" s="102">
        <f t="shared" si="1"/>
        <v>0.39994282798971859</v>
      </c>
      <c r="P44" s="102">
        <f t="shared" si="1"/>
        <v>0.48546128964526447</v>
      </c>
      <c r="Q44" s="102">
        <f t="shared" si="1"/>
        <v>0.5813518176287481</v>
      </c>
      <c r="R44" s="102">
        <f t="shared" si="1"/>
        <v>0.67693825221580517</v>
      </c>
      <c r="S44" s="102">
        <f t="shared" si="1"/>
        <v>0.77746599114350123</v>
      </c>
      <c r="T44" s="102">
        <f t="shared" si="1"/>
        <v>0.88549123573147048</v>
      </c>
      <c r="U44" s="102">
        <f t="shared" si="1"/>
        <v>0.9993382114317797</v>
      </c>
      <c r="V44" s="102">
        <f t="shared" si="1"/>
        <v>1.1158732883153188</v>
      </c>
      <c r="W44" s="102">
        <f t="shared" si="1"/>
        <v>1.2321301002649974</v>
      </c>
      <c r="X44" s="102">
        <f t="shared" si="1"/>
        <v>1.3458328503429049</v>
      </c>
      <c r="Y44" s="102">
        <f t="shared" si="1"/>
        <v>1.4551466589924216</v>
      </c>
      <c r="Z44" s="102">
        <f t="shared" si="1"/>
        <v>1.5586340131925935</v>
      </c>
      <c r="AA44" s="102">
        <f t="shared" si="1"/>
        <v>1.65540938461888</v>
      </c>
      <c r="AB44" s="102">
        <f t="shared" si="1"/>
        <v>1.7439442681240154</v>
      </c>
      <c r="AC44" s="102">
        <f t="shared" si="1"/>
        <v>1.8248457815338399</v>
      </c>
      <c r="AD44" s="102">
        <f t="shared" si="1"/>
        <v>1.8989330707525105</v>
      </c>
      <c r="AE44" s="102">
        <f t="shared" si="1"/>
        <v>1.9672922120286558</v>
      </c>
      <c r="AF44" s="102">
        <f t="shared" si="1"/>
        <v>2.0313548220239932</v>
      </c>
      <c r="AG44" s="102">
        <f t="shared" si="1"/>
        <v>2.0928752597440927</v>
      </c>
      <c r="AH44" s="102">
        <f t="shared" si="1"/>
        <v>2.1537867194400353</v>
      </c>
      <c r="AI44" s="102">
        <f t="shared" si="1"/>
        <v>2.2160103186678044</v>
      </c>
      <c r="AJ44" s="102">
        <f t="shared" si="1"/>
        <v>2.2813343378146564</v>
      </c>
      <c r="AK44" s="102">
        <f t="shared" si="1"/>
        <v>2.3514980041821971</v>
      </c>
    </row>
    <row r="45" spans="1:37" x14ac:dyDescent="0.3">
      <c r="A45" s="99" t="s">
        <v>217</v>
      </c>
      <c r="B45" s="102">
        <f>B36</f>
        <v>1.8779602165475936E-3</v>
      </c>
      <c r="C45" s="102">
        <f t="shared" ref="C45:AK45" si="2">C36</f>
        <v>2.5368485786191504E-3</v>
      </c>
      <c r="D45" s="102">
        <f t="shared" si="2"/>
        <v>3.5853259238356264E-3</v>
      </c>
      <c r="E45" s="102">
        <f t="shared" si="2"/>
        <v>5.0383369114874186E-3</v>
      </c>
      <c r="F45" s="102">
        <f t="shared" si="2"/>
        <v>7.2437927252883135E-3</v>
      </c>
      <c r="G45" s="102">
        <f t="shared" si="2"/>
        <v>1.0065235568484656E-2</v>
      </c>
      <c r="H45" s="102">
        <f t="shared" si="2"/>
        <v>1.3364093207148573E-2</v>
      </c>
      <c r="I45" s="102">
        <f t="shared" si="2"/>
        <v>1.5857012863460494E-2</v>
      </c>
      <c r="J45" s="102">
        <f t="shared" si="2"/>
        <v>1.8630843499930879E-2</v>
      </c>
      <c r="K45" s="102">
        <f t="shared" si="2"/>
        <v>2.1455458490907992E-2</v>
      </c>
      <c r="L45" s="102">
        <f t="shared" si="2"/>
        <v>2.4327121000098432E-2</v>
      </c>
      <c r="M45" s="102">
        <f t="shared" si="2"/>
        <v>2.7330396871564841E-2</v>
      </c>
      <c r="N45" s="102">
        <f t="shared" si="2"/>
        <v>3.0309979842335046E-2</v>
      </c>
      <c r="O45" s="102">
        <f t="shared" si="2"/>
        <v>3.3356645589020066E-2</v>
      </c>
      <c r="P45" s="102">
        <f t="shared" si="2"/>
        <v>3.6353877059176656E-2</v>
      </c>
      <c r="Q45" s="102">
        <f t="shared" si="2"/>
        <v>3.9441043157523802E-2</v>
      </c>
      <c r="R45" s="102">
        <f t="shared" si="2"/>
        <v>4.2218524149446456E-2</v>
      </c>
      <c r="S45" s="102">
        <f t="shared" si="2"/>
        <v>4.4839529748641901E-2</v>
      </c>
      <c r="T45" s="102">
        <f t="shared" si="2"/>
        <v>4.7445793744509669E-2</v>
      </c>
      <c r="U45" s="102">
        <f t="shared" si="2"/>
        <v>4.998681385410262E-2</v>
      </c>
      <c r="V45" s="102">
        <f t="shared" si="2"/>
        <v>5.2400199847698746E-2</v>
      </c>
      <c r="W45" s="102">
        <f t="shared" si="2"/>
        <v>5.4671735078163405E-2</v>
      </c>
      <c r="X45" s="102">
        <f t="shared" si="2"/>
        <v>5.6845294428715595E-2</v>
      </c>
      <c r="Y45" s="102">
        <f t="shared" si="2"/>
        <v>5.8987094446448618E-2</v>
      </c>
      <c r="Z45" s="102">
        <f t="shared" si="2"/>
        <v>6.1146058669520602E-2</v>
      </c>
      <c r="AA45" s="102">
        <f t="shared" si="2"/>
        <v>6.3333547355623618E-2</v>
      </c>
      <c r="AB45" s="102">
        <f t="shared" si="2"/>
        <v>6.5485891088884043E-2</v>
      </c>
      <c r="AC45" s="102">
        <f t="shared" si="2"/>
        <v>6.7593001631309907E-2</v>
      </c>
      <c r="AD45" s="102">
        <f t="shared" si="2"/>
        <v>6.9651601482818862E-2</v>
      </c>
      <c r="AE45" s="102">
        <f t="shared" si="2"/>
        <v>7.1671043878930571E-2</v>
      </c>
      <c r="AF45" s="102">
        <f t="shared" si="2"/>
        <v>7.3673022257861431E-2</v>
      </c>
      <c r="AG45" s="102">
        <f t="shared" si="2"/>
        <v>7.5690836820576979E-2</v>
      </c>
      <c r="AH45" s="102">
        <f t="shared" si="2"/>
        <v>7.776635480511282E-2</v>
      </c>
      <c r="AI45" s="102">
        <f t="shared" si="2"/>
        <v>7.9944430754237739E-2</v>
      </c>
      <c r="AJ45" s="102">
        <f t="shared" si="2"/>
        <v>8.2269006681258264E-2</v>
      </c>
      <c r="AK45" s="102">
        <f t="shared" si="2"/>
        <v>8.4786906101832302E-2</v>
      </c>
    </row>
    <row r="46" spans="1:37" x14ac:dyDescent="0.3">
      <c r="A46" s="99" t="s">
        <v>80</v>
      </c>
      <c r="B46" s="102">
        <f>B40-B47-B45-B44</f>
        <v>9.2948085146549494E-2</v>
      </c>
      <c r="C46" s="102">
        <f t="shared" ref="C46:AK46" si="3">C40-C47-C45-C44</f>
        <v>9.6208229958938574E-2</v>
      </c>
      <c r="D46" s="102">
        <f t="shared" si="3"/>
        <v>0.10081391457139928</v>
      </c>
      <c r="E46" s="102">
        <f t="shared" si="3"/>
        <v>0.10681718700504109</v>
      </c>
      <c r="F46" s="102">
        <f t="shared" si="3"/>
        <v>0.11420680036415044</v>
      </c>
      <c r="G46" s="102">
        <f t="shared" si="3"/>
        <v>0.12295231709725131</v>
      </c>
      <c r="H46" s="102">
        <f t="shared" si="3"/>
        <v>0.13168658713705073</v>
      </c>
      <c r="I46" s="102">
        <f t="shared" si="3"/>
        <v>0.14039264125148299</v>
      </c>
      <c r="J46" s="102">
        <f t="shared" si="3"/>
        <v>0.14904928970407877</v>
      </c>
      <c r="K46" s="102">
        <f t="shared" si="3"/>
        <v>0.1576221918072504</v>
      </c>
      <c r="L46" s="102">
        <f t="shared" si="3"/>
        <v>0.16605701070342624</v>
      </c>
      <c r="M46" s="102">
        <f t="shared" si="3"/>
        <v>0.17427382204179853</v>
      </c>
      <c r="N46" s="102">
        <f t="shared" si="3"/>
        <v>0.18216652018355195</v>
      </c>
      <c r="O46" s="102">
        <f t="shared" si="3"/>
        <v>0.18961392930339505</v>
      </c>
      <c r="P46" s="102">
        <f t="shared" si="3"/>
        <v>0.19650717419297281</v>
      </c>
      <c r="Q46" s="102">
        <f t="shared" si="3"/>
        <v>0.20278530667426253</v>
      </c>
      <c r="R46" s="102">
        <f t="shared" si="3"/>
        <v>0.20827209380104283</v>
      </c>
      <c r="S46" s="102">
        <f t="shared" si="3"/>
        <v>0.21296672955874352</v>
      </c>
      <c r="T46" s="102">
        <f t="shared" si="3"/>
        <v>0.21668656838055067</v>
      </c>
      <c r="U46" s="102">
        <f t="shared" si="3"/>
        <v>0.21922696102759676</v>
      </c>
      <c r="V46" s="102">
        <f t="shared" si="3"/>
        <v>0.22042681708219702</v>
      </c>
      <c r="W46" s="102">
        <f t="shared" si="3"/>
        <v>0.22025490558870509</v>
      </c>
      <c r="X46" s="102">
        <f t="shared" si="3"/>
        <v>0.21878420976905177</v>
      </c>
      <c r="Y46" s="102">
        <f t="shared" si="3"/>
        <v>0.21611316198267083</v>
      </c>
      <c r="Z46" s="102">
        <f t="shared" si="3"/>
        <v>0.21230721530898267</v>
      </c>
      <c r="AA46" s="102">
        <f t="shared" si="3"/>
        <v>0.20737658614602394</v>
      </c>
      <c r="AB46" s="102">
        <f t="shared" si="3"/>
        <v>0.20175379278507788</v>
      </c>
      <c r="AC46" s="102">
        <f t="shared" si="3"/>
        <v>0.19543382834960377</v>
      </c>
      <c r="AD46" s="102">
        <f t="shared" si="3"/>
        <v>0.18840262032655897</v>
      </c>
      <c r="AE46" s="102">
        <f t="shared" si="3"/>
        <v>0.18063611123811607</v>
      </c>
      <c r="AF46" s="102">
        <f t="shared" si="3"/>
        <v>0.17209312991641301</v>
      </c>
      <c r="AG46" s="102">
        <f t="shared" si="3"/>
        <v>0.16271048147574918</v>
      </c>
      <c r="AH46" s="102">
        <f t="shared" si="3"/>
        <v>0.15240442133674881</v>
      </c>
      <c r="AI46" s="102">
        <f t="shared" si="3"/>
        <v>0.14107802851694418</v>
      </c>
      <c r="AJ46" s="102">
        <f t="shared" si="3"/>
        <v>0.12862836915024811</v>
      </c>
      <c r="AK46" s="102">
        <f t="shared" si="3"/>
        <v>0.11494311754685294</v>
      </c>
    </row>
    <row r="47" spans="1:37" x14ac:dyDescent="0.3">
      <c r="A47" s="99" t="s">
        <v>84</v>
      </c>
      <c r="B47" s="102">
        <f>B31</f>
        <v>2.194087092604275</v>
      </c>
      <c r="C47" s="102">
        <f t="shared" ref="C47:AK47" si="4">C31</f>
        <v>2.2059851531602952</v>
      </c>
      <c r="D47" s="102">
        <f t="shared" si="4"/>
        <v>2.215355662981048</v>
      </c>
      <c r="E47" s="102">
        <f t="shared" si="4"/>
        <v>2.2221011226807397</v>
      </c>
      <c r="F47" s="102">
        <f t="shared" si="4"/>
        <v>2.2246496607686286</v>
      </c>
      <c r="G47" s="102">
        <f t="shared" si="4"/>
        <v>2.223050795343656</v>
      </c>
      <c r="H47" s="102">
        <f t="shared" si="4"/>
        <v>2.2187033535859304</v>
      </c>
      <c r="I47" s="102">
        <f t="shared" si="4"/>
        <v>2.200262881617578</v>
      </c>
      <c r="J47" s="102">
        <f t="shared" si="4"/>
        <v>2.1728525377544439</v>
      </c>
      <c r="K47" s="102">
        <f t="shared" si="4"/>
        <v>2.1338227753048051</v>
      </c>
      <c r="L47" s="102">
        <f t="shared" si="4"/>
        <v>2.0875442664363546</v>
      </c>
      <c r="M47" s="102">
        <f t="shared" si="4"/>
        <v>2.0305245024649876</v>
      </c>
      <c r="N47" s="102">
        <f t="shared" si="4"/>
        <v>1.9645241764629415</v>
      </c>
      <c r="O47" s="102">
        <f t="shared" si="4"/>
        <v>1.8919610390179991</v>
      </c>
      <c r="P47" s="102">
        <f t="shared" si="4"/>
        <v>1.8138110939277818</v>
      </c>
      <c r="Q47" s="102">
        <f t="shared" si="4"/>
        <v>1.7258145987898239</v>
      </c>
      <c r="R47" s="102">
        <f t="shared" si="4"/>
        <v>1.6392257806991459</v>
      </c>
      <c r="S47" s="102">
        <f t="shared" si="4"/>
        <v>1.5486477869605566</v>
      </c>
      <c r="T47" s="102">
        <f t="shared" si="4"/>
        <v>1.4515646165161702</v>
      </c>
      <c r="U47" s="102">
        <f t="shared" si="4"/>
        <v>1.3499057969421264</v>
      </c>
      <c r="V47" s="102">
        <f t="shared" si="4"/>
        <v>1.2470274547031013</v>
      </c>
      <c r="W47" s="102">
        <f t="shared" si="4"/>
        <v>1.1459410659242468</v>
      </c>
      <c r="X47" s="102">
        <f t="shared" si="4"/>
        <v>1.0488055041406408</v>
      </c>
      <c r="Y47" s="102">
        <f t="shared" si="4"/>
        <v>0.95729099574965237</v>
      </c>
      <c r="Z47" s="102">
        <f t="shared" si="4"/>
        <v>0.87272067746973414</v>
      </c>
      <c r="AA47" s="102">
        <f t="shared" si="4"/>
        <v>0.79595849558044462</v>
      </c>
      <c r="AB47" s="102">
        <f t="shared" si="4"/>
        <v>0.72816411556400751</v>
      </c>
      <c r="AC47" s="102">
        <f t="shared" si="4"/>
        <v>0.66874550851098191</v>
      </c>
      <c r="AD47" s="102">
        <f t="shared" si="4"/>
        <v>0.61690087452728704</v>
      </c>
      <c r="AE47" s="102">
        <f t="shared" si="4"/>
        <v>0.57155885470641687</v>
      </c>
      <c r="AF47" s="102">
        <f t="shared" si="4"/>
        <v>0.5313072965172676</v>
      </c>
      <c r="AG47" s="102">
        <f t="shared" si="4"/>
        <v>0.49442173791259236</v>
      </c>
      <c r="AH47" s="102">
        <f t="shared" si="4"/>
        <v>0.45901087155457237</v>
      </c>
      <c r="AI47" s="102">
        <f t="shared" si="4"/>
        <v>0.42320563825454371</v>
      </c>
      <c r="AJ47" s="102">
        <f t="shared" si="4"/>
        <v>0.38527675504956221</v>
      </c>
      <c r="AK47" s="102">
        <f t="shared" si="4"/>
        <v>0.34355049110876751</v>
      </c>
    </row>
    <row r="49" spans="1:37" x14ac:dyDescent="0.3">
      <c r="A49" s="101" t="s">
        <v>399</v>
      </c>
    </row>
    <row r="50" spans="1:37" x14ac:dyDescent="0.3">
      <c r="A50" s="57" t="s">
        <v>559</v>
      </c>
    </row>
    <row r="51" spans="1:37" x14ac:dyDescent="0.3">
      <c r="A51" s="57" t="s">
        <v>304</v>
      </c>
    </row>
    <row r="52" spans="1:37" x14ac:dyDescent="0.3">
      <c r="A52" s="57" t="s">
        <v>325</v>
      </c>
    </row>
    <row r="53" spans="1:37" x14ac:dyDescent="0.3">
      <c r="A53" s="57"/>
    </row>
    <row r="54" spans="1:37" x14ac:dyDescent="0.3">
      <c r="A54" s="57" t="s">
        <v>246</v>
      </c>
      <c r="B54" s="57">
        <v>2015</v>
      </c>
      <c r="C54" s="57">
        <v>2016</v>
      </c>
      <c r="D54" s="57">
        <v>2017</v>
      </c>
      <c r="E54" s="57">
        <v>2018</v>
      </c>
      <c r="F54" s="57">
        <v>2019</v>
      </c>
      <c r="G54" s="57">
        <v>2020</v>
      </c>
      <c r="H54" s="57">
        <v>2021</v>
      </c>
      <c r="I54" s="57">
        <v>2022</v>
      </c>
      <c r="J54" s="57">
        <v>2023</v>
      </c>
      <c r="K54" s="57">
        <v>2024</v>
      </c>
      <c r="L54" s="57">
        <v>2025</v>
      </c>
      <c r="M54" s="57">
        <v>2026</v>
      </c>
      <c r="N54" s="57">
        <v>2027</v>
      </c>
      <c r="O54" s="57">
        <v>2028</v>
      </c>
      <c r="P54" s="57">
        <v>2029</v>
      </c>
      <c r="Q54" s="57">
        <v>2030</v>
      </c>
      <c r="R54" s="57">
        <v>2031</v>
      </c>
      <c r="S54" s="57">
        <v>2032</v>
      </c>
      <c r="T54" s="57">
        <v>2033</v>
      </c>
      <c r="U54" s="57">
        <v>2034</v>
      </c>
      <c r="V54" s="57">
        <v>2035</v>
      </c>
      <c r="W54" s="57">
        <v>2036</v>
      </c>
      <c r="X54" s="57">
        <v>2037</v>
      </c>
      <c r="Y54" s="57">
        <v>2038</v>
      </c>
      <c r="Z54" s="57">
        <v>2039</v>
      </c>
      <c r="AA54" s="57">
        <v>2040</v>
      </c>
      <c r="AB54" s="57">
        <v>2041</v>
      </c>
      <c r="AC54" s="57">
        <v>2042</v>
      </c>
      <c r="AD54" s="57">
        <v>2043</v>
      </c>
      <c r="AE54" s="57">
        <v>2044</v>
      </c>
      <c r="AF54" s="57">
        <v>2045</v>
      </c>
      <c r="AG54" s="57">
        <v>2046</v>
      </c>
      <c r="AH54" s="57">
        <v>2047</v>
      </c>
      <c r="AI54" s="57">
        <v>2048</v>
      </c>
      <c r="AJ54" s="57">
        <v>2049</v>
      </c>
      <c r="AK54" s="57">
        <v>2050</v>
      </c>
    </row>
    <row r="55" spans="1:37" x14ac:dyDescent="0.3">
      <c r="A55" s="43" t="s">
        <v>212</v>
      </c>
      <c r="B55" s="59">
        <v>2.02750381362433</v>
      </c>
      <c r="C55" s="59">
        <v>2.0424131686495079</v>
      </c>
      <c r="D55" s="59">
        <v>2.0571233164838221</v>
      </c>
      <c r="E55" s="59">
        <v>2.0716265529196676</v>
      </c>
      <c r="F55" s="59">
        <v>2.0850253458277201</v>
      </c>
      <c r="G55" s="59">
        <v>2.0973205113297491</v>
      </c>
      <c r="H55" s="59">
        <v>2.1085211288092949</v>
      </c>
      <c r="I55" s="59">
        <v>2.1180327044112497</v>
      </c>
      <c r="J55" s="59">
        <v>2.1258256490801388</v>
      </c>
      <c r="K55" s="59">
        <v>2.1306785341049173</v>
      </c>
      <c r="L55" s="59">
        <v>2.1330337376172519</v>
      </c>
      <c r="M55" s="59">
        <v>2.1323211837592022</v>
      </c>
      <c r="N55" s="59">
        <v>2.1279688363278666</v>
      </c>
      <c r="O55" s="59">
        <v>2.1195865964506169</v>
      </c>
      <c r="P55" s="59">
        <v>2.1063383373651696</v>
      </c>
      <c r="Q55" s="59">
        <v>2.08713487730917</v>
      </c>
      <c r="R55" s="59">
        <v>2.0653389236077415</v>
      </c>
      <c r="S55" s="59">
        <v>2.040722926502426</v>
      </c>
      <c r="T55" s="59">
        <v>2.0037043277983266</v>
      </c>
      <c r="U55" s="59">
        <v>1.9540738090561913</v>
      </c>
      <c r="V55" s="59">
        <v>1.892709199283181</v>
      </c>
      <c r="W55" s="59">
        <v>1.820745508578913</v>
      </c>
      <c r="X55" s="59">
        <v>1.7390758213857163</v>
      </c>
      <c r="Y55" s="59">
        <v>1.6484640415963601</v>
      </c>
      <c r="Z55" s="59">
        <v>1.5496988414210249</v>
      </c>
      <c r="AA55" s="59">
        <v>1.4436098734906597</v>
      </c>
      <c r="AB55" s="59">
        <v>1.3398850260885671</v>
      </c>
      <c r="AC55" s="59">
        <v>1.2387093638294746</v>
      </c>
      <c r="AD55" s="59">
        <v>1.1402482987944653</v>
      </c>
      <c r="AE55" s="59">
        <v>1.0445211693356604</v>
      </c>
      <c r="AF55" s="59">
        <v>0.95131523384959071</v>
      </c>
      <c r="AG55" s="59">
        <v>0.86019228454501717</v>
      </c>
      <c r="AH55" s="59">
        <v>0.77061364142559474</v>
      </c>
      <c r="AI55" s="59">
        <v>0.68212371303177288</v>
      </c>
      <c r="AJ55" s="59">
        <v>0.59443221131144719</v>
      </c>
      <c r="AK55" s="59">
        <v>0.50722372720107989</v>
      </c>
    </row>
    <row r="56" spans="1:37" x14ac:dyDescent="0.3">
      <c r="A56" s="43" t="s">
        <v>213</v>
      </c>
      <c r="B56" s="59">
        <v>5.1992345157572575E-2</v>
      </c>
      <c r="C56" s="59">
        <v>5.2384389865048536E-2</v>
      </c>
      <c r="D56" s="59">
        <v>5.2776434535614689E-2</v>
      </c>
      <c r="E56" s="59">
        <v>5.3168479206251708E-2</v>
      </c>
      <c r="F56" s="59">
        <v>5.356052394488172E-2</v>
      </c>
      <c r="G56" s="59">
        <v>5.3952568656036731E-2</v>
      </c>
      <c r="H56" s="59">
        <v>5.4344613280846853E-2</v>
      </c>
      <c r="I56" s="59">
        <v>5.4736657926008708E-2</v>
      </c>
      <c r="J56" s="59">
        <v>5.5128702577511512E-2</v>
      </c>
      <c r="K56" s="59">
        <v>5.5520747349500368E-2</v>
      </c>
      <c r="L56" s="59">
        <v>5.5912791991874232E-2</v>
      </c>
      <c r="M56" s="59">
        <v>5.6304836697397963E-2</v>
      </c>
      <c r="N56" s="59">
        <v>5.6696881371043617E-2</v>
      </c>
      <c r="O56" s="59">
        <v>5.7088926159290572E-2</v>
      </c>
      <c r="P56" s="59">
        <v>5.7480970785448539E-2</v>
      </c>
      <c r="Q56" s="59">
        <v>5.7873015444153991E-2</v>
      </c>
      <c r="R56" s="59">
        <v>5.8217874622145505E-2</v>
      </c>
      <c r="S56" s="59">
        <v>5.8507442181015099E-2</v>
      </c>
      <c r="T56" s="59">
        <v>5.8696913296895289E-2</v>
      </c>
      <c r="U56" s="59">
        <v>5.875149092146361E-2</v>
      </c>
      <c r="V56" s="59">
        <v>5.8641266796789542E-2</v>
      </c>
      <c r="W56" s="59">
        <v>5.834028465049166E-2</v>
      </c>
      <c r="X56" s="59">
        <v>5.7823363535765622E-2</v>
      </c>
      <c r="Y56" s="59">
        <v>5.7065964660734513E-2</v>
      </c>
      <c r="Z56" s="59">
        <v>5.6045224280645109E-2</v>
      </c>
      <c r="AA56" s="59">
        <v>5.4740286749427026E-2</v>
      </c>
      <c r="AB56" s="59">
        <v>5.3255624665068314E-2</v>
      </c>
      <c r="AC56" s="59">
        <v>5.1587354530408303E-2</v>
      </c>
      <c r="AD56" s="59">
        <v>4.9731372825794207E-2</v>
      </c>
      <c r="AE56" s="59">
        <v>4.7681299565859953E-2</v>
      </c>
      <c r="AF56" s="59">
        <v>4.5426266185774673E-2</v>
      </c>
      <c r="AG56" s="59">
        <v>4.2949591594119658E-2</v>
      </c>
      <c r="AH56" s="59">
        <v>4.0229170196310324E-2</v>
      </c>
      <c r="AI56" s="59">
        <v>3.723941842296611E-2</v>
      </c>
      <c r="AJ56" s="59">
        <v>3.395316553718445E-2</v>
      </c>
      <c r="AK56" s="59">
        <v>3.0340761677159735E-2</v>
      </c>
    </row>
    <row r="57" spans="1:37" x14ac:dyDescent="0.3">
      <c r="A57" s="43" t="s">
        <v>216</v>
      </c>
      <c r="B57" s="59">
        <v>0</v>
      </c>
      <c r="C57" s="59"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59">
        <v>0</v>
      </c>
      <c r="AC57" s="59">
        <v>0</v>
      </c>
      <c r="AD57" s="59">
        <v>0</v>
      </c>
      <c r="AE57" s="59">
        <v>0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</row>
    <row r="58" spans="1:37" x14ac:dyDescent="0.3">
      <c r="A58" s="43" t="s">
        <v>217</v>
      </c>
      <c r="B58" s="59">
        <v>1.0178847331500001E-4</v>
      </c>
      <c r="C58" s="59">
        <v>2.2731670010788494E-4</v>
      </c>
      <c r="D58" s="59">
        <v>4.1858280988449386E-4</v>
      </c>
      <c r="E58" s="59">
        <v>6.7812944624733756E-4</v>
      </c>
      <c r="F58" s="59">
        <v>1.3021418106556422E-3</v>
      </c>
      <c r="G58" s="59">
        <v>2.2903448551902668E-3</v>
      </c>
      <c r="H58" s="59">
        <v>3.6397297178116508E-3</v>
      </c>
      <c r="I58" s="59">
        <v>5.133835006290409E-3</v>
      </c>
      <c r="J58" s="59">
        <v>6.9086975408117384E-3</v>
      </c>
      <c r="K58" s="59">
        <v>8.8581675148457113E-3</v>
      </c>
      <c r="L58" s="59">
        <v>1.0948034344674866E-2</v>
      </c>
      <c r="M58" s="59">
        <v>1.2963585865687988E-2</v>
      </c>
      <c r="N58" s="59">
        <v>1.4912196536161252E-2</v>
      </c>
      <c r="O58" s="59">
        <v>1.6774606793080953E-2</v>
      </c>
      <c r="P58" s="59">
        <v>1.8556636979046009E-2</v>
      </c>
      <c r="Q58" s="59">
        <v>2.0268100088653408E-2</v>
      </c>
      <c r="R58" s="59">
        <v>2.1940008590694997E-2</v>
      </c>
      <c r="S58" s="59">
        <v>2.371703157014388E-2</v>
      </c>
      <c r="T58" s="59">
        <v>2.601499607130716E-2</v>
      </c>
      <c r="U58" s="59">
        <v>2.8819256718274185E-2</v>
      </c>
      <c r="V58" s="59">
        <v>3.2065176384374339E-2</v>
      </c>
      <c r="W58" s="59">
        <v>3.5688537607804875E-2</v>
      </c>
      <c r="X58" s="59">
        <v>3.9659032907205162E-2</v>
      </c>
      <c r="Y58" s="59">
        <v>4.3976877503937542E-2</v>
      </c>
      <c r="Z58" s="59">
        <v>4.8659348110285515E-2</v>
      </c>
      <c r="AA58" s="59">
        <v>5.373024594519267E-2</v>
      </c>
      <c r="AB58" s="59">
        <v>5.8758040849598382E-2</v>
      </c>
      <c r="AC58" s="59">
        <v>6.3791860366594066E-2</v>
      </c>
      <c r="AD58" s="59">
        <v>6.8867840136981245E-2</v>
      </c>
      <c r="AE58" s="59">
        <v>7.4008110072090877E-2</v>
      </c>
      <c r="AF58" s="59">
        <v>7.9221408220947503E-2</v>
      </c>
      <c r="AG58" s="59">
        <v>8.4505108200815832E-2</v>
      </c>
      <c r="AH58" s="59">
        <v>8.9846517366407863E-2</v>
      </c>
      <c r="AI58" s="59">
        <v>9.5224319500230206E-2</v>
      </c>
      <c r="AJ58" s="59">
        <v>0.10061557269637478</v>
      </c>
      <c r="AK58" s="59">
        <v>0.10601274905079346</v>
      </c>
    </row>
    <row r="59" spans="1:37" x14ac:dyDescent="0.3">
      <c r="A59" s="43" t="s">
        <v>218</v>
      </c>
      <c r="B59" s="59">
        <v>9.585904768500001E-5</v>
      </c>
      <c r="C59" s="59">
        <v>3.5071938727635773E-4</v>
      </c>
      <c r="D59" s="59">
        <v>7.3904759526648687E-4</v>
      </c>
      <c r="E59" s="59">
        <v>1.2660066779012589E-3</v>
      </c>
      <c r="F59" s="59">
        <v>2.5329462120116109E-3</v>
      </c>
      <c r="G59" s="59">
        <v>4.5393214004934958E-3</v>
      </c>
      <c r="H59" s="59">
        <v>7.2790594259217788E-3</v>
      </c>
      <c r="I59" s="59">
        <v>1.1563119696799259E-2</v>
      </c>
      <c r="J59" s="59">
        <v>1.7285053901998988E-2</v>
      </c>
      <c r="K59" s="59">
        <v>2.5772445010751193E-2</v>
      </c>
      <c r="L59" s="59">
        <v>3.6617115721168131E-2</v>
      </c>
      <c r="M59" s="59">
        <v>5.0603861573630955E-2</v>
      </c>
      <c r="N59" s="59">
        <v>6.8297340606672849E-2</v>
      </c>
      <c r="O59" s="59">
        <v>9.0106916968633752E-2</v>
      </c>
      <c r="P59" s="59">
        <v>0.1168628862882759</v>
      </c>
      <c r="Q59" s="59">
        <v>0.14964462492418229</v>
      </c>
      <c r="R59" s="59">
        <v>0.18510559423736953</v>
      </c>
      <c r="S59" s="59">
        <v>0.22333679017125502</v>
      </c>
      <c r="T59" s="59">
        <v>0.2735497377163158</v>
      </c>
      <c r="U59" s="59">
        <v>0.33600320792473454</v>
      </c>
      <c r="V59" s="59">
        <v>0.40991390694494229</v>
      </c>
      <c r="W59" s="59">
        <v>0.49423700503598716</v>
      </c>
      <c r="X59" s="59">
        <v>0.58813490918134215</v>
      </c>
      <c r="Y59" s="59">
        <v>0.69086803462323576</v>
      </c>
      <c r="Z59" s="59">
        <v>0.80165328826991433</v>
      </c>
      <c r="AA59" s="59">
        <v>0.91965808452406095</v>
      </c>
      <c r="AB59" s="59">
        <v>1.0355215820182868</v>
      </c>
      <c r="AC59" s="59">
        <v>1.1490134807065133</v>
      </c>
      <c r="AD59" s="59">
        <v>1.2599363302072624</v>
      </c>
      <c r="AE59" s="59">
        <v>1.3682550479223616</v>
      </c>
      <c r="AF59" s="59">
        <v>1.4741845008039101</v>
      </c>
      <c r="AG59" s="59">
        <v>1.5781822137810952</v>
      </c>
      <c r="AH59" s="59">
        <v>1.6808216606018607</v>
      </c>
      <c r="AI59" s="59">
        <v>1.7826053249741127</v>
      </c>
      <c r="AJ59" s="59">
        <v>1.8838736177139916</v>
      </c>
      <c r="AK59" s="59">
        <v>1.9849791175065667</v>
      </c>
    </row>
    <row r="60" spans="1:37" x14ac:dyDescent="0.3">
      <c r="A60" s="43" t="s">
        <v>221</v>
      </c>
      <c r="B60" s="59">
        <v>0</v>
      </c>
      <c r="C60" s="59">
        <v>0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0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  <c r="AG60" s="59">
        <v>0</v>
      </c>
      <c r="AH60" s="59">
        <v>0</v>
      </c>
      <c r="AI60" s="59">
        <v>0</v>
      </c>
      <c r="AJ60" s="59">
        <v>0</v>
      </c>
      <c r="AK60" s="59">
        <v>0</v>
      </c>
    </row>
    <row r="61" spans="1:37" x14ac:dyDescent="0.3">
      <c r="A61" s="43" t="s">
        <v>222</v>
      </c>
      <c r="B61" s="59">
        <v>0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0</v>
      </c>
      <c r="AB61" s="59">
        <v>0</v>
      </c>
      <c r="AC61" s="59">
        <v>0</v>
      </c>
      <c r="AD61" s="59">
        <v>0</v>
      </c>
      <c r="AE61" s="59">
        <v>0</v>
      </c>
      <c r="AF61" s="59">
        <v>0</v>
      </c>
      <c r="AG61" s="59">
        <v>0</v>
      </c>
      <c r="AH61" s="59">
        <v>0</v>
      </c>
      <c r="AI61" s="59">
        <v>0</v>
      </c>
      <c r="AJ61" s="59">
        <v>0</v>
      </c>
      <c r="AK61" s="59">
        <v>0</v>
      </c>
    </row>
    <row r="62" spans="1:37" x14ac:dyDescent="0.3">
      <c r="A62" s="43" t="s">
        <v>219</v>
      </c>
      <c r="B62" s="59">
        <v>0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</row>
    <row r="63" spans="1:37" x14ac:dyDescent="0.3">
      <c r="A63" s="57" t="s">
        <v>52</v>
      </c>
      <c r="B63" s="72">
        <v>2.0796938063029025</v>
      </c>
      <c r="C63" s="72">
        <v>2.0953755946019408</v>
      </c>
      <c r="D63" s="72">
        <v>2.1110573814245877</v>
      </c>
      <c r="E63" s="72">
        <v>2.1267391682500678</v>
      </c>
      <c r="F63" s="72">
        <v>2.1424209577952693</v>
      </c>
      <c r="G63" s="72">
        <v>2.1581027462414695</v>
      </c>
      <c r="H63" s="72">
        <v>2.1737845312338751</v>
      </c>
      <c r="I63" s="72">
        <v>2.1894663170403481</v>
      </c>
      <c r="J63" s="72">
        <v>2.2051481031004609</v>
      </c>
      <c r="K63" s="72">
        <v>2.2208298939800146</v>
      </c>
      <c r="L63" s="72">
        <v>2.2365116796749693</v>
      </c>
      <c r="M63" s="72">
        <v>2.252193467895919</v>
      </c>
      <c r="N63" s="72">
        <v>2.2678752548417442</v>
      </c>
      <c r="O63" s="72">
        <v>2.2835570463716222</v>
      </c>
      <c r="P63" s="72">
        <v>2.2992388314179402</v>
      </c>
      <c r="Q63" s="72">
        <v>2.3149206177661599</v>
      </c>
      <c r="R63" s="72">
        <v>2.3306024010579516</v>
      </c>
      <c r="S63" s="72">
        <v>2.3462841904248402</v>
      </c>
      <c r="T63" s="72">
        <v>2.3619659748828448</v>
      </c>
      <c r="U63" s="72">
        <v>2.3776477646206637</v>
      </c>
      <c r="V63" s="72">
        <v>2.3933295494092874</v>
      </c>
      <c r="W63" s="72">
        <v>2.4090113358731968</v>
      </c>
      <c r="X63" s="72">
        <v>2.4246931270100291</v>
      </c>
      <c r="Y63" s="72">
        <v>2.440374918384268</v>
      </c>
      <c r="Z63" s="72">
        <v>2.4560567020818698</v>
      </c>
      <c r="AA63" s="72">
        <v>2.47173849070934</v>
      </c>
      <c r="AB63" s="72">
        <v>2.4874202736215203</v>
      </c>
      <c r="AC63" s="72">
        <v>2.5031020594329902</v>
      </c>
      <c r="AD63" s="72">
        <v>2.5187838419645034</v>
      </c>
      <c r="AE63" s="72">
        <v>2.5344656268959729</v>
      </c>
      <c r="AF63" s="72">
        <v>2.550147409060223</v>
      </c>
      <c r="AG63" s="72">
        <v>2.5658291981210479</v>
      </c>
      <c r="AH63" s="72">
        <v>2.5815109895901736</v>
      </c>
      <c r="AI63" s="72">
        <v>2.597192775929082</v>
      </c>
      <c r="AJ63" s="72">
        <v>2.6128745672589981</v>
      </c>
      <c r="AK63" s="72">
        <v>2.6285563554355997</v>
      </c>
    </row>
    <row r="66" spans="1:37" x14ac:dyDescent="0.3">
      <c r="A66" s="101" t="s">
        <v>327</v>
      </c>
      <c r="B66" s="73">
        <f>B43</f>
        <v>2015</v>
      </c>
      <c r="C66" s="73">
        <f t="shared" ref="C66:AK66" si="5">C43</f>
        <v>2016</v>
      </c>
      <c r="D66" s="73">
        <f t="shared" si="5"/>
        <v>2017</v>
      </c>
      <c r="E66" s="73">
        <f t="shared" si="5"/>
        <v>2018</v>
      </c>
      <c r="F66" s="73">
        <f t="shared" si="5"/>
        <v>2019</v>
      </c>
      <c r="G66" s="73">
        <f t="shared" si="5"/>
        <v>2020</v>
      </c>
      <c r="H66" s="73">
        <f t="shared" si="5"/>
        <v>2021</v>
      </c>
      <c r="I66" s="73">
        <f t="shared" si="5"/>
        <v>2022</v>
      </c>
      <c r="J66" s="73">
        <f t="shared" si="5"/>
        <v>2023</v>
      </c>
      <c r="K66" s="73">
        <f t="shared" si="5"/>
        <v>2024</v>
      </c>
      <c r="L66" s="73">
        <f t="shared" si="5"/>
        <v>2025</v>
      </c>
      <c r="M66" s="73">
        <f t="shared" si="5"/>
        <v>2026</v>
      </c>
      <c r="N66" s="73">
        <f t="shared" si="5"/>
        <v>2027</v>
      </c>
      <c r="O66" s="73">
        <f t="shared" si="5"/>
        <v>2028</v>
      </c>
      <c r="P66" s="73">
        <f t="shared" si="5"/>
        <v>2029</v>
      </c>
      <c r="Q66" s="73">
        <f t="shared" si="5"/>
        <v>2030</v>
      </c>
      <c r="R66" s="73">
        <f t="shared" si="5"/>
        <v>2031</v>
      </c>
      <c r="S66" s="73">
        <f t="shared" si="5"/>
        <v>2032</v>
      </c>
      <c r="T66" s="73">
        <f t="shared" si="5"/>
        <v>2033</v>
      </c>
      <c r="U66" s="73">
        <f t="shared" si="5"/>
        <v>2034</v>
      </c>
      <c r="V66" s="73">
        <f t="shared" si="5"/>
        <v>2035</v>
      </c>
      <c r="W66" s="73">
        <f t="shared" si="5"/>
        <v>2036</v>
      </c>
      <c r="X66" s="73">
        <f t="shared" si="5"/>
        <v>2037</v>
      </c>
      <c r="Y66" s="73">
        <f t="shared" si="5"/>
        <v>2038</v>
      </c>
      <c r="Z66" s="73">
        <f t="shared" si="5"/>
        <v>2039</v>
      </c>
      <c r="AA66" s="73">
        <f t="shared" si="5"/>
        <v>2040</v>
      </c>
      <c r="AB66" s="73">
        <f t="shared" si="5"/>
        <v>2041</v>
      </c>
      <c r="AC66" s="73">
        <f t="shared" si="5"/>
        <v>2042</v>
      </c>
      <c r="AD66" s="73">
        <f t="shared" si="5"/>
        <v>2043</v>
      </c>
      <c r="AE66" s="73">
        <f t="shared" si="5"/>
        <v>2044</v>
      </c>
      <c r="AF66" s="73">
        <f t="shared" si="5"/>
        <v>2045</v>
      </c>
      <c r="AG66" s="73">
        <f t="shared" si="5"/>
        <v>2046</v>
      </c>
      <c r="AH66" s="73">
        <f t="shared" si="5"/>
        <v>2047</v>
      </c>
      <c r="AI66" s="73">
        <f t="shared" si="5"/>
        <v>2048</v>
      </c>
      <c r="AJ66" s="73">
        <f t="shared" si="5"/>
        <v>2049</v>
      </c>
      <c r="AK66" s="73">
        <f t="shared" si="5"/>
        <v>2050</v>
      </c>
    </row>
    <row r="67" spans="1:37" x14ac:dyDescent="0.3">
      <c r="A67" s="99" t="s">
        <v>218</v>
      </c>
      <c r="B67" s="102">
        <f>B59</f>
        <v>9.585904768500001E-5</v>
      </c>
      <c r="C67" s="102">
        <f t="shared" ref="C67:AK67" si="6">C59</f>
        <v>3.5071938727635773E-4</v>
      </c>
      <c r="D67" s="102">
        <f t="shared" si="6"/>
        <v>7.3904759526648687E-4</v>
      </c>
      <c r="E67" s="102">
        <f t="shared" si="6"/>
        <v>1.2660066779012589E-3</v>
      </c>
      <c r="F67" s="102">
        <f t="shared" si="6"/>
        <v>2.5329462120116109E-3</v>
      </c>
      <c r="G67" s="102">
        <f t="shared" si="6"/>
        <v>4.5393214004934958E-3</v>
      </c>
      <c r="H67" s="102">
        <f t="shared" si="6"/>
        <v>7.2790594259217788E-3</v>
      </c>
      <c r="I67" s="102">
        <f t="shared" si="6"/>
        <v>1.1563119696799259E-2</v>
      </c>
      <c r="J67" s="102">
        <f t="shared" si="6"/>
        <v>1.7285053901998988E-2</v>
      </c>
      <c r="K67" s="102">
        <f t="shared" si="6"/>
        <v>2.5772445010751193E-2</v>
      </c>
      <c r="L67" s="102">
        <f t="shared" si="6"/>
        <v>3.6617115721168131E-2</v>
      </c>
      <c r="M67" s="102">
        <f t="shared" si="6"/>
        <v>5.0603861573630955E-2</v>
      </c>
      <c r="N67" s="102">
        <f t="shared" si="6"/>
        <v>6.8297340606672849E-2</v>
      </c>
      <c r="O67" s="102">
        <f t="shared" si="6"/>
        <v>9.0106916968633752E-2</v>
      </c>
      <c r="P67" s="102">
        <f t="shared" si="6"/>
        <v>0.1168628862882759</v>
      </c>
      <c r="Q67" s="102">
        <f t="shared" si="6"/>
        <v>0.14964462492418229</v>
      </c>
      <c r="R67" s="102">
        <f t="shared" si="6"/>
        <v>0.18510559423736953</v>
      </c>
      <c r="S67" s="102">
        <f t="shared" si="6"/>
        <v>0.22333679017125502</v>
      </c>
      <c r="T67" s="102">
        <f t="shared" si="6"/>
        <v>0.2735497377163158</v>
      </c>
      <c r="U67" s="102">
        <f t="shared" si="6"/>
        <v>0.33600320792473454</v>
      </c>
      <c r="V67" s="102">
        <f t="shared" si="6"/>
        <v>0.40991390694494229</v>
      </c>
      <c r="W67" s="102">
        <f t="shared" si="6"/>
        <v>0.49423700503598716</v>
      </c>
      <c r="X67" s="102">
        <f t="shared" si="6"/>
        <v>0.58813490918134215</v>
      </c>
      <c r="Y67" s="102">
        <f t="shared" si="6"/>
        <v>0.69086803462323576</v>
      </c>
      <c r="Z67" s="102">
        <f t="shared" si="6"/>
        <v>0.80165328826991433</v>
      </c>
      <c r="AA67" s="102">
        <f t="shared" si="6"/>
        <v>0.91965808452406095</v>
      </c>
      <c r="AB67" s="102">
        <f t="shared" si="6"/>
        <v>1.0355215820182868</v>
      </c>
      <c r="AC67" s="102">
        <f t="shared" si="6"/>
        <v>1.1490134807065133</v>
      </c>
      <c r="AD67" s="102">
        <f t="shared" si="6"/>
        <v>1.2599363302072624</v>
      </c>
      <c r="AE67" s="102">
        <f t="shared" si="6"/>
        <v>1.3682550479223616</v>
      </c>
      <c r="AF67" s="102">
        <f t="shared" si="6"/>
        <v>1.4741845008039101</v>
      </c>
      <c r="AG67" s="102">
        <f t="shared" si="6"/>
        <v>1.5781822137810952</v>
      </c>
      <c r="AH67" s="102">
        <f t="shared" si="6"/>
        <v>1.6808216606018607</v>
      </c>
      <c r="AI67" s="102">
        <f t="shared" si="6"/>
        <v>1.7826053249741127</v>
      </c>
      <c r="AJ67" s="102">
        <f t="shared" si="6"/>
        <v>1.8838736177139916</v>
      </c>
      <c r="AK67" s="102">
        <f t="shared" si="6"/>
        <v>1.9849791175065667</v>
      </c>
    </row>
    <row r="68" spans="1:37" x14ac:dyDescent="0.3">
      <c r="A68" s="99" t="s">
        <v>217</v>
      </c>
      <c r="B68" s="102">
        <f>B58</f>
        <v>1.0178847331500001E-4</v>
      </c>
      <c r="C68" s="102">
        <f t="shared" ref="C68:AK68" si="7">C58</f>
        <v>2.2731670010788494E-4</v>
      </c>
      <c r="D68" s="102">
        <f t="shared" si="7"/>
        <v>4.1858280988449386E-4</v>
      </c>
      <c r="E68" s="102">
        <f t="shared" si="7"/>
        <v>6.7812944624733756E-4</v>
      </c>
      <c r="F68" s="102">
        <f t="shared" si="7"/>
        <v>1.3021418106556422E-3</v>
      </c>
      <c r="G68" s="102">
        <f t="shared" si="7"/>
        <v>2.2903448551902668E-3</v>
      </c>
      <c r="H68" s="102">
        <f t="shared" si="7"/>
        <v>3.6397297178116508E-3</v>
      </c>
      <c r="I68" s="102">
        <f t="shared" si="7"/>
        <v>5.133835006290409E-3</v>
      </c>
      <c r="J68" s="102">
        <f t="shared" si="7"/>
        <v>6.9086975408117384E-3</v>
      </c>
      <c r="K68" s="102">
        <f t="shared" si="7"/>
        <v>8.8581675148457113E-3</v>
      </c>
      <c r="L68" s="102">
        <f t="shared" si="7"/>
        <v>1.0948034344674866E-2</v>
      </c>
      <c r="M68" s="102">
        <f t="shared" si="7"/>
        <v>1.2963585865687988E-2</v>
      </c>
      <c r="N68" s="102">
        <f t="shared" si="7"/>
        <v>1.4912196536161252E-2</v>
      </c>
      <c r="O68" s="102">
        <f t="shared" si="7"/>
        <v>1.6774606793080953E-2</v>
      </c>
      <c r="P68" s="102">
        <f t="shared" si="7"/>
        <v>1.8556636979046009E-2</v>
      </c>
      <c r="Q68" s="102">
        <f t="shared" si="7"/>
        <v>2.0268100088653408E-2</v>
      </c>
      <c r="R68" s="102">
        <f t="shared" si="7"/>
        <v>2.1940008590694997E-2</v>
      </c>
      <c r="S68" s="102">
        <f t="shared" si="7"/>
        <v>2.371703157014388E-2</v>
      </c>
      <c r="T68" s="102">
        <f t="shared" si="7"/>
        <v>2.601499607130716E-2</v>
      </c>
      <c r="U68" s="102">
        <f t="shared" si="7"/>
        <v>2.8819256718274185E-2</v>
      </c>
      <c r="V68" s="102">
        <f t="shared" si="7"/>
        <v>3.2065176384374339E-2</v>
      </c>
      <c r="W68" s="102">
        <f t="shared" si="7"/>
        <v>3.5688537607804875E-2</v>
      </c>
      <c r="X68" s="102">
        <f t="shared" si="7"/>
        <v>3.9659032907205162E-2</v>
      </c>
      <c r="Y68" s="102">
        <f t="shared" si="7"/>
        <v>4.3976877503937542E-2</v>
      </c>
      <c r="Z68" s="102">
        <f t="shared" si="7"/>
        <v>4.8659348110285515E-2</v>
      </c>
      <c r="AA68" s="102">
        <f t="shared" si="7"/>
        <v>5.373024594519267E-2</v>
      </c>
      <c r="AB68" s="102">
        <f t="shared" si="7"/>
        <v>5.8758040849598382E-2</v>
      </c>
      <c r="AC68" s="102">
        <f t="shared" si="7"/>
        <v>6.3791860366594066E-2</v>
      </c>
      <c r="AD68" s="102">
        <f t="shared" si="7"/>
        <v>6.8867840136981245E-2</v>
      </c>
      <c r="AE68" s="102">
        <f t="shared" si="7"/>
        <v>7.4008110072090877E-2</v>
      </c>
      <c r="AF68" s="102">
        <f t="shared" si="7"/>
        <v>7.9221408220947503E-2</v>
      </c>
      <c r="AG68" s="102">
        <f t="shared" si="7"/>
        <v>8.4505108200815832E-2</v>
      </c>
      <c r="AH68" s="102">
        <f t="shared" si="7"/>
        <v>8.9846517366407863E-2</v>
      </c>
      <c r="AI68" s="102">
        <f t="shared" si="7"/>
        <v>9.5224319500230206E-2</v>
      </c>
      <c r="AJ68" s="102">
        <f t="shared" si="7"/>
        <v>0.10061557269637478</v>
      </c>
      <c r="AK68" s="102">
        <f t="shared" si="7"/>
        <v>0.10601274905079346</v>
      </c>
    </row>
    <row r="69" spans="1:37" x14ac:dyDescent="0.3">
      <c r="A69" s="99" t="s">
        <v>80</v>
      </c>
      <c r="B69" s="102">
        <f>B63-B70-B68-B67</f>
        <v>5.1992345157572499E-2</v>
      </c>
      <c r="C69" s="102">
        <f t="shared" ref="C69:AK69" si="8">C63-C70-C68-C67</f>
        <v>5.2384389865048592E-2</v>
      </c>
      <c r="D69" s="102">
        <f t="shared" si="8"/>
        <v>5.2776434535614598E-2</v>
      </c>
      <c r="E69" s="102">
        <f t="shared" si="8"/>
        <v>5.3168479206251645E-2</v>
      </c>
      <c r="F69" s="102">
        <f t="shared" si="8"/>
        <v>5.3560523944881915E-2</v>
      </c>
      <c r="G69" s="102">
        <f t="shared" si="8"/>
        <v>5.3952568656036648E-2</v>
      </c>
      <c r="H69" s="102">
        <f t="shared" si="8"/>
        <v>5.4344613280846742E-2</v>
      </c>
      <c r="I69" s="102">
        <f t="shared" si="8"/>
        <v>5.4736657926008743E-2</v>
      </c>
      <c r="J69" s="102">
        <f t="shared" si="8"/>
        <v>5.5128702577511401E-2</v>
      </c>
      <c r="K69" s="102">
        <f t="shared" si="8"/>
        <v>5.5520747349500466E-2</v>
      </c>
      <c r="L69" s="102">
        <f t="shared" si="8"/>
        <v>5.5912791991874433E-2</v>
      </c>
      <c r="M69" s="102">
        <f t="shared" si="8"/>
        <v>5.6304836697397852E-2</v>
      </c>
      <c r="N69" s="102">
        <f t="shared" si="8"/>
        <v>5.6696881371043534E-2</v>
      </c>
      <c r="O69" s="102">
        <f t="shared" si="8"/>
        <v>5.7088926159290579E-2</v>
      </c>
      <c r="P69" s="102">
        <f t="shared" si="8"/>
        <v>5.7480970785448643E-2</v>
      </c>
      <c r="Q69" s="102">
        <f t="shared" si="8"/>
        <v>5.7873015444154158E-2</v>
      </c>
      <c r="R69" s="102">
        <f t="shared" si="8"/>
        <v>5.8217874622145532E-2</v>
      </c>
      <c r="S69" s="102">
        <f t="shared" si="8"/>
        <v>5.8507442181015223E-2</v>
      </c>
      <c r="T69" s="102">
        <f t="shared" si="8"/>
        <v>5.8696913296895192E-2</v>
      </c>
      <c r="U69" s="102">
        <f t="shared" si="8"/>
        <v>5.87514909214637E-2</v>
      </c>
      <c r="V69" s="102">
        <f t="shared" si="8"/>
        <v>5.864126679678977E-2</v>
      </c>
      <c r="W69" s="102">
        <f t="shared" si="8"/>
        <v>5.8340284650491736E-2</v>
      </c>
      <c r="X69" s="102">
        <f t="shared" si="8"/>
        <v>5.782336353576556E-2</v>
      </c>
      <c r="Y69" s="102">
        <f t="shared" si="8"/>
        <v>5.7065964660734658E-2</v>
      </c>
      <c r="Z69" s="102">
        <f t="shared" si="8"/>
        <v>5.6045224280645067E-2</v>
      </c>
      <c r="AA69" s="102">
        <f t="shared" si="8"/>
        <v>5.4740286749426659E-2</v>
      </c>
      <c r="AB69" s="102">
        <f t="shared" si="8"/>
        <v>5.3255624665067947E-2</v>
      </c>
      <c r="AC69" s="102">
        <f t="shared" si="8"/>
        <v>5.1587354530408192E-2</v>
      </c>
      <c r="AD69" s="102">
        <f t="shared" si="8"/>
        <v>4.9731372825794429E-2</v>
      </c>
      <c r="AE69" s="102">
        <f t="shared" si="8"/>
        <v>4.768129956585998E-2</v>
      </c>
      <c r="AF69" s="102">
        <f t="shared" si="8"/>
        <v>4.5426266185774722E-2</v>
      </c>
      <c r="AG69" s="102">
        <f t="shared" si="8"/>
        <v>4.2949591594119596E-2</v>
      </c>
      <c r="AH69" s="102">
        <f t="shared" si="8"/>
        <v>4.0229170196310227E-2</v>
      </c>
      <c r="AI69" s="102">
        <f t="shared" si="8"/>
        <v>3.7239418422966075E-2</v>
      </c>
      <c r="AJ69" s="102">
        <f t="shared" si="8"/>
        <v>3.3953165537184526E-2</v>
      </c>
      <c r="AK69" s="102">
        <f t="shared" si="8"/>
        <v>3.0340761677159378E-2</v>
      </c>
    </row>
    <row r="70" spans="1:37" x14ac:dyDescent="0.3">
      <c r="A70" s="99" t="s">
        <v>84</v>
      </c>
      <c r="B70" s="103">
        <f>B55</f>
        <v>2.02750381362433</v>
      </c>
      <c r="C70" s="103">
        <f t="shared" ref="C70:AK70" si="9">C55</f>
        <v>2.0424131686495079</v>
      </c>
      <c r="D70" s="103">
        <f t="shared" si="9"/>
        <v>2.0571233164838221</v>
      </c>
      <c r="E70" s="103">
        <f t="shared" si="9"/>
        <v>2.0716265529196676</v>
      </c>
      <c r="F70" s="103">
        <f t="shared" si="9"/>
        <v>2.0850253458277201</v>
      </c>
      <c r="G70" s="103">
        <f t="shared" si="9"/>
        <v>2.0973205113297491</v>
      </c>
      <c r="H70" s="103">
        <f t="shared" si="9"/>
        <v>2.1085211288092949</v>
      </c>
      <c r="I70" s="103">
        <f t="shared" si="9"/>
        <v>2.1180327044112497</v>
      </c>
      <c r="J70" s="103">
        <f t="shared" si="9"/>
        <v>2.1258256490801388</v>
      </c>
      <c r="K70" s="103">
        <f t="shared" si="9"/>
        <v>2.1306785341049173</v>
      </c>
      <c r="L70" s="103">
        <f t="shared" si="9"/>
        <v>2.1330337376172519</v>
      </c>
      <c r="M70" s="103">
        <f t="shared" si="9"/>
        <v>2.1323211837592022</v>
      </c>
      <c r="N70" s="103">
        <f t="shared" si="9"/>
        <v>2.1279688363278666</v>
      </c>
      <c r="O70" s="103">
        <f t="shared" si="9"/>
        <v>2.1195865964506169</v>
      </c>
      <c r="P70" s="103">
        <f t="shared" si="9"/>
        <v>2.1063383373651696</v>
      </c>
      <c r="Q70" s="103">
        <f t="shared" si="9"/>
        <v>2.08713487730917</v>
      </c>
      <c r="R70" s="103">
        <f t="shared" si="9"/>
        <v>2.0653389236077415</v>
      </c>
      <c r="S70" s="103">
        <f t="shared" si="9"/>
        <v>2.040722926502426</v>
      </c>
      <c r="T70" s="103">
        <f t="shared" si="9"/>
        <v>2.0037043277983266</v>
      </c>
      <c r="U70" s="103">
        <f t="shared" si="9"/>
        <v>1.9540738090561913</v>
      </c>
      <c r="V70" s="103">
        <f t="shared" si="9"/>
        <v>1.892709199283181</v>
      </c>
      <c r="W70" s="103">
        <f t="shared" si="9"/>
        <v>1.820745508578913</v>
      </c>
      <c r="X70" s="103">
        <f t="shared" si="9"/>
        <v>1.7390758213857163</v>
      </c>
      <c r="Y70" s="103">
        <f t="shared" si="9"/>
        <v>1.6484640415963601</v>
      </c>
      <c r="Z70" s="103">
        <f t="shared" si="9"/>
        <v>1.5496988414210249</v>
      </c>
      <c r="AA70" s="103">
        <f t="shared" si="9"/>
        <v>1.4436098734906597</v>
      </c>
      <c r="AB70" s="103">
        <f t="shared" si="9"/>
        <v>1.3398850260885671</v>
      </c>
      <c r="AC70" s="103">
        <f t="shared" si="9"/>
        <v>1.2387093638294746</v>
      </c>
      <c r="AD70" s="103">
        <f t="shared" si="9"/>
        <v>1.1402482987944653</v>
      </c>
      <c r="AE70" s="103">
        <f t="shared" si="9"/>
        <v>1.0445211693356604</v>
      </c>
      <c r="AF70" s="103">
        <f t="shared" si="9"/>
        <v>0.95131523384959071</v>
      </c>
      <c r="AG70" s="103">
        <f t="shared" si="9"/>
        <v>0.86019228454501717</v>
      </c>
      <c r="AH70" s="103">
        <f t="shared" si="9"/>
        <v>0.77061364142559474</v>
      </c>
      <c r="AI70" s="103">
        <f t="shared" si="9"/>
        <v>0.68212371303177288</v>
      </c>
      <c r="AJ70" s="103">
        <f t="shared" si="9"/>
        <v>0.59443221131144719</v>
      </c>
      <c r="AK70" s="103">
        <f t="shared" si="9"/>
        <v>0.50722372720107989</v>
      </c>
    </row>
    <row r="72" spans="1:37" x14ac:dyDescent="0.3">
      <c r="A72" s="101" t="s">
        <v>328</v>
      </c>
      <c r="B72" s="43">
        <f>B66</f>
        <v>2015</v>
      </c>
      <c r="C72" s="43">
        <f t="shared" ref="C72:AK72" si="10">C66</f>
        <v>2016</v>
      </c>
      <c r="D72" s="43">
        <f t="shared" si="10"/>
        <v>2017</v>
      </c>
      <c r="E72" s="43">
        <f t="shared" si="10"/>
        <v>2018</v>
      </c>
      <c r="F72" s="43">
        <f t="shared" si="10"/>
        <v>2019</v>
      </c>
      <c r="G72" s="43">
        <f t="shared" si="10"/>
        <v>2020</v>
      </c>
      <c r="H72" s="43">
        <f t="shared" si="10"/>
        <v>2021</v>
      </c>
      <c r="I72" s="43">
        <f t="shared" si="10"/>
        <v>2022</v>
      </c>
      <c r="J72" s="43">
        <f t="shared" si="10"/>
        <v>2023</v>
      </c>
      <c r="K72" s="43">
        <f t="shared" si="10"/>
        <v>2024</v>
      </c>
      <c r="L72" s="43">
        <f t="shared" si="10"/>
        <v>2025</v>
      </c>
      <c r="M72" s="43">
        <f t="shared" si="10"/>
        <v>2026</v>
      </c>
      <c r="N72" s="43">
        <f t="shared" si="10"/>
        <v>2027</v>
      </c>
      <c r="O72" s="43">
        <f t="shared" si="10"/>
        <v>2028</v>
      </c>
      <c r="P72" s="43">
        <f t="shared" si="10"/>
        <v>2029</v>
      </c>
      <c r="Q72" s="43">
        <f t="shared" si="10"/>
        <v>2030</v>
      </c>
      <c r="R72" s="43">
        <f t="shared" si="10"/>
        <v>2031</v>
      </c>
      <c r="S72" s="43">
        <f t="shared" si="10"/>
        <v>2032</v>
      </c>
      <c r="T72" s="43">
        <f t="shared" si="10"/>
        <v>2033</v>
      </c>
      <c r="U72" s="43">
        <f t="shared" si="10"/>
        <v>2034</v>
      </c>
      <c r="V72" s="43">
        <f t="shared" si="10"/>
        <v>2035</v>
      </c>
      <c r="W72" s="43">
        <f t="shared" si="10"/>
        <v>2036</v>
      </c>
      <c r="X72" s="43">
        <f t="shared" si="10"/>
        <v>2037</v>
      </c>
      <c r="Y72" s="43">
        <f t="shared" si="10"/>
        <v>2038</v>
      </c>
      <c r="Z72" s="43">
        <f t="shared" si="10"/>
        <v>2039</v>
      </c>
      <c r="AA72" s="43">
        <f t="shared" si="10"/>
        <v>2040</v>
      </c>
      <c r="AB72" s="43">
        <f t="shared" si="10"/>
        <v>2041</v>
      </c>
      <c r="AC72" s="43">
        <f t="shared" si="10"/>
        <v>2042</v>
      </c>
      <c r="AD72" s="43">
        <f t="shared" si="10"/>
        <v>2043</v>
      </c>
      <c r="AE72" s="43">
        <f t="shared" si="10"/>
        <v>2044</v>
      </c>
      <c r="AF72" s="43">
        <f t="shared" si="10"/>
        <v>2045</v>
      </c>
      <c r="AG72" s="43">
        <f t="shared" si="10"/>
        <v>2046</v>
      </c>
      <c r="AH72" s="43">
        <f t="shared" si="10"/>
        <v>2047</v>
      </c>
      <c r="AI72" s="43">
        <f t="shared" si="10"/>
        <v>2048</v>
      </c>
      <c r="AJ72" s="43">
        <f t="shared" si="10"/>
        <v>2049</v>
      </c>
      <c r="AK72" s="43">
        <f t="shared" si="10"/>
        <v>2050</v>
      </c>
    </row>
    <row r="73" spans="1:37" x14ac:dyDescent="0.3">
      <c r="A73" s="99" t="s">
        <v>218</v>
      </c>
      <c r="B73" s="102">
        <f>B67+B44</f>
        <v>1.5206580068053239E-3</v>
      </c>
      <c r="C73" s="102">
        <f t="shared" ref="C73:AK76" si="11">C67+C44</f>
        <v>3.2320037141691195E-3</v>
      </c>
      <c r="D73" s="102">
        <f t="shared" si="11"/>
        <v>5.8688894283106642E-3</v>
      </c>
      <c r="E73" s="102">
        <f t="shared" si="11"/>
        <v>9.4690469296979142E-3</v>
      </c>
      <c r="F73" s="102">
        <f t="shared" si="11"/>
        <v>1.5868508962096441E-2</v>
      </c>
      <c r="G73" s="102">
        <f t="shared" si="11"/>
        <v>2.518319343570399E-2</v>
      </c>
      <c r="H73" s="102">
        <f t="shared" si="11"/>
        <v>3.7513390007906565E-2</v>
      </c>
      <c r="I73" s="102">
        <f t="shared" si="11"/>
        <v>6.6314474517036356E-2</v>
      </c>
      <c r="J73" s="102">
        <f t="shared" si="11"/>
        <v>0.10529076571415454</v>
      </c>
      <c r="K73" s="102">
        <f t="shared" si="11"/>
        <v>0.15868329655901978</v>
      </c>
      <c r="L73" s="102">
        <f t="shared" si="11"/>
        <v>0.22177058232745495</v>
      </c>
      <c r="M73" s="102">
        <f t="shared" si="11"/>
        <v>0.2988245719592289</v>
      </c>
      <c r="N73" s="102">
        <f t="shared" si="11"/>
        <v>0.3889102087805511</v>
      </c>
      <c r="O73" s="102">
        <f t="shared" si="11"/>
        <v>0.49004974495835235</v>
      </c>
      <c r="P73" s="102">
        <f t="shared" si="11"/>
        <v>0.60232417593354037</v>
      </c>
      <c r="Q73" s="102">
        <f t="shared" si="11"/>
        <v>0.73099644255293039</v>
      </c>
      <c r="R73" s="102">
        <f t="shared" si="11"/>
        <v>0.86204384645317467</v>
      </c>
      <c r="S73" s="102">
        <f t="shared" si="11"/>
        <v>1.0008027813147562</v>
      </c>
      <c r="T73" s="102">
        <f t="shared" si="11"/>
        <v>1.1590409734477862</v>
      </c>
      <c r="U73" s="102">
        <f t="shared" si="11"/>
        <v>1.3353414193565143</v>
      </c>
      <c r="V73" s="102">
        <f t="shared" si="11"/>
        <v>1.5257871952602611</v>
      </c>
      <c r="W73" s="102">
        <f t="shared" si="11"/>
        <v>1.7263671053009846</v>
      </c>
      <c r="X73" s="102">
        <f t="shared" si="11"/>
        <v>1.933967759524247</v>
      </c>
      <c r="Y73" s="102">
        <f t="shared" si="11"/>
        <v>2.1460146936156574</v>
      </c>
      <c r="Z73" s="102">
        <f t="shared" si="11"/>
        <v>2.3602873014625079</v>
      </c>
      <c r="AA73" s="102">
        <f t="shared" si="11"/>
        <v>2.5750674691429412</v>
      </c>
      <c r="AB73" s="102">
        <f t="shared" si="11"/>
        <v>2.7794658501423024</v>
      </c>
      <c r="AC73" s="102">
        <f t="shared" si="11"/>
        <v>2.973859262240353</v>
      </c>
      <c r="AD73" s="102">
        <f t="shared" si="11"/>
        <v>3.1588694009597731</v>
      </c>
      <c r="AE73" s="102">
        <f t="shared" si="11"/>
        <v>3.3355472599510172</v>
      </c>
      <c r="AF73" s="102">
        <f t="shared" si="11"/>
        <v>3.5055393228279033</v>
      </c>
      <c r="AG73" s="102">
        <f t="shared" si="11"/>
        <v>3.6710574735251882</v>
      </c>
      <c r="AH73" s="102">
        <f t="shared" si="11"/>
        <v>3.834608380041896</v>
      </c>
      <c r="AI73" s="102">
        <f t="shared" si="11"/>
        <v>3.9986156436419171</v>
      </c>
      <c r="AJ73" s="102">
        <f t="shared" si="11"/>
        <v>4.1652079555286479</v>
      </c>
      <c r="AK73" s="102">
        <f t="shared" si="11"/>
        <v>4.3364771216887643</v>
      </c>
    </row>
    <row r="74" spans="1:37" x14ac:dyDescent="0.3">
      <c r="A74" s="99" t="s">
        <v>217</v>
      </c>
      <c r="B74" s="102">
        <f>B68+B45</f>
        <v>1.9797486898625936E-3</v>
      </c>
      <c r="C74" s="102">
        <f t="shared" ref="C74:Q74" si="12">C68+C45</f>
        <v>2.7641652787270352E-3</v>
      </c>
      <c r="D74" s="102">
        <f t="shared" si="12"/>
        <v>4.0039087337201199E-3</v>
      </c>
      <c r="E74" s="102">
        <f t="shared" si="12"/>
        <v>5.7164663577347558E-3</v>
      </c>
      <c r="F74" s="102">
        <f t="shared" si="12"/>
        <v>8.5459345359439557E-3</v>
      </c>
      <c r="G74" s="102">
        <f t="shared" si="12"/>
        <v>1.2355580423674923E-2</v>
      </c>
      <c r="H74" s="102">
        <f t="shared" si="12"/>
        <v>1.7003822924960225E-2</v>
      </c>
      <c r="I74" s="102">
        <f t="shared" si="12"/>
        <v>2.0990847869750903E-2</v>
      </c>
      <c r="J74" s="102">
        <f t="shared" si="12"/>
        <v>2.5539541040742617E-2</v>
      </c>
      <c r="K74" s="102">
        <f t="shared" si="12"/>
        <v>3.0313626005753703E-2</v>
      </c>
      <c r="L74" s="102">
        <f t="shared" si="12"/>
        <v>3.5275155344773296E-2</v>
      </c>
      <c r="M74" s="102">
        <f t="shared" si="12"/>
        <v>4.0293982737252827E-2</v>
      </c>
      <c r="N74" s="102">
        <f t="shared" si="12"/>
        <v>4.52221763784963E-2</v>
      </c>
      <c r="O74" s="102">
        <f t="shared" si="12"/>
        <v>5.0131252382101019E-2</v>
      </c>
      <c r="P74" s="102">
        <f t="shared" si="12"/>
        <v>5.4910514038222669E-2</v>
      </c>
      <c r="Q74" s="102">
        <f t="shared" si="12"/>
        <v>5.970914324617721E-2</v>
      </c>
      <c r="R74" s="102">
        <f t="shared" si="11"/>
        <v>6.4158532740141452E-2</v>
      </c>
      <c r="S74" s="102">
        <f t="shared" si="11"/>
        <v>6.8556561318785778E-2</v>
      </c>
      <c r="T74" s="102">
        <f t="shared" si="11"/>
        <v>7.3460789815816829E-2</v>
      </c>
      <c r="U74" s="102">
        <f t="shared" si="11"/>
        <v>7.8806070572376805E-2</v>
      </c>
      <c r="V74" s="102">
        <f t="shared" si="11"/>
        <v>8.4465376232073092E-2</v>
      </c>
      <c r="W74" s="102">
        <f t="shared" si="11"/>
        <v>9.0360272685968274E-2</v>
      </c>
      <c r="X74" s="102">
        <f t="shared" si="11"/>
        <v>9.6504327335920764E-2</v>
      </c>
      <c r="Y74" s="102">
        <f t="shared" si="11"/>
        <v>0.10296397195038616</v>
      </c>
      <c r="Z74" s="102">
        <f t="shared" si="11"/>
        <v>0.10980540677980612</v>
      </c>
      <c r="AA74" s="102">
        <f t="shared" si="11"/>
        <v>0.11706379330081629</v>
      </c>
      <c r="AB74" s="102">
        <f t="shared" si="11"/>
        <v>0.12424393193848243</v>
      </c>
      <c r="AC74" s="102">
        <f t="shared" si="11"/>
        <v>0.13138486199790397</v>
      </c>
      <c r="AD74" s="102">
        <f t="shared" si="11"/>
        <v>0.13851944161980012</v>
      </c>
      <c r="AE74" s="102">
        <f t="shared" si="11"/>
        <v>0.14567915395102143</v>
      </c>
      <c r="AF74" s="102">
        <f t="shared" si="11"/>
        <v>0.15289443047880893</v>
      </c>
      <c r="AG74" s="102">
        <f t="shared" si="11"/>
        <v>0.16019594502139281</v>
      </c>
      <c r="AH74" s="102">
        <f t="shared" si="11"/>
        <v>0.16761287217152068</v>
      </c>
      <c r="AI74" s="102">
        <f t="shared" si="11"/>
        <v>0.17516875025446793</v>
      </c>
      <c r="AJ74" s="102">
        <f t="shared" si="11"/>
        <v>0.18288457937763303</v>
      </c>
      <c r="AK74" s="102">
        <f t="shared" si="11"/>
        <v>0.19079965515262576</v>
      </c>
    </row>
    <row r="75" spans="1:37" x14ac:dyDescent="0.3">
      <c r="A75" s="99" t="s">
        <v>80</v>
      </c>
      <c r="B75" s="102">
        <f>B69+B46</f>
        <v>0.14494043030412199</v>
      </c>
      <c r="C75" s="102">
        <f t="shared" si="11"/>
        <v>0.14859261982398717</v>
      </c>
      <c r="D75" s="102">
        <f t="shared" si="11"/>
        <v>0.15359034910701388</v>
      </c>
      <c r="E75" s="102">
        <f t="shared" si="11"/>
        <v>0.15998566621129273</v>
      </c>
      <c r="F75" s="102">
        <f t="shared" si="11"/>
        <v>0.16776732430903235</v>
      </c>
      <c r="G75" s="102">
        <f t="shared" si="11"/>
        <v>0.17690488575328794</v>
      </c>
      <c r="H75" s="102">
        <f t="shared" si="11"/>
        <v>0.18603120041789747</v>
      </c>
      <c r="I75" s="102">
        <f t="shared" si="11"/>
        <v>0.19512929917749172</v>
      </c>
      <c r="J75" s="102">
        <f t="shared" si="11"/>
        <v>0.20417799228159017</v>
      </c>
      <c r="K75" s="102">
        <f t="shared" si="11"/>
        <v>0.21314293915675087</v>
      </c>
      <c r="L75" s="102">
        <f t="shared" si="11"/>
        <v>0.22196980269530067</v>
      </c>
      <c r="M75" s="102">
        <f t="shared" si="11"/>
        <v>0.23057865873919639</v>
      </c>
      <c r="N75" s="102">
        <f t="shared" si="11"/>
        <v>0.23886340155459548</v>
      </c>
      <c r="O75" s="102">
        <f t="shared" si="11"/>
        <v>0.24670285546268561</v>
      </c>
      <c r="P75" s="102">
        <f t="shared" si="11"/>
        <v>0.25398814497842148</v>
      </c>
      <c r="Q75" s="102">
        <f t="shared" si="11"/>
        <v>0.26065832211841666</v>
      </c>
      <c r="R75" s="102">
        <f t="shared" si="11"/>
        <v>0.26648996842318839</v>
      </c>
      <c r="S75" s="102">
        <f t="shared" si="11"/>
        <v>0.27147417173975874</v>
      </c>
      <c r="T75" s="102">
        <f t="shared" si="11"/>
        <v>0.27538348167744586</v>
      </c>
      <c r="U75" s="102">
        <f t="shared" si="11"/>
        <v>0.27797845194906046</v>
      </c>
      <c r="V75" s="102">
        <f t="shared" si="11"/>
        <v>0.27906808387898679</v>
      </c>
      <c r="W75" s="102">
        <f t="shared" si="11"/>
        <v>0.27859519023919682</v>
      </c>
      <c r="X75" s="102">
        <f t="shared" si="11"/>
        <v>0.27660757330481733</v>
      </c>
      <c r="Y75" s="102">
        <f t="shared" si="11"/>
        <v>0.27317912664340549</v>
      </c>
      <c r="Z75" s="102">
        <f t="shared" si="11"/>
        <v>0.26835243958962773</v>
      </c>
      <c r="AA75" s="102">
        <f t="shared" si="11"/>
        <v>0.2621168728954506</v>
      </c>
      <c r="AB75" s="102">
        <f t="shared" si="11"/>
        <v>0.25500941745014583</v>
      </c>
      <c r="AC75" s="102">
        <f t="shared" si="11"/>
        <v>0.24702118288001196</v>
      </c>
      <c r="AD75" s="102">
        <f t="shared" si="11"/>
        <v>0.2381339931523534</v>
      </c>
      <c r="AE75" s="102">
        <f t="shared" si="11"/>
        <v>0.22831741080397605</v>
      </c>
      <c r="AF75" s="102">
        <f t="shared" si="11"/>
        <v>0.21751939610218773</v>
      </c>
      <c r="AG75" s="102">
        <f t="shared" si="11"/>
        <v>0.20566007306986878</v>
      </c>
      <c r="AH75" s="102">
        <f t="shared" si="11"/>
        <v>0.19263359153305903</v>
      </c>
      <c r="AI75" s="102">
        <f t="shared" si="11"/>
        <v>0.17831744693991025</v>
      </c>
      <c r="AJ75" s="102">
        <f t="shared" si="11"/>
        <v>0.16258153468743264</v>
      </c>
      <c r="AK75" s="102">
        <f t="shared" si="11"/>
        <v>0.14528387922401231</v>
      </c>
    </row>
    <row r="76" spans="1:37" x14ac:dyDescent="0.3">
      <c r="A76" s="99" t="s">
        <v>84</v>
      </c>
      <c r="B76" s="102">
        <f>B70+B47</f>
        <v>4.221590906228605</v>
      </c>
      <c r="C76" s="102">
        <f t="shared" si="11"/>
        <v>4.2483983218098036</v>
      </c>
      <c r="D76" s="102">
        <f t="shared" si="11"/>
        <v>4.2724789794648697</v>
      </c>
      <c r="E76" s="102">
        <f t="shared" si="11"/>
        <v>4.2937276756004072</v>
      </c>
      <c r="F76" s="102">
        <f t="shared" si="11"/>
        <v>4.3096750065963487</v>
      </c>
      <c r="G76" s="102">
        <f t="shared" si="11"/>
        <v>4.3203713066734046</v>
      </c>
      <c r="H76" s="102">
        <f t="shared" si="11"/>
        <v>4.3272244823952253</v>
      </c>
      <c r="I76" s="102">
        <f t="shared" si="11"/>
        <v>4.3182955860288281</v>
      </c>
      <c r="J76" s="102">
        <f t="shared" si="11"/>
        <v>4.2986781868345822</v>
      </c>
      <c r="K76" s="102">
        <f t="shared" si="11"/>
        <v>4.2645013094097219</v>
      </c>
      <c r="L76" s="102">
        <f t="shared" si="11"/>
        <v>4.2205780040536069</v>
      </c>
      <c r="M76" s="102">
        <f t="shared" si="11"/>
        <v>4.1628456862241894</v>
      </c>
      <c r="N76" s="102">
        <f t="shared" si="11"/>
        <v>4.0924930127908077</v>
      </c>
      <c r="O76" s="102">
        <f t="shared" si="11"/>
        <v>4.0115476354686157</v>
      </c>
      <c r="P76" s="102">
        <f t="shared" si="11"/>
        <v>3.9201494312929515</v>
      </c>
      <c r="Q76" s="102">
        <f t="shared" si="11"/>
        <v>3.8129494760989937</v>
      </c>
      <c r="R76" s="102">
        <f t="shared" si="11"/>
        <v>3.7045647043068874</v>
      </c>
      <c r="S76" s="102">
        <f t="shared" si="11"/>
        <v>3.5893707134629826</v>
      </c>
      <c r="T76" s="102">
        <f t="shared" si="11"/>
        <v>3.455268944314497</v>
      </c>
      <c r="U76" s="102">
        <f t="shared" si="11"/>
        <v>3.3039796059983177</v>
      </c>
      <c r="V76" s="102">
        <f t="shared" si="11"/>
        <v>3.1397366539862821</v>
      </c>
      <c r="W76" s="102">
        <f t="shared" si="11"/>
        <v>2.9666865745031599</v>
      </c>
      <c r="X76" s="102">
        <f t="shared" si="11"/>
        <v>2.787881325526357</v>
      </c>
      <c r="Y76" s="102">
        <f t="shared" si="11"/>
        <v>2.6057550373460123</v>
      </c>
      <c r="Z76" s="102">
        <f t="shared" si="11"/>
        <v>2.4224195188907589</v>
      </c>
      <c r="AA76" s="102">
        <f t="shared" si="11"/>
        <v>2.2395683690711046</v>
      </c>
      <c r="AB76" s="102">
        <f t="shared" si="11"/>
        <v>2.0680491416525744</v>
      </c>
      <c r="AC76" s="102">
        <f t="shared" si="11"/>
        <v>1.9074548723404565</v>
      </c>
      <c r="AD76" s="102">
        <f t="shared" si="11"/>
        <v>1.7571491733217524</v>
      </c>
      <c r="AE76" s="102">
        <f t="shared" si="11"/>
        <v>1.6160800240420774</v>
      </c>
      <c r="AF76" s="102">
        <f t="shared" si="11"/>
        <v>1.4826225303668583</v>
      </c>
      <c r="AG76" s="102">
        <f t="shared" si="11"/>
        <v>1.3546140224576095</v>
      </c>
      <c r="AH76" s="102">
        <f t="shared" si="11"/>
        <v>1.2296245129801671</v>
      </c>
      <c r="AI76" s="102">
        <f t="shared" si="11"/>
        <v>1.1053293512863167</v>
      </c>
      <c r="AJ76" s="102">
        <f t="shared" si="11"/>
        <v>0.97970896636100946</v>
      </c>
      <c r="AK76" s="102">
        <f t="shared" si="11"/>
        <v>0.85077421830984745</v>
      </c>
    </row>
    <row r="77" spans="1:37" x14ac:dyDescent="0.3">
      <c r="C77" s="43">
        <v>2015</v>
      </c>
      <c r="D77" s="43">
        <v>2020</v>
      </c>
      <c r="E77" s="43">
        <v>2025</v>
      </c>
      <c r="F77" s="43">
        <v>2030</v>
      </c>
      <c r="G77" s="43">
        <v>2035</v>
      </c>
      <c r="H77" s="43">
        <v>2040</v>
      </c>
      <c r="I77" s="43">
        <v>2045</v>
      </c>
      <c r="J77" s="43">
        <v>2050</v>
      </c>
    </row>
    <row r="78" spans="1:37" x14ac:dyDescent="0.3">
      <c r="B78" s="43" t="s">
        <v>447</v>
      </c>
      <c r="C78" s="173">
        <f t="shared" ref="C78:J79" si="13">INDEX($B73:$AK73,MATCH(C$77,$B$72:$AK$72,0))*1000000</f>
        <v>1520.658006805324</v>
      </c>
      <c r="D78" s="173">
        <f t="shared" si="13"/>
        <v>25183.19343570399</v>
      </c>
      <c r="E78" s="173">
        <f t="shared" si="13"/>
        <v>221770.58232745493</v>
      </c>
      <c r="F78" s="173">
        <f t="shared" si="13"/>
        <v>730996.44255293044</v>
      </c>
      <c r="G78" s="173">
        <f t="shared" si="13"/>
        <v>1525787.1952602612</v>
      </c>
      <c r="H78" s="173">
        <f t="shared" si="13"/>
        <v>2575067.4691429413</v>
      </c>
      <c r="I78" s="173">
        <f t="shared" si="13"/>
        <v>3505539.3228279031</v>
      </c>
      <c r="J78" s="173">
        <f t="shared" si="13"/>
        <v>4336477.1216887645</v>
      </c>
    </row>
    <row r="79" spans="1:37" x14ac:dyDescent="0.3">
      <c r="B79" s="43" t="s">
        <v>217</v>
      </c>
      <c r="C79" s="173">
        <f t="shared" si="13"/>
        <v>1979.7486898625937</v>
      </c>
      <c r="D79" s="173">
        <f t="shared" si="13"/>
        <v>12355.580423674923</v>
      </c>
      <c r="E79" s="173">
        <f t="shared" si="13"/>
        <v>35275.155344773295</v>
      </c>
      <c r="F79" s="173">
        <f t="shared" si="13"/>
        <v>59709.143246177213</v>
      </c>
      <c r="G79" s="173">
        <f t="shared" si="13"/>
        <v>84465.376232073089</v>
      </c>
      <c r="H79" s="173">
        <f t="shared" si="13"/>
        <v>117063.79330081629</v>
      </c>
      <c r="I79" s="173">
        <f t="shared" si="13"/>
        <v>152894.43047880894</v>
      </c>
      <c r="J79" s="173">
        <f t="shared" si="13"/>
        <v>190799.65515262575</v>
      </c>
    </row>
    <row r="80" spans="1:37" x14ac:dyDescent="0.3">
      <c r="C80" s="173">
        <f>SUM(C78:C79)</f>
        <v>3500.4066966679175</v>
      </c>
      <c r="D80" s="173">
        <f t="shared" ref="D80:J80" si="14">SUM(D78:D79)</f>
        <v>37538.773859378911</v>
      </c>
      <c r="E80" s="173">
        <f t="shared" si="14"/>
        <v>257045.73767222822</v>
      </c>
      <c r="F80" s="173">
        <f t="shared" si="14"/>
        <v>790705.58579910768</v>
      </c>
      <c r="G80" s="173">
        <f t="shared" si="14"/>
        <v>1610252.5714923344</v>
      </c>
      <c r="H80" s="173">
        <f t="shared" si="14"/>
        <v>2692131.2624437576</v>
      </c>
      <c r="I80" s="173">
        <f t="shared" si="14"/>
        <v>3658433.753306712</v>
      </c>
      <c r="J80" s="173">
        <f t="shared" si="14"/>
        <v>4527276.7768413899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6EA7-F3E9-4F58-8334-712139EB2958}">
  <sheetPr codeName="Sheet39">
    <tabColor theme="6" tint="0.79998168889431442"/>
  </sheetPr>
  <dimension ref="A12:AL95"/>
  <sheetViews>
    <sheetView showGridLines="0" workbookViewId="0">
      <selection activeCell="U31" sqref="U31"/>
    </sheetView>
  </sheetViews>
  <sheetFormatPr defaultRowHeight="14.4" x14ac:dyDescent="0.3"/>
  <cols>
    <col min="1" max="1" width="22.44140625" customWidth="1"/>
  </cols>
  <sheetData>
    <row r="12" s="43" customFormat="1" x14ac:dyDescent="0.3"/>
    <row r="13" s="43" customFormat="1" x14ac:dyDescent="0.3"/>
    <row r="14" s="43" customFormat="1" x14ac:dyDescent="0.3"/>
    <row r="15" s="43" customFormat="1" x14ac:dyDescent="0.3"/>
    <row r="16" s="43" customFormat="1" x14ac:dyDescent="0.3"/>
    <row r="17" spans="1:38" x14ac:dyDescent="0.3">
      <c r="A17" s="118" t="s">
        <v>358</v>
      </c>
    </row>
    <row r="18" spans="1:38" s="43" customFormat="1" x14ac:dyDescent="0.3">
      <c r="A18" s="118" t="s">
        <v>405</v>
      </c>
    </row>
    <row r="19" spans="1:38" x14ac:dyDescent="0.3">
      <c r="A19" t="s">
        <v>246</v>
      </c>
      <c r="B19">
        <v>2015</v>
      </c>
      <c r="C19">
        <v>2016</v>
      </c>
      <c r="D19">
        <v>2017</v>
      </c>
      <c r="E19">
        <v>2018</v>
      </c>
      <c r="F19">
        <v>2019</v>
      </c>
      <c r="G19">
        <v>2020</v>
      </c>
      <c r="H19">
        <v>2021</v>
      </c>
      <c r="I19">
        <v>2022</v>
      </c>
      <c r="J19">
        <v>2023</v>
      </c>
      <c r="K19">
        <v>2024</v>
      </c>
      <c r="L19">
        <v>2025</v>
      </c>
      <c r="M19">
        <v>2026</v>
      </c>
      <c r="N19">
        <v>2027</v>
      </c>
      <c r="O19">
        <v>2028</v>
      </c>
      <c r="P19">
        <v>2029</v>
      </c>
      <c r="Q19">
        <v>2030</v>
      </c>
      <c r="R19">
        <v>2031</v>
      </c>
      <c r="S19">
        <v>2032</v>
      </c>
      <c r="T19">
        <v>2033</v>
      </c>
      <c r="U19">
        <v>2034</v>
      </c>
      <c r="V19">
        <v>2035</v>
      </c>
      <c r="W19">
        <v>2036</v>
      </c>
      <c r="X19">
        <v>2037</v>
      </c>
      <c r="Y19">
        <v>2038</v>
      </c>
      <c r="Z19">
        <v>2039</v>
      </c>
      <c r="AA19">
        <v>2040</v>
      </c>
      <c r="AB19">
        <v>2041</v>
      </c>
      <c r="AC19">
        <v>2042</v>
      </c>
      <c r="AD19">
        <v>2043</v>
      </c>
      <c r="AE19">
        <v>2044</v>
      </c>
      <c r="AF19">
        <v>2045</v>
      </c>
      <c r="AG19">
        <v>2046</v>
      </c>
      <c r="AH19">
        <v>2047</v>
      </c>
      <c r="AI19">
        <v>2048</v>
      </c>
      <c r="AJ19">
        <v>2049</v>
      </c>
      <c r="AK19">
        <v>2050</v>
      </c>
    </row>
    <row r="20" spans="1:38" x14ac:dyDescent="0.3">
      <c r="A20" t="s">
        <v>212</v>
      </c>
      <c r="B20" s="147">
        <v>2.194087092604275</v>
      </c>
      <c r="C20" s="147">
        <v>2.2059851531602952</v>
      </c>
      <c r="D20" s="147">
        <v>2.215355662981048</v>
      </c>
      <c r="E20" s="147">
        <v>2.2221011226807397</v>
      </c>
      <c r="F20" s="147">
        <v>2.2246496607686286</v>
      </c>
      <c r="G20" s="147">
        <v>2.223050795343656</v>
      </c>
      <c r="H20" s="147">
        <v>2.2187033535859304</v>
      </c>
      <c r="I20" s="147">
        <v>2.2116613040815785</v>
      </c>
      <c r="J20" s="147">
        <v>2.2020025174023616</v>
      </c>
      <c r="K20" s="147">
        <v>2.1898568466720691</v>
      </c>
      <c r="L20" s="147">
        <v>2.1754323202440857</v>
      </c>
      <c r="M20" s="147">
        <v>2.1520825169104931</v>
      </c>
      <c r="N20" s="147">
        <v>2.1204997236402701</v>
      </c>
      <c r="O20" s="147">
        <v>2.0814243043973661</v>
      </c>
      <c r="P20" s="147">
        <v>2.0352701636519579</v>
      </c>
      <c r="Q20" s="147">
        <v>1.9815619048699238</v>
      </c>
      <c r="R20" s="147">
        <v>1.9265103881347752</v>
      </c>
      <c r="S20" s="147">
        <v>1.8685075457782787</v>
      </c>
      <c r="T20" s="147">
        <v>1.8070600968587958</v>
      </c>
      <c r="U20" s="147">
        <v>1.7433191083837249</v>
      </c>
      <c r="V20" s="147">
        <v>1.6792222777808623</v>
      </c>
      <c r="W20" s="147">
        <v>1.6162680937568354</v>
      </c>
      <c r="X20" s="147">
        <v>1.5552590483920117</v>
      </c>
      <c r="Y20" s="147">
        <v>1.4967286750414508</v>
      </c>
      <c r="Z20" s="147">
        <v>1.4412688212797038</v>
      </c>
      <c r="AA20" s="147">
        <v>1.3896378223510037</v>
      </c>
      <c r="AB20" s="147">
        <v>1.34272344504203</v>
      </c>
      <c r="AC20" s="147">
        <v>1.3013708446834418</v>
      </c>
      <c r="AD20" s="147">
        <v>1.2661160551836732</v>
      </c>
      <c r="AE20" s="147">
        <v>1.2369275443690138</v>
      </c>
      <c r="AF20" s="147">
        <v>1.2130956354735127</v>
      </c>
      <c r="AG20" s="147">
        <v>1.1933533196363546</v>
      </c>
      <c r="AH20" s="147">
        <v>1.1761771578013414</v>
      </c>
      <c r="AI20" s="147">
        <v>1.160140259669967</v>
      </c>
      <c r="AJ20" s="147">
        <v>1.144199585194704</v>
      </c>
      <c r="AK20" s="147">
        <v>1.1278156785418405</v>
      </c>
    </row>
    <row r="21" spans="1:38" x14ac:dyDescent="0.3">
      <c r="A21" t="s">
        <v>213</v>
      </c>
      <c r="B21">
        <v>1.3741960592482429E-2</v>
      </c>
      <c r="C21">
        <v>1.3845580882964647E-2</v>
      </c>
      <c r="D21">
        <v>1.394920118915728E-2</v>
      </c>
      <c r="E21">
        <v>1.4052821513171086E-2</v>
      </c>
      <c r="F21">
        <v>1.4156441821822453E-2</v>
      </c>
      <c r="G21">
        <v>1.4260062101665381E-2</v>
      </c>
      <c r="H21">
        <v>1.4363682395308502E-2</v>
      </c>
      <c r="I21">
        <v>1.4467302669192345E-2</v>
      </c>
      <c r="J21">
        <v>1.4570922953495758E-2</v>
      </c>
      <c r="K21">
        <v>1.4674543282179158E-2</v>
      </c>
      <c r="L21">
        <v>1.4778163605630754E-2</v>
      </c>
      <c r="M21">
        <v>1.4881783901841028E-2</v>
      </c>
      <c r="N21">
        <v>1.4985404228476603E-2</v>
      </c>
      <c r="O21">
        <v>1.5089024521603499E-2</v>
      </c>
      <c r="P21">
        <v>1.5192644795832001E-2</v>
      </c>
      <c r="Q21">
        <v>1.5296265091938838E-2</v>
      </c>
      <c r="R21">
        <v>1.5399885368973552E-2</v>
      </c>
      <c r="S21">
        <v>1.5503505650059339E-2</v>
      </c>
      <c r="T21">
        <v>1.5607125923171029E-2</v>
      </c>
      <c r="U21">
        <v>1.5710746233164971E-2</v>
      </c>
      <c r="V21">
        <v>1.5814366525973175E-2</v>
      </c>
      <c r="W21">
        <v>1.5917986840069315E-2</v>
      </c>
      <c r="X21">
        <v>1.602160715207589E-2</v>
      </c>
      <c r="Y21">
        <v>1.6125227467027124E-2</v>
      </c>
      <c r="Z21">
        <v>1.6228847787844981E-2</v>
      </c>
      <c r="AA21">
        <v>1.6332468082205828E-2</v>
      </c>
      <c r="AB21">
        <v>1.6436088405371908E-2</v>
      </c>
      <c r="AC21">
        <v>1.6539708720154409E-2</v>
      </c>
      <c r="AD21">
        <v>1.664332900253505E-2</v>
      </c>
      <c r="AE21">
        <v>1.6746949331112714E-2</v>
      </c>
      <c r="AF21">
        <v>1.6850569624293217E-2</v>
      </c>
      <c r="AG21">
        <v>1.6954189895718067E-2</v>
      </c>
      <c r="AH21">
        <v>1.7057810202818824E-2</v>
      </c>
      <c r="AI21">
        <v>1.7161430497161186E-2</v>
      </c>
      <c r="AJ21">
        <v>1.7265050812174346E-2</v>
      </c>
      <c r="AK21">
        <v>1.7368671113637893E-2</v>
      </c>
    </row>
    <row r="22" spans="1:38" x14ac:dyDescent="0.3">
      <c r="A22" t="s">
        <v>214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</row>
    <row r="23" spans="1:38" x14ac:dyDescent="0.3">
      <c r="A23" t="s">
        <v>215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</row>
    <row r="24" spans="1:38" x14ac:dyDescent="0.3">
      <c r="A24" t="s">
        <v>216</v>
      </c>
      <c r="B24">
        <v>7.9206124554067073E-2</v>
      </c>
      <c r="C24">
        <v>8.2362649075973821E-2</v>
      </c>
      <c r="D24">
        <v>8.6864713382241845E-2</v>
      </c>
      <c r="E24">
        <v>9.276436549186981E-2</v>
      </c>
      <c r="F24">
        <v>0.10005035854232817</v>
      </c>
      <c r="G24">
        <v>0.10869225499558603</v>
      </c>
      <c r="H24">
        <v>0.11732290474174203</v>
      </c>
      <c r="I24">
        <v>0.1259253385822908</v>
      </c>
      <c r="J24">
        <v>0.13447836675058303</v>
      </c>
      <c r="K24">
        <v>0.14294764852507127</v>
      </c>
      <c r="L24">
        <v>0.15127884709779568</v>
      </c>
      <c r="M24">
        <v>0.15939203813995759</v>
      </c>
      <c r="N24">
        <v>0.16718111595507545</v>
      </c>
      <c r="O24">
        <v>0.17452490478179145</v>
      </c>
      <c r="P24">
        <v>0.18131452939714071</v>
      </c>
      <c r="Q24">
        <v>0.18748904158232346</v>
      </c>
      <c r="R24">
        <v>0.19305096589111678</v>
      </c>
      <c r="S24">
        <v>0.19803020647831684</v>
      </c>
      <c r="T24">
        <v>0.2024138556221981</v>
      </c>
      <c r="U24">
        <v>0.20612909033438509</v>
      </c>
      <c r="V24">
        <v>0.20912812392216468</v>
      </c>
      <c r="W24">
        <v>0.21147805891567342</v>
      </c>
      <c r="X24">
        <v>0.21334727437344339</v>
      </c>
      <c r="Y24">
        <v>0.21492716521380331</v>
      </c>
      <c r="Z24">
        <v>0.21636980117501431</v>
      </c>
      <c r="AA24">
        <v>0.21776440898505964</v>
      </c>
      <c r="AB24">
        <v>0.21914772198616919</v>
      </c>
      <c r="AC24">
        <v>0.22052944583224535</v>
      </c>
      <c r="AD24">
        <v>0.22191105332539959</v>
      </c>
      <c r="AE24">
        <v>0.22329265774804069</v>
      </c>
      <c r="AF24">
        <v>0.22467426165724277</v>
      </c>
      <c r="AG24">
        <v>0.22605586527624089</v>
      </c>
      <c r="AH24">
        <v>0.22743746937091763</v>
      </c>
      <c r="AI24">
        <v>0.22881907329548248</v>
      </c>
      <c r="AJ24">
        <v>0.23020067749565792</v>
      </c>
      <c r="AK24">
        <v>0.23158228151517196</v>
      </c>
    </row>
    <row r="25" spans="1:38" x14ac:dyDescent="0.3">
      <c r="A25" t="s">
        <v>217</v>
      </c>
      <c r="B25">
        <v>1.8779602165475936E-3</v>
      </c>
      <c r="C25">
        <v>2.5368485786191504E-3</v>
      </c>
      <c r="D25">
        <v>3.5853259238356264E-3</v>
      </c>
      <c r="E25">
        <v>5.0383369114874186E-3</v>
      </c>
      <c r="F25">
        <v>7.2437927252883135E-3</v>
      </c>
      <c r="G25">
        <v>1.0065235568484656E-2</v>
      </c>
      <c r="H25">
        <v>1.3364093207148573E-2</v>
      </c>
      <c r="I25">
        <v>1.7002456677263706E-2</v>
      </c>
      <c r="J25">
        <v>2.0840244068639699E-2</v>
      </c>
      <c r="K25">
        <v>2.4732772564781375E-2</v>
      </c>
      <c r="L25">
        <v>2.8529964415969635E-2</v>
      </c>
      <c r="M25">
        <v>3.3074210598596894E-2</v>
      </c>
      <c r="N25">
        <v>3.7851931498291802E-2</v>
      </c>
      <c r="O25">
        <v>4.2375321948481343E-2</v>
      </c>
      <c r="P25">
        <v>4.6205656187901484E-2</v>
      </c>
      <c r="Q25">
        <v>4.8945686583596222E-2</v>
      </c>
      <c r="R25">
        <v>5.1504024860585494E-2</v>
      </c>
      <c r="S25">
        <v>5.3895367716082859E-2</v>
      </c>
      <c r="T25">
        <v>5.6089292575927742E-2</v>
      </c>
      <c r="U25">
        <v>5.7998852805553093E-2</v>
      </c>
      <c r="V25">
        <v>5.9526606829910941E-2</v>
      </c>
      <c r="W25">
        <v>6.0622238980151129E-2</v>
      </c>
      <c r="X25">
        <v>6.1295397798188371E-2</v>
      </c>
      <c r="Y25">
        <v>6.1593341966663967E-2</v>
      </c>
      <c r="Z25">
        <v>6.1576002885337287E-2</v>
      </c>
      <c r="AA25">
        <v>6.130007453838323E-2</v>
      </c>
      <c r="AB25">
        <v>6.0815612512596214E-2</v>
      </c>
      <c r="AC25">
        <v>6.0174861628319962E-2</v>
      </c>
      <c r="AD25">
        <v>5.9445489155006193E-2</v>
      </c>
      <c r="AE25">
        <v>5.8714058682959674E-2</v>
      </c>
      <c r="AF25">
        <v>5.8067518209974925E-2</v>
      </c>
      <c r="AG25">
        <v>5.7558498212642188E-2</v>
      </c>
      <c r="AH25">
        <v>5.7181597132888798E-2</v>
      </c>
      <c r="AI25">
        <v>5.6883142503820761E-2</v>
      </c>
      <c r="AJ25">
        <v>5.6596391608885507E-2</v>
      </c>
      <c r="AK25">
        <v>5.6273333663491541E-2</v>
      </c>
    </row>
    <row r="26" spans="1:38" x14ac:dyDescent="0.3">
      <c r="A26" t="s">
        <v>218</v>
      </c>
      <c r="B26">
        <v>1.4247989591203239E-3</v>
      </c>
      <c r="C26">
        <v>2.8812843268927616E-3</v>
      </c>
      <c r="D26">
        <v>5.1298418330441775E-3</v>
      </c>
      <c r="E26">
        <v>8.2030402517966547E-3</v>
      </c>
      <c r="F26">
        <v>1.3335562750084832E-2</v>
      </c>
      <c r="G26">
        <v>2.0643872035210495E-2</v>
      </c>
      <c r="H26">
        <v>3.0234330581984787E-2</v>
      </c>
      <c r="I26">
        <v>4.2207488542433905E-2</v>
      </c>
      <c r="J26">
        <v>5.664633159552921E-2</v>
      </c>
      <c r="K26">
        <v>7.359946610713107E-2</v>
      </c>
      <c r="L26">
        <v>9.3062569382685381E-2</v>
      </c>
      <c r="M26">
        <v>0.1209188822130612</v>
      </c>
      <c r="N26">
        <v>0.1570953693405929</v>
      </c>
      <c r="O26">
        <v>0.20146088625088984</v>
      </c>
      <c r="P26">
        <v>0.25415044079236332</v>
      </c>
      <c r="Q26">
        <v>0.31609986812257584</v>
      </c>
      <c r="R26">
        <v>0.38018938660998969</v>
      </c>
      <c r="S26">
        <v>0.44798341178870521</v>
      </c>
      <c r="T26">
        <v>0.52001784339260826</v>
      </c>
      <c r="U26">
        <v>0.59529998549877727</v>
      </c>
      <c r="V26">
        <v>0.67203638488940531</v>
      </c>
      <c r="W26">
        <v>0.74871142836338356</v>
      </c>
      <c r="X26">
        <v>0.82434453096559279</v>
      </c>
      <c r="Y26">
        <v>0.89816350148224833</v>
      </c>
      <c r="Z26">
        <v>0.9693644915129298</v>
      </c>
      <c r="AA26">
        <v>1.0370432397443192</v>
      </c>
      <c r="AB26">
        <v>1.1002251996158174</v>
      </c>
      <c r="AC26">
        <v>1.1580032591615741</v>
      </c>
      <c r="AD26">
        <v>1.2097722404225617</v>
      </c>
      <c r="AE26">
        <v>1.2554770117209919</v>
      </c>
      <c r="AF26">
        <v>1.2957402857505116</v>
      </c>
      <c r="AG26">
        <v>1.3317764429320551</v>
      </c>
      <c r="AH26">
        <v>1.3651143326285042</v>
      </c>
      <c r="AI26">
        <v>1.3972345102270998</v>
      </c>
      <c r="AJ26">
        <v>1.4292467635843025</v>
      </c>
      <c r="AK26">
        <v>1.4617385541055079</v>
      </c>
    </row>
    <row r="27" spans="1:38" x14ac:dyDescent="0.3">
      <c r="A27" t="s">
        <v>219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</row>
    <row r="28" spans="1:38" x14ac:dyDescent="0.3">
      <c r="A28" t="s">
        <v>220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</row>
    <row r="29" spans="1:38" x14ac:dyDescent="0.3">
      <c r="A29" t="s">
        <v>52</v>
      </c>
      <c r="B29" s="147">
        <v>2.2903379369264925</v>
      </c>
      <c r="C29" s="147">
        <v>2.3076115160247457</v>
      </c>
      <c r="D29" s="147">
        <v>2.3248847453093271</v>
      </c>
      <c r="E29" s="147">
        <v>2.3421596868490648</v>
      </c>
      <c r="F29" s="147">
        <v>2.3594358166081522</v>
      </c>
      <c r="G29" s="147">
        <v>2.3767122200446025</v>
      </c>
      <c r="H29" s="147">
        <v>2.3939883645121145</v>
      </c>
      <c r="I29" s="147">
        <v>2.411263890552759</v>
      </c>
      <c r="J29" s="147">
        <v>2.4285383827706095</v>
      </c>
      <c r="K29" s="147">
        <v>2.4458112771512321</v>
      </c>
      <c r="L29" s="147">
        <v>2.463081864746167</v>
      </c>
      <c r="M29" s="147">
        <v>2.4803494317639498</v>
      </c>
      <c r="N29" s="147">
        <v>2.4976135446627068</v>
      </c>
      <c r="O29" s="147">
        <v>2.5148744419001323</v>
      </c>
      <c r="P29" s="147">
        <v>2.5321334348251954</v>
      </c>
      <c r="Q29" s="147">
        <v>2.5493927662503584</v>
      </c>
      <c r="R29" s="147">
        <v>2.5666546508654404</v>
      </c>
      <c r="S29" s="147">
        <v>2.5839200374114428</v>
      </c>
      <c r="T29" s="147">
        <v>2.601188214372701</v>
      </c>
      <c r="U29" s="147">
        <v>2.6184577832556055</v>
      </c>
      <c r="V29" s="147">
        <v>2.6357277599483164</v>
      </c>
      <c r="W29" s="147">
        <v>2.6529978068561126</v>
      </c>
      <c r="X29" s="147">
        <v>2.6702678586813122</v>
      </c>
      <c r="Y29" s="147">
        <v>2.6875379111711934</v>
      </c>
      <c r="Z29" s="147">
        <v>2.7048079646408301</v>
      </c>
      <c r="AA29" s="147">
        <v>2.7220780137009717</v>
      </c>
      <c r="AB29" s="147">
        <v>2.739348067561985</v>
      </c>
      <c r="AC29" s="147">
        <v>2.7566181200257356</v>
      </c>
      <c r="AD29" s="147">
        <v>2.7738881670891757</v>
      </c>
      <c r="AE29" s="147">
        <v>2.7911582218521187</v>
      </c>
      <c r="AF29" s="147">
        <v>2.8084282707155355</v>
      </c>
      <c r="AG29" s="147">
        <v>2.8256983159530109</v>
      </c>
      <c r="AH29" s="147">
        <v>2.8429683671364709</v>
      </c>
      <c r="AI29" s="147">
        <v>2.860238416193531</v>
      </c>
      <c r="AJ29" s="147">
        <v>2.8775084686957242</v>
      </c>
      <c r="AK29" s="147">
        <v>2.89477851893965</v>
      </c>
    </row>
    <row r="30" spans="1:38" s="43" customFormat="1" x14ac:dyDescent="0.3">
      <c r="A30" s="118" t="s">
        <v>406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</row>
    <row r="31" spans="1:38" s="43" customFormat="1" x14ac:dyDescent="0.3">
      <c r="A31" s="212" t="s">
        <v>246</v>
      </c>
      <c r="B31" s="147">
        <v>2015</v>
      </c>
      <c r="C31" s="147">
        <v>2016</v>
      </c>
      <c r="D31" s="147">
        <v>2017</v>
      </c>
      <c r="E31" s="147">
        <v>2018</v>
      </c>
      <c r="F31" s="147">
        <v>2019</v>
      </c>
      <c r="G31" s="147">
        <v>2020</v>
      </c>
      <c r="H31" s="147">
        <v>2021</v>
      </c>
      <c r="I31" s="147">
        <v>2022</v>
      </c>
      <c r="J31" s="147">
        <v>2023</v>
      </c>
      <c r="K31" s="147">
        <v>2024</v>
      </c>
      <c r="L31" s="147">
        <v>2025</v>
      </c>
      <c r="M31" s="147">
        <v>2026</v>
      </c>
      <c r="N31" s="147">
        <v>2027</v>
      </c>
      <c r="O31" s="147">
        <v>2028</v>
      </c>
      <c r="P31" s="147">
        <v>2029</v>
      </c>
      <c r="Q31" s="147">
        <v>2030</v>
      </c>
      <c r="R31" s="147">
        <v>2031</v>
      </c>
      <c r="S31" s="147">
        <v>2032</v>
      </c>
      <c r="T31" s="147">
        <v>2033</v>
      </c>
      <c r="U31" s="147">
        <v>2034</v>
      </c>
      <c r="V31" s="147">
        <v>2035</v>
      </c>
      <c r="W31" s="147">
        <v>2036</v>
      </c>
      <c r="X31" s="147">
        <v>2037</v>
      </c>
      <c r="Y31" s="147">
        <v>2038</v>
      </c>
      <c r="Z31" s="147">
        <v>2039</v>
      </c>
      <c r="AA31" s="147">
        <v>2040</v>
      </c>
      <c r="AB31" s="147">
        <v>2041</v>
      </c>
      <c r="AC31" s="147">
        <v>2042</v>
      </c>
      <c r="AD31" s="147">
        <v>2043</v>
      </c>
      <c r="AE31" s="147">
        <v>2044</v>
      </c>
      <c r="AF31" s="147">
        <v>2045</v>
      </c>
      <c r="AG31" s="147">
        <v>2046</v>
      </c>
      <c r="AH31" s="147">
        <v>2047</v>
      </c>
      <c r="AI31" s="147">
        <v>2048</v>
      </c>
      <c r="AJ31" s="147">
        <v>2049</v>
      </c>
      <c r="AK31" s="147">
        <v>2050</v>
      </c>
      <c r="AL31" s="43">
        <v>2050</v>
      </c>
    </row>
    <row r="32" spans="1:38" s="43" customFormat="1" x14ac:dyDescent="0.3">
      <c r="A32" s="43" t="s">
        <v>212</v>
      </c>
      <c r="B32" s="43">
        <v>2.02750381362433</v>
      </c>
      <c r="C32" s="43">
        <v>2.0424131686495079</v>
      </c>
      <c r="D32" s="43">
        <v>2.0571233164838221</v>
      </c>
      <c r="E32" s="43">
        <v>2.0716265529196676</v>
      </c>
      <c r="F32" s="43">
        <v>2.0850253458277201</v>
      </c>
      <c r="G32" s="43">
        <v>2.0973205113297491</v>
      </c>
      <c r="H32" s="43">
        <v>2.1085211288092949</v>
      </c>
      <c r="I32" s="43">
        <v>2.1186396298173165</v>
      </c>
      <c r="J32" s="43">
        <v>2.1276955529936612</v>
      </c>
      <c r="K32" s="43">
        <v>2.1357218871671315</v>
      </c>
      <c r="L32" s="43">
        <v>2.1427716624217199</v>
      </c>
      <c r="M32" s="43">
        <v>2.1489225344201572</v>
      </c>
      <c r="N32" s="43">
        <v>2.1542722429680405</v>
      </c>
      <c r="O32" s="43">
        <v>2.1589124676345701</v>
      </c>
      <c r="P32" s="43">
        <v>2.1628706302896656</v>
      </c>
      <c r="Q32" s="43">
        <v>2.1660345119601825</v>
      </c>
      <c r="R32" s="43">
        <v>2.1684695899369992</v>
      </c>
      <c r="S32" s="43">
        <v>2.1698807075152109</v>
      </c>
      <c r="T32" s="43">
        <v>2.1701798705354554</v>
      </c>
      <c r="U32" s="43">
        <v>2.1696174836447701</v>
      </c>
      <c r="V32" s="43">
        <v>2.1686375475954209</v>
      </c>
      <c r="W32" s="43">
        <v>2.1676203960462646</v>
      </c>
      <c r="X32" s="43">
        <v>2.1667891485198938</v>
      </c>
      <c r="Y32" s="43">
        <v>2.1662602777365469</v>
      </c>
      <c r="Z32" s="43">
        <v>2.166095518257479</v>
      </c>
      <c r="AA32" s="43">
        <v>2.1663275892166278</v>
      </c>
      <c r="AB32" s="43">
        <v>2.1669716081809001</v>
      </c>
      <c r="AC32" s="43">
        <v>2.1680244954044636</v>
      </c>
      <c r="AD32" s="43">
        <v>2.1694567853682805</v>
      </c>
      <c r="AE32" s="43">
        <v>2.1712028860053088</v>
      </c>
      <c r="AF32" s="43">
        <v>2.1731555211259086</v>
      </c>
      <c r="AG32" s="43">
        <v>2.175170554575371</v>
      </c>
      <c r="AH32" s="43">
        <v>2.1770864504305787</v>
      </c>
      <c r="AI32" s="43">
        <v>2.1787568178206884</v>
      </c>
      <c r="AJ32" s="43">
        <v>2.1800853253772137</v>
      </c>
      <c r="AK32" s="43">
        <v>2.1810464034471582</v>
      </c>
      <c r="AL32" s="43">
        <v>0.38716291194081964</v>
      </c>
    </row>
    <row r="33" spans="1:38" s="43" customFormat="1" x14ac:dyDescent="0.3">
      <c r="A33" s="43" t="s">
        <v>213</v>
      </c>
      <c r="B33" s="147">
        <v>5.1992345157572575E-2</v>
      </c>
      <c r="C33" s="147">
        <v>5.2384389865048536E-2</v>
      </c>
      <c r="D33" s="147">
        <v>5.2776434535614689E-2</v>
      </c>
      <c r="E33" s="147">
        <v>5.3168479206251708E-2</v>
      </c>
      <c r="F33" s="147">
        <v>5.356052394488172E-2</v>
      </c>
      <c r="G33" s="147">
        <v>5.3952568656036731E-2</v>
      </c>
      <c r="H33" s="147">
        <v>5.4344613280846853E-2</v>
      </c>
      <c r="I33" s="147">
        <v>5.4736657926008708E-2</v>
      </c>
      <c r="J33" s="147">
        <v>5.5128702577511512E-2</v>
      </c>
      <c r="K33" s="147">
        <v>5.5520747349500368E-2</v>
      </c>
      <c r="L33" s="147">
        <v>5.5912791991874232E-2</v>
      </c>
      <c r="M33" s="147">
        <v>5.6304836697397963E-2</v>
      </c>
      <c r="N33" s="147">
        <v>5.6696881371043617E-2</v>
      </c>
      <c r="O33" s="147">
        <v>5.7088926159290572E-2</v>
      </c>
      <c r="P33" s="147">
        <v>5.7480970785448539E-2</v>
      </c>
      <c r="Q33" s="147">
        <v>5.7873015444153991E-2</v>
      </c>
      <c r="R33" s="147">
        <v>5.8265060026448809E-2</v>
      </c>
      <c r="S33" s="147">
        <v>5.8657104760620991E-2</v>
      </c>
      <c r="T33" s="147">
        <v>5.9049149372071112E-2</v>
      </c>
      <c r="U33" s="147">
        <v>5.9441194115516599E-2</v>
      </c>
      <c r="V33" s="147">
        <v>5.9833238735232191E-2</v>
      </c>
      <c r="W33" s="147">
        <v>6.0225283396829914E-2</v>
      </c>
      <c r="X33" s="147">
        <v>6.0617328175250729E-2</v>
      </c>
      <c r="Y33" s="147">
        <v>6.1009372959606692E-2</v>
      </c>
      <c r="Z33" s="147">
        <v>6.1401417552046755E-2</v>
      </c>
      <c r="AA33" s="147">
        <v>6.179346226773353E-2</v>
      </c>
      <c r="AB33" s="147">
        <v>6.218550684053803E-2</v>
      </c>
      <c r="AC33" s="147">
        <v>6.2577551485824778E-2</v>
      </c>
      <c r="AD33" s="147">
        <v>6.2969596049112578E-2</v>
      </c>
      <c r="AE33" s="147">
        <v>6.3361640672399314E-2</v>
      </c>
      <c r="AF33" s="147">
        <v>6.3753685226505555E-2</v>
      </c>
      <c r="AG33" s="147">
        <v>6.4145729953026184E-2</v>
      </c>
      <c r="AH33" s="147">
        <v>6.4537774739754319E-2</v>
      </c>
      <c r="AI33" s="147">
        <v>6.4929819398227062E-2</v>
      </c>
      <c r="AJ33" s="147">
        <v>6.5321864181474926E-2</v>
      </c>
      <c r="AK33" s="147">
        <v>6.571390888588996E-2</v>
      </c>
      <c r="AL33" s="43">
        <v>8.1127721591042843E-3</v>
      </c>
    </row>
    <row r="34" spans="1:38" s="43" customFormat="1" x14ac:dyDescent="0.3">
      <c r="A34" s="43" t="s">
        <v>216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</row>
    <row r="35" spans="1:38" s="43" customFormat="1" x14ac:dyDescent="0.3">
      <c r="A35" s="43" t="s">
        <v>217</v>
      </c>
      <c r="B35" s="43">
        <v>1.0178847331500001E-4</v>
      </c>
      <c r="C35" s="43">
        <v>2.2731670010788494E-4</v>
      </c>
      <c r="D35" s="43">
        <v>4.1858280988449386E-4</v>
      </c>
      <c r="E35" s="43">
        <v>6.7812944624733756E-4</v>
      </c>
      <c r="F35" s="43">
        <v>1.3021418106556422E-3</v>
      </c>
      <c r="G35" s="43">
        <v>2.2903448551902668E-3</v>
      </c>
      <c r="H35" s="43">
        <v>3.6397297178116508E-3</v>
      </c>
      <c r="I35" s="43">
        <v>5.3461691790058895E-3</v>
      </c>
      <c r="J35" s="43">
        <v>7.4031648322970814E-3</v>
      </c>
      <c r="K35" s="43">
        <v>9.7997440364968186E-3</v>
      </c>
      <c r="L35" s="43">
        <v>1.2284415358509292E-2</v>
      </c>
      <c r="M35" s="43">
        <v>1.4779522475487897E-2</v>
      </c>
      <c r="N35" s="43">
        <v>1.7207794512224678E-2</v>
      </c>
      <c r="O35" s="43">
        <v>1.949919656367264E-2</v>
      </c>
      <c r="P35" s="43">
        <v>2.1599554020764845E-2</v>
      </c>
      <c r="Q35" s="43">
        <v>2.3473150330676647E-2</v>
      </c>
      <c r="R35" s="43">
        <v>2.5396648856591392E-2</v>
      </c>
      <c r="S35" s="43">
        <v>2.7395597838776702E-2</v>
      </c>
      <c r="T35" s="43">
        <v>2.9458078516565622E-2</v>
      </c>
      <c r="U35" s="43">
        <v>3.1517348661910034E-2</v>
      </c>
      <c r="V35" s="43">
        <v>3.3479238162963915E-2</v>
      </c>
      <c r="W35" s="43">
        <v>3.526760064087784E-2</v>
      </c>
      <c r="X35" s="43">
        <v>3.6844567277577497E-2</v>
      </c>
      <c r="Y35" s="43">
        <v>3.8206939673379445E-2</v>
      </c>
      <c r="Z35" s="43">
        <v>3.9378554033124263E-2</v>
      </c>
      <c r="AA35" s="43">
        <v>4.0402970477339963E-2</v>
      </c>
      <c r="AB35" s="43">
        <v>4.1335477907047204E-2</v>
      </c>
      <c r="AC35" s="43">
        <v>4.2233898187125619E-2</v>
      </c>
      <c r="AD35" s="43">
        <v>4.3148517766422805E-2</v>
      </c>
      <c r="AE35" s="43">
        <v>4.4114021109721145E-2</v>
      </c>
      <c r="AF35" s="43">
        <v>4.5146290533318222E-2</v>
      </c>
      <c r="AG35" s="43">
        <v>4.6243818621082171E-2</v>
      </c>
      <c r="AH35" s="43">
        <v>4.7391907059349661E-2</v>
      </c>
      <c r="AI35" s="43">
        <v>4.8568863367293311E-2</v>
      </c>
      <c r="AJ35" s="43">
        <v>4.9752948414517918E-2</v>
      </c>
      <c r="AK35" s="43">
        <v>5.0926963969266069E-2</v>
      </c>
      <c r="AL35" s="43">
        <v>0</v>
      </c>
    </row>
    <row r="36" spans="1:38" s="43" customFormat="1" x14ac:dyDescent="0.3">
      <c r="A36" s="43" t="s">
        <v>218</v>
      </c>
      <c r="B36" s="43">
        <v>9.585904768500001E-5</v>
      </c>
      <c r="C36" s="43">
        <v>3.5071938727635773E-4</v>
      </c>
      <c r="D36" s="43">
        <v>7.3904759526648687E-4</v>
      </c>
      <c r="E36" s="43">
        <v>1.2660066779012589E-3</v>
      </c>
      <c r="F36" s="43">
        <v>2.5329462120116109E-3</v>
      </c>
      <c r="G36" s="43">
        <v>4.5393214004934958E-3</v>
      </c>
      <c r="H36" s="43">
        <v>7.2790594259217788E-3</v>
      </c>
      <c r="I36" s="43">
        <v>1.0743860118017111E-2</v>
      </c>
      <c r="J36" s="43">
        <v>1.4920682696991148E-2</v>
      </c>
      <c r="K36" s="43">
        <v>1.9787515426886115E-2</v>
      </c>
      <c r="L36" s="43">
        <v>2.5542809902865508E-2</v>
      </c>
      <c r="M36" s="43">
        <v>3.2186574302875651E-2</v>
      </c>
      <c r="N36" s="43">
        <v>3.9698335990435561E-2</v>
      </c>
      <c r="O36" s="43">
        <v>4.8056456014088783E-2</v>
      </c>
      <c r="P36" s="43">
        <v>5.728767632206172E-2</v>
      </c>
      <c r="Q36" s="43">
        <v>6.7539940031145537E-2</v>
      </c>
      <c r="R36" s="43">
        <v>7.8471102237912357E-2</v>
      </c>
      <c r="S36" s="43">
        <v>9.0350780310232096E-2</v>
      </c>
      <c r="T36" s="43">
        <v>0.10327887645875247</v>
      </c>
      <c r="U36" s="43">
        <v>0.11707173819846793</v>
      </c>
      <c r="V36" s="43">
        <v>0.13137952491566929</v>
      </c>
      <c r="W36" s="43">
        <v>0.14589805578922518</v>
      </c>
      <c r="X36" s="43">
        <v>0.16044208303730706</v>
      </c>
      <c r="Y36" s="43">
        <v>0.17489832801473398</v>
      </c>
      <c r="Z36" s="43">
        <v>0.18918121223921944</v>
      </c>
      <c r="AA36" s="43">
        <v>0.20321446874763938</v>
      </c>
      <c r="AB36" s="43">
        <v>0.21692768069303561</v>
      </c>
      <c r="AC36" s="43">
        <v>0.2302661143555762</v>
      </c>
      <c r="AD36" s="43">
        <v>0.24320894278068703</v>
      </c>
      <c r="AE36" s="43">
        <v>0.25578707910854348</v>
      </c>
      <c r="AF36" s="43">
        <v>0.2680919121744908</v>
      </c>
      <c r="AG36" s="43">
        <v>0.28026909497156921</v>
      </c>
      <c r="AH36" s="43">
        <v>0.29249485736049047</v>
      </c>
      <c r="AI36" s="43">
        <v>0.30493727534287413</v>
      </c>
      <c r="AJ36" s="43">
        <v>0.31771442928579124</v>
      </c>
      <c r="AK36" s="43">
        <v>0.33086907913328656</v>
      </c>
      <c r="AL36" s="43">
        <v>0.10817029545472379</v>
      </c>
    </row>
    <row r="37" spans="1:38" s="43" customFormat="1" x14ac:dyDescent="0.3">
      <c r="A37" s="43" t="s">
        <v>221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9.5658815283246351E-2</v>
      </c>
    </row>
    <row r="38" spans="1:38" s="43" customFormat="1" x14ac:dyDescent="0.3">
      <c r="A38" s="43" t="s">
        <v>222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2.2956737241017557</v>
      </c>
    </row>
    <row r="39" spans="1:38" s="43" customFormat="1" x14ac:dyDescent="0.3">
      <c r="A39" s="43" t="s">
        <v>219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3">
        <v>0</v>
      </c>
      <c r="AK39" s="43">
        <v>0</v>
      </c>
      <c r="AL39" s="43">
        <v>0</v>
      </c>
    </row>
    <row r="40" spans="1:38" s="43" customFormat="1" x14ac:dyDescent="0.3">
      <c r="A40" s="43" t="s">
        <v>52</v>
      </c>
      <c r="B40" s="43">
        <v>2.0796938063029025</v>
      </c>
      <c r="C40" s="43">
        <v>2.0953755946019408</v>
      </c>
      <c r="D40" s="43">
        <v>2.1110573814245877</v>
      </c>
      <c r="E40" s="43">
        <v>2.1267391682500678</v>
      </c>
      <c r="F40" s="43">
        <v>2.1424209577952693</v>
      </c>
      <c r="G40" s="43">
        <v>2.1581027462414695</v>
      </c>
      <c r="H40" s="43">
        <v>2.1737845312338751</v>
      </c>
      <c r="I40" s="43">
        <v>2.1894663170403481</v>
      </c>
      <c r="J40" s="43">
        <v>2.2051481031004609</v>
      </c>
      <c r="K40" s="43">
        <v>2.2208298939800146</v>
      </c>
      <c r="L40" s="43">
        <v>2.2365116796749689</v>
      </c>
      <c r="M40" s="43">
        <v>2.2521934678959186</v>
      </c>
      <c r="N40" s="43">
        <v>2.2678752548417442</v>
      </c>
      <c r="O40" s="43">
        <v>2.2835570463716222</v>
      </c>
      <c r="P40" s="43">
        <v>2.2992388314179406</v>
      </c>
      <c r="Q40" s="43">
        <v>2.3149206177661585</v>
      </c>
      <c r="R40" s="43">
        <v>2.330602401057952</v>
      </c>
      <c r="S40" s="43">
        <v>2.3462841904248406</v>
      </c>
      <c r="T40" s="43">
        <v>2.3619659748828448</v>
      </c>
      <c r="U40" s="43">
        <v>2.3776477646206646</v>
      </c>
      <c r="V40" s="43">
        <v>2.3933295494092865</v>
      </c>
      <c r="W40" s="43">
        <v>2.4090113358731973</v>
      </c>
      <c r="X40" s="43">
        <v>2.4246931270100291</v>
      </c>
      <c r="Y40" s="43">
        <v>2.4403749183842671</v>
      </c>
      <c r="Z40" s="43">
        <v>2.4560567020818693</v>
      </c>
      <c r="AA40" s="43">
        <v>2.4717384907093409</v>
      </c>
      <c r="AB40" s="43">
        <v>2.4874202736215207</v>
      </c>
      <c r="AC40" s="43">
        <v>2.5031020594329902</v>
      </c>
      <c r="AD40" s="43">
        <v>2.518783841964503</v>
      </c>
      <c r="AE40" s="43">
        <v>2.5344656268959724</v>
      </c>
      <c r="AF40" s="43">
        <v>2.550147409060223</v>
      </c>
      <c r="AG40" s="43">
        <v>2.5658291981210484</v>
      </c>
      <c r="AH40" s="43">
        <v>2.5815109895901731</v>
      </c>
      <c r="AI40" s="43">
        <v>2.5971927759290829</v>
      </c>
      <c r="AJ40" s="43">
        <v>2.6128745672589977</v>
      </c>
      <c r="AK40" s="43">
        <v>2.6285563554356006</v>
      </c>
      <c r="AL40" s="43">
        <v>0</v>
      </c>
    </row>
    <row r="41" spans="1:38" s="148" customFormat="1" x14ac:dyDescent="0.3">
      <c r="A41" s="148" t="s">
        <v>404</v>
      </c>
      <c r="B41" s="148">
        <f>B25+B26+B35+B36</f>
        <v>3.5004066966679171E-3</v>
      </c>
      <c r="C41" s="148">
        <f t="shared" ref="C41:AK41" si="0">C25+C26+C35+C36</f>
        <v>5.9961689928961547E-3</v>
      </c>
      <c r="D41" s="148">
        <f t="shared" si="0"/>
        <v>9.872798162030785E-3</v>
      </c>
      <c r="E41" s="148">
        <f t="shared" si="0"/>
        <v>1.5185513287432669E-2</v>
      </c>
      <c r="F41" s="148">
        <f t="shared" si="0"/>
        <v>2.4414443498040398E-2</v>
      </c>
      <c r="G41" s="148">
        <f t="shared" si="0"/>
        <v>3.7538773859378913E-2</v>
      </c>
      <c r="H41" s="148">
        <f t="shared" si="0"/>
        <v>5.4517212932866793E-2</v>
      </c>
      <c r="I41" s="148">
        <f t="shared" si="0"/>
        <v>7.5299974516720602E-2</v>
      </c>
      <c r="J41" s="148">
        <f t="shared" si="0"/>
        <v>9.9810423193457148E-2</v>
      </c>
      <c r="K41" s="148">
        <f t="shared" si="0"/>
        <v>0.12791949813529538</v>
      </c>
      <c r="L41" s="148">
        <f t="shared" si="0"/>
        <v>0.15941975906002981</v>
      </c>
      <c r="M41" s="148">
        <f t="shared" si="0"/>
        <v>0.20095918959002163</v>
      </c>
      <c r="N41" s="148">
        <f t="shared" si="0"/>
        <v>0.25185343134154492</v>
      </c>
      <c r="O41" s="148">
        <f t="shared" si="0"/>
        <v>0.31139186077713266</v>
      </c>
      <c r="P41" s="148">
        <f t="shared" si="0"/>
        <v>0.37924332732309135</v>
      </c>
      <c r="Q41" s="148">
        <f t="shared" si="0"/>
        <v>0.45605864506799426</v>
      </c>
      <c r="R41" s="148">
        <f t="shared" si="0"/>
        <v>0.53556116256507891</v>
      </c>
      <c r="S41" s="148">
        <f t="shared" si="0"/>
        <v>0.61962515765379689</v>
      </c>
      <c r="T41" s="148">
        <f t="shared" si="0"/>
        <v>0.70884409094385403</v>
      </c>
      <c r="U41" s="148">
        <f t="shared" si="0"/>
        <v>0.8018879251647083</v>
      </c>
      <c r="V41" s="148">
        <f t="shared" si="0"/>
        <v>0.8964217547979495</v>
      </c>
      <c r="W41" s="148">
        <f t="shared" si="0"/>
        <v>0.99049932377363781</v>
      </c>
      <c r="X41" s="148">
        <f t="shared" si="0"/>
        <v>1.0829265790786657</v>
      </c>
      <c r="Y41" s="148">
        <f t="shared" si="0"/>
        <v>1.1728621111370257</v>
      </c>
      <c r="Z41" s="148">
        <f t="shared" si="0"/>
        <v>1.2595002606706107</v>
      </c>
      <c r="AA41" s="148">
        <f t="shared" si="0"/>
        <v>1.3419607535076816</v>
      </c>
      <c r="AB41" s="148">
        <f t="shared" si="0"/>
        <v>1.4193039707284965</v>
      </c>
      <c r="AC41" s="148">
        <f t="shared" si="0"/>
        <v>1.4906781333325958</v>
      </c>
      <c r="AD41" s="148">
        <f t="shared" si="0"/>
        <v>1.5555751901246777</v>
      </c>
      <c r="AE41" s="148">
        <f t="shared" si="0"/>
        <v>1.6140921706222162</v>
      </c>
      <c r="AF41" s="148">
        <f t="shared" si="0"/>
        <v>1.6670460066682957</v>
      </c>
      <c r="AG41" s="148">
        <f t="shared" si="0"/>
        <v>1.7158478547373486</v>
      </c>
      <c r="AH41" s="148">
        <f t="shared" si="0"/>
        <v>1.7621826941812331</v>
      </c>
      <c r="AI41" s="148">
        <f t="shared" si="0"/>
        <v>1.807623791441088</v>
      </c>
      <c r="AJ41" s="148">
        <f t="shared" si="0"/>
        <v>1.8533105328934969</v>
      </c>
      <c r="AK41" s="148">
        <f t="shared" si="0"/>
        <v>1.8998079308715519</v>
      </c>
    </row>
    <row r="43" spans="1:38" s="43" customFormat="1" x14ac:dyDescent="0.3"/>
    <row r="44" spans="1:38" x14ac:dyDescent="0.3">
      <c r="A44" s="118" t="s">
        <v>511</v>
      </c>
    </row>
    <row r="45" spans="1:38" s="43" customFormat="1" x14ac:dyDescent="0.3">
      <c r="A45" s="118" t="s">
        <v>405</v>
      </c>
    </row>
    <row r="46" spans="1:38" x14ac:dyDescent="0.3">
      <c r="A46" t="s">
        <v>246</v>
      </c>
      <c r="B46">
        <v>2015</v>
      </c>
      <c r="C46">
        <v>2016</v>
      </c>
      <c r="D46">
        <v>2017</v>
      </c>
      <c r="E46">
        <v>2018</v>
      </c>
      <c r="F46">
        <v>2019</v>
      </c>
      <c r="G46">
        <v>2020</v>
      </c>
      <c r="H46">
        <v>2021</v>
      </c>
      <c r="I46">
        <v>2022</v>
      </c>
      <c r="J46">
        <v>2023</v>
      </c>
      <c r="K46">
        <v>2024</v>
      </c>
      <c r="L46">
        <v>2025</v>
      </c>
      <c r="M46">
        <v>2026</v>
      </c>
      <c r="N46">
        <v>2027</v>
      </c>
      <c r="O46">
        <v>2028</v>
      </c>
      <c r="P46">
        <v>2029</v>
      </c>
      <c r="Q46">
        <v>2030</v>
      </c>
      <c r="R46">
        <v>2031</v>
      </c>
      <c r="S46">
        <v>2032</v>
      </c>
      <c r="T46">
        <v>2033</v>
      </c>
      <c r="U46">
        <v>2034</v>
      </c>
      <c r="V46">
        <v>2035</v>
      </c>
      <c r="W46">
        <v>2036</v>
      </c>
      <c r="X46">
        <v>2037</v>
      </c>
      <c r="Y46">
        <v>2038</v>
      </c>
      <c r="Z46">
        <v>2039</v>
      </c>
      <c r="AA46">
        <v>2040</v>
      </c>
      <c r="AB46">
        <v>2041</v>
      </c>
      <c r="AC46">
        <v>2042</v>
      </c>
      <c r="AD46">
        <v>2043</v>
      </c>
      <c r="AE46">
        <v>2044</v>
      </c>
      <c r="AF46">
        <v>2045</v>
      </c>
      <c r="AG46">
        <v>2046</v>
      </c>
      <c r="AH46">
        <v>2047</v>
      </c>
      <c r="AI46">
        <v>2048</v>
      </c>
      <c r="AJ46">
        <v>2049</v>
      </c>
      <c r="AK46">
        <v>2050</v>
      </c>
    </row>
    <row r="47" spans="1:38" x14ac:dyDescent="0.3">
      <c r="A47" t="s">
        <v>212</v>
      </c>
      <c r="B47" s="147">
        <v>2.1930749014451081</v>
      </c>
      <c r="C47" s="147">
        <v>2.2030427084209485</v>
      </c>
      <c r="D47" s="147">
        <v>2.209474195907839</v>
      </c>
      <c r="E47" s="147">
        <v>2.2122310030387196</v>
      </c>
      <c r="F47" s="147">
        <v>2.2113417171066994</v>
      </c>
      <c r="G47" s="147">
        <v>2.2068860218052633</v>
      </c>
      <c r="H47" s="147">
        <v>2.2002736849542379</v>
      </c>
      <c r="I47" s="147">
        <v>2.1915623759111544</v>
      </c>
      <c r="J47" s="147">
        <v>2.1808331353025556</v>
      </c>
      <c r="K47" s="147">
        <v>2.1682207978988401</v>
      </c>
      <c r="L47" s="147">
        <v>2.1539414985357372</v>
      </c>
      <c r="M47" s="147">
        <v>2.1289575914723655</v>
      </c>
      <c r="N47" s="147">
        <v>2.093527890819733</v>
      </c>
      <c r="O47" s="147">
        <v>2.048248258219223</v>
      </c>
      <c r="P47" s="147">
        <v>1.9935916613265112</v>
      </c>
      <c r="Q47" s="147">
        <v>1.9291901750877003</v>
      </c>
      <c r="R47" s="147">
        <v>1.8552374582519919</v>
      </c>
      <c r="S47" s="147">
        <v>1.7697111276791597</v>
      </c>
      <c r="T47" s="147">
        <v>1.6717767405668291</v>
      </c>
      <c r="U47" s="147">
        <v>1.5630679108141343</v>
      </c>
      <c r="V47" s="147">
        <v>1.4468193051527467</v>
      </c>
      <c r="W47" s="147">
        <v>1.3260104876129375</v>
      </c>
      <c r="X47" s="147">
        <v>1.2027907711770289</v>
      </c>
      <c r="Y47" s="147">
        <v>1.0790189450694165</v>
      </c>
      <c r="Z47" s="147">
        <v>0.95668418165266689</v>
      </c>
      <c r="AA47" s="147">
        <v>0.8379971978454801</v>
      </c>
      <c r="AB47" s="147">
        <v>0.72530680437782291</v>
      </c>
      <c r="AC47" s="147">
        <v>0.6208640503187286</v>
      </c>
      <c r="AD47" s="147">
        <v>0.52646974978002536</v>
      </c>
      <c r="AE47" s="147">
        <v>0.44313336425863598</v>
      </c>
      <c r="AF47" s="147">
        <v>0.37092304785798974</v>
      </c>
      <c r="AG47" s="147">
        <v>0.30909493597701532</v>
      </c>
      <c r="AH47" s="147">
        <v>0.25639230629197562</v>
      </c>
      <c r="AI47" s="147">
        <v>0.21131923320818899</v>
      </c>
      <c r="AJ47" s="147">
        <v>0.17228167851941378</v>
      </c>
      <c r="AK47" s="147">
        <v>0.13758703554840174</v>
      </c>
    </row>
    <row r="48" spans="1:38" x14ac:dyDescent="0.3">
      <c r="A48" t="s">
        <v>213</v>
      </c>
      <c r="B48">
        <v>1.3741890812482428E-2</v>
      </c>
      <c r="C48">
        <v>1.3845489922964863E-2</v>
      </c>
      <c r="D48">
        <v>1.3949091149186355E-2</v>
      </c>
      <c r="E48">
        <v>1.4052682133687785E-2</v>
      </c>
      <c r="F48">
        <v>1.4156265965855241E-2</v>
      </c>
      <c r="G48">
        <v>1.4259848101694722E-2</v>
      </c>
      <c r="H48">
        <v>1.4363431850003393E-2</v>
      </c>
      <c r="I48">
        <v>1.4467019277689751E-2</v>
      </c>
      <c r="J48">
        <v>1.4570612937765601E-2</v>
      </c>
      <c r="K48">
        <v>1.4674216210250193E-2</v>
      </c>
      <c r="L48">
        <v>1.4777833327678043E-2</v>
      </c>
      <c r="M48">
        <v>1.4881468522385368E-2</v>
      </c>
      <c r="N48">
        <v>1.4985124493120713E-2</v>
      </c>
      <c r="O48">
        <v>1.5088799707629517E-2</v>
      </c>
      <c r="P48">
        <v>1.5192486327087933E-2</v>
      </c>
      <c r="Q48">
        <v>1.5296170933727931E-2</v>
      </c>
      <c r="R48">
        <v>1.537283490081418E-2</v>
      </c>
      <c r="S48">
        <v>1.5413865474982972E-2</v>
      </c>
      <c r="T48">
        <v>1.5409515980751959E-2</v>
      </c>
      <c r="U48">
        <v>1.5351923382217525E-2</v>
      </c>
      <c r="V48">
        <v>1.5236943331834051E-2</v>
      </c>
      <c r="W48">
        <v>1.5062889525115353E-2</v>
      </c>
      <c r="X48">
        <v>1.4828941899052513E-2</v>
      </c>
      <c r="Y48">
        <v>1.4535102834068472E-2</v>
      </c>
      <c r="Z48">
        <v>1.4182491692695066E-2</v>
      </c>
      <c r="AA48">
        <v>1.3773292404990993E-2</v>
      </c>
      <c r="AB48">
        <v>1.3310517582965614E-2</v>
      </c>
      <c r="AC48">
        <v>1.2797618279572863E-2</v>
      </c>
      <c r="AD48">
        <v>1.2237922490615231E-2</v>
      </c>
      <c r="AE48">
        <v>1.1633990058361224E-2</v>
      </c>
      <c r="AF48">
        <v>1.0987067149681668E-2</v>
      </c>
      <c r="AG48">
        <v>1.0296840566865743E-2</v>
      </c>
      <c r="AH48">
        <v>9.5615915869787307E-3</v>
      </c>
      <c r="AI48">
        <v>8.7786531643982459E-3</v>
      </c>
      <c r="AJ48">
        <v>7.9448910711151285E-3</v>
      </c>
      <c r="AK48">
        <v>7.0568401638182914E-3</v>
      </c>
    </row>
    <row r="49" spans="1:38" x14ac:dyDescent="0.3">
      <c r="A49" t="s">
        <v>214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</row>
    <row r="50" spans="1:38" x14ac:dyDescent="0.3">
      <c r="A50" t="s">
        <v>215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</row>
    <row r="51" spans="1:38" x14ac:dyDescent="0.3">
      <c r="A51" t="s">
        <v>216</v>
      </c>
      <c r="B51">
        <v>7.9205639970733752E-2</v>
      </c>
      <c r="C51">
        <v>8.2361990345975328E-2</v>
      </c>
      <c r="D51">
        <v>8.6863873392443822E-2</v>
      </c>
      <c r="E51">
        <v>9.2763209285469411E-2</v>
      </c>
      <c r="F51">
        <v>0.10004876257388455</v>
      </c>
      <c r="G51">
        <v>0.10869015033991539</v>
      </c>
      <c r="H51">
        <v>0.11732031247464522</v>
      </c>
      <c r="I51">
        <v>0.12592230741944713</v>
      </c>
      <c r="J51">
        <v>0.13447497831784602</v>
      </c>
      <c r="K51">
        <v>0.1429440277599906</v>
      </c>
      <c r="L51">
        <v>0.15127517390475598</v>
      </c>
      <c r="M51">
        <v>0.15938854597631283</v>
      </c>
      <c r="N51">
        <v>0.1671780692641564</v>
      </c>
      <c r="O51">
        <v>0.17452254364096936</v>
      </c>
      <c r="P51">
        <v>0.18131298522358824</v>
      </c>
      <c r="Q51">
        <v>0.18748826571025942</v>
      </c>
      <c r="R51">
        <v>0.19269066732112319</v>
      </c>
      <c r="S51">
        <v>0.19683526967520634</v>
      </c>
      <c r="T51">
        <v>0.19977922535736586</v>
      </c>
      <c r="U51">
        <v>0.20134488184510996</v>
      </c>
      <c r="V51">
        <v>0.20142919707749052</v>
      </c>
      <c r="W51">
        <v>0.20007678346541896</v>
      </c>
      <c r="X51">
        <v>0.19744507931110125</v>
      </c>
      <c r="Y51">
        <v>0.19372550585275689</v>
      </c>
      <c r="Z51">
        <v>0.18908505372949835</v>
      </c>
      <c r="AA51">
        <v>0.18364206668425237</v>
      </c>
      <c r="AB51">
        <v>0.17747344435832926</v>
      </c>
      <c r="AC51">
        <v>0.17063490662462194</v>
      </c>
      <c r="AD51">
        <v>0.1631722998331368</v>
      </c>
      <c r="AE51">
        <v>0.1551198674446875</v>
      </c>
      <c r="AF51">
        <v>0.1464942286624222</v>
      </c>
      <c r="AG51">
        <v>0.13729120755820987</v>
      </c>
      <c r="AH51">
        <v>0.12748788782638312</v>
      </c>
      <c r="AI51">
        <v>0.11704870885864332</v>
      </c>
      <c r="AJ51">
        <v>0.10593188094820168</v>
      </c>
      <c r="AK51">
        <v>9.4091202184243869E-2</v>
      </c>
    </row>
    <row r="52" spans="1:38" x14ac:dyDescent="0.3">
      <c r="A52" t="s">
        <v>217</v>
      </c>
      <c r="B52">
        <v>1.8167598918850936E-3</v>
      </c>
      <c r="C52">
        <v>2.7764068744473161E-3</v>
      </c>
      <c r="D52">
        <v>4.2831510761526881E-3</v>
      </c>
      <c r="E52">
        <v>6.3580079186401411E-3</v>
      </c>
      <c r="F52">
        <v>8.9971332737356254E-3</v>
      </c>
      <c r="G52">
        <v>1.2188688758314064E-2</v>
      </c>
      <c r="H52">
        <v>1.5922229968770265E-2</v>
      </c>
      <c r="I52">
        <v>2.0187692163920384E-2</v>
      </c>
      <c r="J52">
        <v>2.4970276727245052E-2</v>
      </c>
      <c r="K52">
        <v>3.0245178201343564E-2</v>
      </c>
      <c r="L52">
        <v>3.5972530156355889E-2</v>
      </c>
      <c r="M52">
        <v>4.4432688116597757E-2</v>
      </c>
      <c r="N52">
        <v>5.558891614798437E-2</v>
      </c>
      <c r="O52">
        <v>6.9324426550164103E-2</v>
      </c>
      <c r="P52">
        <v>8.5550227577104565E-2</v>
      </c>
      <c r="Q52">
        <v>0.10437503899945523</v>
      </c>
      <c r="R52">
        <v>0.12517155572831734</v>
      </c>
      <c r="S52">
        <v>0.14825184260807286</v>
      </c>
      <c r="T52">
        <v>0.17361602697371106</v>
      </c>
      <c r="U52">
        <v>0.20070273585076878</v>
      </c>
      <c r="V52">
        <v>0.22862496118270309</v>
      </c>
      <c r="W52">
        <v>0.25658443544414128</v>
      </c>
      <c r="X52">
        <v>0.28398409160392335</v>
      </c>
      <c r="Y52">
        <v>0.31031142949956897</v>
      </c>
      <c r="Z52">
        <v>0.33505511270300231</v>
      </c>
      <c r="AA52">
        <v>0.35768692758563664</v>
      </c>
      <c r="AB52">
        <v>0.37767500974526108</v>
      </c>
      <c r="AC52">
        <v>0.39452808003592765</v>
      </c>
      <c r="AD52">
        <v>0.4078668413905252</v>
      </c>
      <c r="AE52">
        <v>0.41749372273256602</v>
      </c>
      <c r="AF52">
        <v>0.42341837462666682</v>
      </c>
      <c r="AG52">
        <v>0.42582005541158691</v>
      </c>
      <c r="AH52">
        <v>0.42497613524403649</v>
      </c>
      <c r="AI52">
        <v>0.42120347715580125</v>
      </c>
      <c r="AJ52">
        <v>0.41483346579106106</v>
      </c>
      <c r="AK52">
        <v>0.40621504111904216</v>
      </c>
    </row>
    <row r="53" spans="1:38" x14ac:dyDescent="0.3">
      <c r="A53" t="s">
        <v>218</v>
      </c>
      <c r="B53">
        <v>2.4871148062828234E-3</v>
      </c>
      <c r="C53">
        <v>5.5697604604456894E-3</v>
      </c>
      <c r="D53">
        <v>1.0296093788550736E-2</v>
      </c>
      <c r="E53">
        <v>1.6731554558664208E-2</v>
      </c>
      <c r="F53">
        <v>2.4862628360108885E-2</v>
      </c>
      <c r="G53">
        <v>3.465184437763924E-2</v>
      </c>
      <c r="H53">
        <v>4.6066947713606178E-2</v>
      </c>
      <c r="I53">
        <v>5.907726386344779E-2</v>
      </c>
      <c r="J53">
        <v>7.3637710196837361E-2</v>
      </c>
      <c r="K53">
        <v>8.9672545092646147E-2</v>
      </c>
      <c r="L53">
        <v>0.10705978249618764</v>
      </c>
      <c r="M53">
        <v>0.13263657443367896</v>
      </c>
      <c r="N53">
        <v>0.16628692137839721</v>
      </c>
      <c r="O53">
        <v>0.20765294478648294</v>
      </c>
      <c r="P53">
        <v>0.25645966291355882</v>
      </c>
      <c r="Q53">
        <v>0.31302742248406412</v>
      </c>
      <c r="R53">
        <v>0.37817460680709991</v>
      </c>
      <c r="S53">
        <v>0.45370506848514464</v>
      </c>
      <c r="T53">
        <v>0.54060571125788204</v>
      </c>
      <c r="U53">
        <v>0.63798981342844274</v>
      </c>
      <c r="V53">
        <v>0.74361691256234019</v>
      </c>
      <c r="W53">
        <v>0.8552627763217493</v>
      </c>
      <c r="X53">
        <v>0.97121853822720805</v>
      </c>
      <c r="Y53">
        <v>1.0899464876132847</v>
      </c>
      <c r="Z53">
        <v>1.2098006817655429</v>
      </c>
      <c r="AA53">
        <v>1.3289780824250657</v>
      </c>
      <c r="AB53">
        <v>1.4455818414446224</v>
      </c>
      <c r="AC53">
        <v>1.5577930132645181</v>
      </c>
      <c r="AD53">
        <v>1.6641409080165848</v>
      </c>
      <c r="AE53">
        <v>1.7637768226453159</v>
      </c>
      <c r="AF53">
        <v>1.8566050997247241</v>
      </c>
      <c r="AG53">
        <v>1.9431948331409825</v>
      </c>
      <c r="AH53">
        <v>2.0245499990096509</v>
      </c>
      <c r="AI53">
        <v>2.1018878961494956</v>
      </c>
      <c r="AJ53">
        <v>2.1765161001488633</v>
      </c>
      <c r="AK53">
        <v>2.2498279459615032</v>
      </c>
    </row>
    <row r="54" spans="1:38" x14ac:dyDescent="0.3">
      <c r="A54" t="s">
        <v>219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2050</v>
      </c>
    </row>
    <row r="55" spans="1:38" x14ac:dyDescent="0.3">
      <c r="A55" t="s">
        <v>220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0.55804568165496771</v>
      </c>
    </row>
    <row r="56" spans="1:38" x14ac:dyDescent="0.3">
      <c r="A56" t="s">
        <v>52</v>
      </c>
      <c r="B56" s="147">
        <v>2.2903263069264921</v>
      </c>
      <c r="C56" s="147">
        <v>2.3075963560247819</v>
      </c>
      <c r="D56" s="147">
        <v>2.3248664053141725</v>
      </c>
      <c r="E56" s="147">
        <v>2.3421364569351812</v>
      </c>
      <c r="F56" s="147">
        <v>2.3594065072802834</v>
      </c>
      <c r="G56" s="147">
        <v>2.3766765533828265</v>
      </c>
      <c r="H56" s="147">
        <v>2.3939466069612632</v>
      </c>
      <c r="I56" s="147">
        <v>2.4112166586356594</v>
      </c>
      <c r="J56" s="147">
        <v>2.4284867134822496</v>
      </c>
      <c r="K56" s="147">
        <v>2.4457567651630705</v>
      </c>
      <c r="L56" s="147">
        <v>2.4630268184207149</v>
      </c>
      <c r="M56" s="147">
        <v>2.4802968685213402</v>
      </c>
      <c r="N56" s="147">
        <v>2.4975669221033918</v>
      </c>
      <c r="O56" s="147">
        <v>2.5148369729044688</v>
      </c>
      <c r="P56" s="147">
        <v>2.5321070233678507</v>
      </c>
      <c r="Q56" s="147">
        <v>2.549377073215207</v>
      </c>
      <c r="R56" s="147">
        <v>2.5666471230093464</v>
      </c>
      <c r="S56" s="147">
        <v>2.5839171739225666</v>
      </c>
      <c r="T56" s="147">
        <v>2.60118722013654</v>
      </c>
      <c r="U56" s="147">
        <v>2.6184572653206732</v>
      </c>
      <c r="V56" s="147">
        <v>2.6357273193071142</v>
      </c>
      <c r="W56" s="147">
        <v>2.6529973723693621</v>
      </c>
      <c r="X56" s="147">
        <v>2.670267422218314</v>
      </c>
      <c r="Y56" s="147">
        <v>2.6875374708690956</v>
      </c>
      <c r="Z56" s="147">
        <v>2.7048075215434055</v>
      </c>
      <c r="AA56" s="147">
        <v>2.7220775669454258</v>
      </c>
      <c r="AB56" s="147">
        <v>2.7393476175090012</v>
      </c>
      <c r="AC56" s="147">
        <v>2.7566176685233694</v>
      </c>
      <c r="AD56" s="147">
        <v>2.7738877215108872</v>
      </c>
      <c r="AE56" s="147">
        <v>2.7911577671395666</v>
      </c>
      <c r="AF56" s="147">
        <v>2.8084278180214843</v>
      </c>
      <c r="AG56" s="147">
        <v>2.8256978726546604</v>
      </c>
      <c r="AH56" s="147">
        <v>2.8429679199590248</v>
      </c>
      <c r="AI56" s="147">
        <v>2.8602379685365276</v>
      </c>
      <c r="AJ56" s="147">
        <v>2.8775080164786551</v>
      </c>
      <c r="AK56" s="147">
        <v>2.8947780649770092</v>
      </c>
      <c r="AL56">
        <v>3.0694459286259908E-2</v>
      </c>
    </row>
    <row r="57" spans="1:38" s="43" customFormat="1" x14ac:dyDescent="0.3">
      <c r="A57" s="118" t="s">
        <v>406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</row>
    <row r="58" spans="1:38" s="43" customFormat="1" x14ac:dyDescent="0.3">
      <c r="A58" s="43" t="s">
        <v>246</v>
      </c>
      <c r="B58" s="43">
        <v>2015</v>
      </c>
      <c r="C58" s="43">
        <v>2016</v>
      </c>
      <c r="D58" s="43">
        <v>2017</v>
      </c>
      <c r="E58" s="43">
        <v>2018</v>
      </c>
      <c r="F58" s="43">
        <v>2019</v>
      </c>
      <c r="G58" s="43">
        <v>2020</v>
      </c>
      <c r="H58" s="43">
        <v>2021</v>
      </c>
      <c r="I58" s="43">
        <v>2022</v>
      </c>
      <c r="J58" s="43">
        <v>2023</v>
      </c>
      <c r="K58" s="43">
        <v>2024</v>
      </c>
      <c r="L58" s="43">
        <v>2025</v>
      </c>
      <c r="M58" s="43">
        <v>2026</v>
      </c>
      <c r="N58" s="43">
        <v>2027</v>
      </c>
      <c r="O58" s="43">
        <v>2028</v>
      </c>
      <c r="P58" s="43">
        <v>2029</v>
      </c>
      <c r="Q58" s="43">
        <v>2030</v>
      </c>
      <c r="R58" s="43">
        <v>2031</v>
      </c>
      <c r="S58" s="43">
        <v>2032</v>
      </c>
      <c r="T58" s="43">
        <v>2033</v>
      </c>
      <c r="U58" s="43">
        <v>2034</v>
      </c>
      <c r="V58" s="43">
        <v>2035</v>
      </c>
      <c r="W58" s="43">
        <v>2036</v>
      </c>
      <c r="X58" s="43">
        <v>2037</v>
      </c>
      <c r="Y58" s="43">
        <v>2038</v>
      </c>
      <c r="Z58" s="43">
        <v>2039</v>
      </c>
      <c r="AA58" s="43">
        <v>2040</v>
      </c>
      <c r="AB58" s="43">
        <v>2041</v>
      </c>
      <c r="AC58" s="43">
        <v>2042</v>
      </c>
      <c r="AD58" s="43">
        <v>2043</v>
      </c>
      <c r="AE58" s="43">
        <v>2044</v>
      </c>
      <c r="AF58" s="43">
        <v>2045</v>
      </c>
      <c r="AG58" s="43">
        <v>2046</v>
      </c>
      <c r="AH58" s="43">
        <v>2047</v>
      </c>
      <c r="AI58" s="43">
        <v>2048</v>
      </c>
      <c r="AJ58" s="43">
        <v>2049</v>
      </c>
      <c r="AK58" s="43">
        <v>2050</v>
      </c>
      <c r="AL58" s="43">
        <v>0.23948879391475322</v>
      </c>
    </row>
    <row r="59" spans="1:38" s="43" customFormat="1" x14ac:dyDescent="0.3">
      <c r="A59" s="43" t="s">
        <v>212</v>
      </c>
      <c r="B59" s="147">
        <v>2.0257249859353301</v>
      </c>
      <c r="C59" s="147">
        <v>2.0372108438630496</v>
      </c>
      <c r="D59" s="147">
        <v>2.0467046428374633</v>
      </c>
      <c r="E59" s="147">
        <v>2.0541293278023298</v>
      </c>
      <c r="F59" s="147">
        <v>2.0595015515757149</v>
      </c>
      <c r="G59" s="147">
        <v>2.0628663727899146</v>
      </c>
      <c r="H59" s="147">
        <v>2.0642627074668249</v>
      </c>
      <c r="I59" s="147">
        <v>2.0637277410143779</v>
      </c>
      <c r="J59" s="147">
        <v>2.0613162259486013</v>
      </c>
      <c r="K59" s="147">
        <v>2.0571202419995407</v>
      </c>
      <c r="L59" s="147">
        <v>2.0512881989657665</v>
      </c>
      <c r="M59" s="147">
        <v>2.0355436527157784</v>
      </c>
      <c r="N59" s="147">
        <v>2.0100293553399111</v>
      </c>
      <c r="O59" s="147">
        <v>1.9751815778577249</v>
      </c>
      <c r="P59" s="147">
        <v>1.9313362184050014</v>
      </c>
      <c r="Q59" s="147">
        <v>1.8781071890903609</v>
      </c>
      <c r="R59" s="147">
        <v>1.8154225339714765</v>
      </c>
      <c r="S59" s="147">
        <v>1.7413883535351442</v>
      </c>
      <c r="T59" s="147">
        <v>1.6551378052273329</v>
      </c>
      <c r="U59" s="147">
        <v>1.5580093939286086</v>
      </c>
      <c r="V59" s="147">
        <v>1.4528555280356181</v>
      </c>
      <c r="W59" s="147">
        <v>1.3424262392080664</v>
      </c>
      <c r="X59" s="147">
        <v>1.228818515089801</v>
      </c>
      <c r="Y59" s="147">
        <v>1.1138942636610494</v>
      </c>
      <c r="Z59" s="147">
        <v>0.99960841242758003</v>
      </c>
      <c r="AA59" s="147">
        <v>0.88806976487050648</v>
      </c>
      <c r="AB59" s="147">
        <v>0.78147239111346056</v>
      </c>
      <c r="AC59" s="147">
        <v>0.68190095872013223</v>
      </c>
      <c r="AD59" s="147">
        <v>0.59102253635541024</v>
      </c>
      <c r="AE59" s="147">
        <v>0.50977715368352583</v>
      </c>
      <c r="AF59" s="147">
        <v>0.43823780180710709</v>
      </c>
      <c r="AG59" s="147">
        <v>0.37572575910523009</v>
      </c>
      <c r="AH59" s="147">
        <v>0.32108375536172307</v>
      </c>
      <c r="AI59" s="147">
        <v>0.27292872939861773</v>
      </c>
      <c r="AJ59" s="147">
        <v>0.22978437365298088</v>
      </c>
      <c r="AK59" s="147">
        <v>0.19008191400307298</v>
      </c>
      <c r="AL59" s="43">
        <v>1.80032742057962</v>
      </c>
    </row>
    <row r="60" spans="1:38" s="43" customFormat="1" x14ac:dyDescent="0.3">
      <c r="A60" s="43" t="s">
        <v>213</v>
      </c>
      <c r="B60" s="43">
        <v>5.1992345157572575E-2</v>
      </c>
      <c r="C60" s="43">
        <v>5.2384389865048536E-2</v>
      </c>
      <c r="D60" s="43">
        <v>5.2776434535614689E-2</v>
      </c>
      <c r="E60" s="43">
        <v>5.3168479206251708E-2</v>
      </c>
      <c r="F60" s="43">
        <v>5.356052394488172E-2</v>
      </c>
      <c r="G60" s="43">
        <v>5.3952568656036731E-2</v>
      </c>
      <c r="H60" s="43">
        <v>5.4344613280846853E-2</v>
      </c>
      <c r="I60" s="43">
        <v>5.4736657926008708E-2</v>
      </c>
      <c r="J60" s="43">
        <v>5.5128702577511512E-2</v>
      </c>
      <c r="K60" s="43">
        <v>5.5520747349500368E-2</v>
      </c>
      <c r="L60" s="43">
        <v>5.5912791991874232E-2</v>
      </c>
      <c r="M60" s="43">
        <v>5.6304836697397963E-2</v>
      </c>
      <c r="N60" s="43">
        <v>5.6696881371043617E-2</v>
      </c>
      <c r="O60" s="43">
        <v>5.7088926159290572E-2</v>
      </c>
      <c r="P60" s="43">
        <v>5.7480970785448539E-2</v>
      </c>
      <c r="Q60" s="43">
        <v>5.7873015444153991E-2</v>
      </c>
      <c r="R60" s="43">
        <v>5.816288890924376E-2</v>
      </c>
      <c r="S60" s="43">
        <v>5.8318021372546124E-2</v>
      </c>
      <c r="T60" s="43">
        <v>5.8301515667352623E-2</v>
      </c>
      <c r="U60" s="43">
        <v>5.8083589647437636E-2</v>
      </c>
      <c r="V60" s="43">
        <v>5.7648542192069621E-2</v>
      </c>
      <c r="W60" s="43">
        <v>5.6989987202947734E-2</v>
      </c>
      <c r="X60" s="43">
        <v>5.6104822766666659E-2</v>
      </c>
      <c r="Y60" s="43">
        <v>5.4993061442180968E-2</v>
      </c>
      <c r="Z60" s="43">
        <v>5.3658943467376097E-2</v>
      </c>
      <c r="AA60" s="43">
        <v>5.2110737973432859E-2</v>
      </c>
      <c r="AB60" s="43">
        <v>5.035984839818787E-2</v>
      </c>
      <c r="AC60" s="43">
        <v>4.8419335581016951E-2</v>
      </c>
      <c r="AD60" s="43">
        <v>4.630179099168491E-2</v>
      </c>
      <c r="AE60" s="43">
        <v>4.4016895131902947E-2</v>
      </c>
      <c r="AF60" s="43">
        <v>4.1569352876974712E-2</v>
      </c>
      <c r="AG60" s="43">
        <v>3.8957965989862287E-2</v>
      </c>
      <c r="AH60" s="43">
        <v>3.6176218193607675E-2</v>
      </c>
      <c r="AI60" s="43">
        <v>3.3214008953761205E-2</v>
      </c>
      <c r="AJ60" s="43">
        <v>3.0059476963750179E-2</v>
      </c>
      <c r="AK60" s="43">
        <v>2.6699515925459442E-2</v>
      </c>
      <c r="AL60" s="43">
        <v>0</v>
      </c>
    </row>
    <row r="61" spans="1:38" s="43" customFormat="1" x14ac:dyDescent="0.3">
      <c r="A61" s="43" t="s">
        <v>216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0</v>
      </c>
      <c r="AH61" s="43">
        <v>0</v>
      </c>
      <c r="AI61" s="43">
        <v>0</v>
      </c>
      <c r="AJ61" s="43">
        <v>0</v>
      </c>
      <c r="AK61" s="43">
        <v>0</v>
      </c>
      <c r="AL61" s="43">
        <v>0</v>
      </c>
    </row>
    <row r="62" spans="1:38" s="43" customFormat="1" x14ac:dyDescent="0.3">
      <c r="A62" s="43" t="s">
        <v>217</v>
      </c>
      <c r="B62" s="43">
        <v>4.9411880250000003E-4</v>
      </c>
      <c r="C62" s="43">
        <v>1.4450902184606068E-3</v>
      </c>
      <c r="D62" s="43">
        <v>2.8940760128774523E-3</v>
      </c>
      <c r="E62" s="43">
        <v>4.8603403103714918E-3</v>
      </c>
      <c r="F62" s="43">
        <v>7.3397205686681344E-3</v>
      </c>
      <c r="G62" s="43">
        <v>1.0320951198879566E-2</v>
      </c>
      <c r="H62" s="43">
        <v>1.379430262155059E-2</v>
      </c>
      <c r="I62" s="43">
        <v>1.7750479524990388E-2</v>
      </c>
      <c r="J62" s="43">
        <v>2.2175793643586839E-2</v>
      </c>
      <c r="K62" s="43">
        <v>2.7047226157743506E-2</v>
      </c>
      <c r="L62" s="43">
        <v>3.2327672179331968E-2</v>
      </c>
      <c r="M62" s="43">
        <v>4.0086244620685545E-2</v>
      </c>
      <c r="N62" s="43">
        <v>5.0287254532697383E-2</v>
      </c>
      <c r="O62" s="43">
        <v>6.2821635588652003E-2</v>
      </c>
      <c r="P62" s="43">
        <v>7.7605410556872784E-2</v>
      </c>
      <c r="Q62" s="43">
        <v>9.4735103307911253E-2</v>
      </c>
      <c r="R62" s="43">
        <v>0.11364121784107763</v>
      </c>
      <c r="S62" s="43">
        <v>0.13460995355083819</v>
      </c>
      <c r="T62" s="43">
        <v>0.15764586126872893</v>
      </c>
      <c r="U62" s="43">
        <v>0.18224306845268057</v>
      </c>
      <c r="V62" s="43">
        <v>0.20759819053642423</v>
      </c>
      <c r="W62" s="43">
        <v>0.23298700020225255</v>
      </c>
      <c r="X62" s="43">
        <v>0.25786741483688608</v>
      </c>
      <c r="Y62" s="43">
        <v>0.28177402921570499</v>
      </c>
      <c r="Z62" s="43">
        <v>0.30424249203870463</v>
      </c>
      <c r="AA62" s="43">
        <v>0.32479315120054625</v>
      </c>
      <c r="AB62" s="43">
        <v>0.34294305787336721</v>
      </c>
      <c r="AC62" s="43">
        <v>0.35824614585411341</v>
      </c>
      <c r="AD62" s="43">
        <v>0.37035804830978603</v>
      </c>
      <c r="AE62" s="43">
        <v>0.37909942127715757</v>
      </c>
      <c r="AF62" s="43">
        <v>0.38447906949685023</v>
      </c>
      <c r="AG62" s="43">
        <v>0.38665978447750515</v>
      </c>
      <c r="AH62" s="43">
        <v>0.38589341473183081</v>
      </c>
      <c r="AI62" s="43">
        <v>0.38246764672738065</v>
      </c>
      <c r="AJ62" s="43">
        <v>0.37668335585421808</v>
      </c>
      <c r="AK62" s="43">
        <v>0.36885737361418347</v>
      </c>
      <c r="AL62" s="43">
        <v>0</v>
      </c>
    </row>
    <row r="63" spans="1:38" s="43" customFormat="1" x14ac:dyDescent="0.3">
      <c r="A63" s="43" t="s">
        <v>218</v>
      </c>
      <c r="B63" s="43">
        <v>1.4823564075000001E-3</v>
      </c>
      <c r="C63" s="43">
        <v>4.3352706553818196E-3</v>
      </c>
      <c r="D63" s="43">
        <v>8.6822280386323562E-3</v>
      </c>
      <c r="E63" s="43">
        <v>1.4581020931114472E-2</v>
      </c>
      <c r="F63" s="43">
        <v>2.2019161706004396E-2</v>
      </c>
      <c r="G63" s="43">
        <v>3.0962853596638695E-2</v>
      </c>
      <c r="H63" s="43">
        <v>4.138290786465177E-2</v>
      </c>
      <c r="I63" s="43">
        <v>5.3251438574971152E-2</v>
      </c>
      <c r="J63" s="43">
        <v>6.6527380930760521E-2</v>
      </c>
      <c r="K63" s="43">
        <v>8.1141678473230491E-2</v>
      </c>
      <c r="L63" s="43">
        <v>9.6983016537995917E-2</v>
      </c>
      <c r="M63" s="43">
        <v>0.12025873386205663</v>
      </c>
      <c r="N63" s="43">
        <v>0.1508617635980922</v>
      </c>
      <c r="O63" s="43">
        <v>0.18846490676595604</v>
      </c>
      <c r="P63" s="43">
        <v>0.2328162316706183</v>
      </c>
      <c r="Q63" s="43">
        <v>0.28420530992373372</v>
      </c>
      <c r="R63" s="43">
        <v>0.34337576033615402</v>
      </c>
      <c r="S63" s="43">
        <v>0.41196786196631152</v>
      </c>
      <c r="T63" s="43">
        <v>0.49088079271943041</v>
      </c>
      <c r="U63" s="43">
        <v>0.57931171259193692</v>
      </c>
      <c r="V63" s="43">
        <v>0.67522728864517434</v>
      </c>
      <c r="W63" s="43">
        <v>0.77660810925993018</v>
      </c>
      <c r="X63" s="43">
        <v>0.88190237431667584</v>
      </c>
      <c r="Y63" s="43">
        <v>0.98971356406533229</v>
      </c>
      <c r="Z63" s="43">
        <v>1.0985468541482093</v>
      </c>
      <c r="AA63" s="43">
        <v>1.2067648366648551</v>
      </c>
      <c r="AB63" s="43">
        <v>1.3126449762365049</v>
      </c>
      <c r="AC63" s="43">
        <v>1.4145356192777283</v>
      </c>
      <c r="AD63" s="43">
        <v>1.5111014663076221</v>
      </c>
      <c r="AE63" s="43">
        <v>1.6015721568033863</v>
      </c>
      <c r="AF63" s="43">
        <v>1.6858611848792904</v>
      </c>
      <c r="AG63" s="43">
        <v>1.7644856885484499</v>
      </c>
      <c r="AH63" s="43">
        <v>1.8383576013030118</v>
      </c>
      <c r="AI63" s="43">
        <v>1.9085823908493222</v>
      </c>
      <c r="AJ63" s="43">
        <v>1.976347360788048</v>
      </c>
      <c r="AK63" s="43">
        <v>2.0429175518928844</v>
      </c>
      <c r="AL63" s="43">
        <v>2.6285563554356006</v>
      </c>
    </row>
    <row r="64" spans="1:38" s="43" customFormat="1" x14ac:dyDescent="0.3">
      <c r="A64" s="43" t="s">
        <v>221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</row>
    <row r="65" spans="1:37" s="43" customFormat="1" x14ac:dyDescent="0.3">
      <c r="A65" s="43" t="s">
        <v>222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3">
        <v>0</v>
      </c>
      <c r="AH65" s="43">
        <v>0</v>
      </c>
      <c r="AI65" s="43">
        <v>0</v>
      </c>
      <c r="AJ65" s="43">
        <v>0</v>
      </c>
      <c r="AK65" s="43">
        <v>0</v>
      </c>
    </row>
    <row r="66" spans="1:37" s="43" customFormat="1" x14ac:dyDescent="0.3">
      <c r="A66" s="43" t="s">
        <v>219</v>
      </c>
      <c r="B66" s="43">
        <v>0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3">
        <v>0</v>
      </c>
      <c r="AG66" s="43">
        <v>0</v>
      </c>
      <c r="AH66" s="43">
        <v>0</v>
      </c>
      <c r="AI66" s="43">
        <v>0</v>
      </c>
      <c r="AJ66" s="43">
        <v>0</v>
      </c>
      <c r="AK66" s="43">
        <v>0</v>
      </c>
    </row>
    <row r="67" spans="1:37" s="43" customFormat="1" x14ac:dyDescent="0.3">
      <c r="A67" s="43" t="s">
        <v>52</v>
      </c>
      <c r="B67" s="147">
        <v>2.0796938063029029</v>
      </c>
      <c r="C67" s="147">
        <v>2.0953755946019408</v>
      </c>
      <c r="D67" s="147">
        <v>2.1110573814245877</v>
      </c>
      <c r="E67" s="147">
        <v>2.1267391682500674</v>
      </c>
      <c r="F67" s="147">
        <v>2.1424209577952693</v>
      </c>
      <c r="G67" s="147">
        <v>2.1581027462414695</v>
      </c>
      <c r="H67" s="147">
        <v>2.1737845312338742</v>
      </c>
      <c r="I67" s="147">
        <v>2.1894663170403481</v>
      </c>
      <c r="J67" s="147">
        <v>2.2051481031004601</v>
      </c>
      <c r="K67" s="147">
        <v>2.2208298939800151</v>
      </c>
      <c r="L67" s="147">
        <v>2.2365116796749684</v>
      </c>
      <c r="M67" s="147">
        <v>2.2521934678959186</v>
      </c>
      <c r="N67" s="147">
        <v>2.2678752548417442</v>
      </c>
      <c r="O67" s="147">
        <v>2.2835570463716235</v>
      </c>
      <c r="P67" s="147">
        <v>2.2992388314179411</v>
      </c>
      <c r="Q67" s="147">
        <v>2.3149206177661599</v>
      </c>
      <c r="R67" s="147">
        <v>2.330602401057952</v>
      </c>
      <c r="S67" s="147">
        <v>2.3462841904248402</v>
      </c>
      <c r="T67" s="147">
        <v>2.3619659748828448</v>
      </c>
      <c r="U67" s="147">
        <v>2.3776477646206637</v>
      </c>
      <c r="V67" s="147">
        <v>2.3933295494092865</v>
      </c>
      <c r="W67" s="147">
        <v>2.4090113358731968</v>
      </c>
      <c r="X67" s="147">
        <v>2.4246931270100296</v>
      </c>
      <c r="Y67" s="147">
        <v>2.4403749183842676</v>
      </c>
      <c r="Z67" s="147">
        <v>2.4560567020818702</v>
      </c>
      <c r="AA67" s="147">
        <v>2.4717384907093409</v>
      </c>
      <c r="AB67" s="147">
        <v>2.4874202736215203</v>
      </c>
      <c r="AC67" s="147">
        <v>2.5031020594329911</v>
      </c>
      <c r="AD67" s="147">
        <v>2.5187838419645034</v>
      </c>
      <c r="AE67" s="147">
        <v>2.5344656268959724</v>
      </c>
      <c r="AF67" s="147">
        <v>2.5501474090602225</v>
      </c>
      <c r="AG67" s="147">
        <v>2.5658291981210475</v>
      </c>
      <c r="AH67" s="147">
        <v>2.5815109895901736</v>
      </c>
      <c r="AI67" s="147">
        <v>2.5971927759290816</v>
      </c>
      <c r="AJ67" s="147">
        <v>2.6128745672589972</v>
      </c>
      <c r="AK67" s="147">
        <v>2.6285563554356002</v>
      </c>
    </row>
    <row r="68" spans="1:37" s="148" customFormat="1" x14ac:dyDescent="0.3">
      <c r="A68" s="148" t="s">
        <v>404</v>
      </c>
      <c r="B68" s="148">
        <f>B52+B53+B62+B63</f>
        <v>6.2803499081679169E-3</v>
      </c>
      <c r="C68" s="148">
        <f t="shared" ref="C68:AK68" si="1">C52+C53+C62+C63</f>
        <v>1.4126528208735431E-2</v>
      </c>
      <c r="D68" s="148">
        <f t="shared" si="1"/>
        <v>2.6155548916213231E-2</v>
      </c>
      <c r="E68" s="148">
        <f t="shared" si="1"/>
        <v>4.253092371879031E-2</v>
      </c>
      <c r="F68" s="148">
        <f t="shared" si="1"/>
        <v>6.321864390851703E-2</v>
      </c>
      <c r="G68" s="148">
        <f t="shared" si="1"/>
        <v>8.8124337931471564E-2</v>
      </c>
      <c r="H68" s="148">
        <f t="shared" si="1"/>
        <v>0.1171663881685788</v>
      </c>
      <c r="I68" s="148">
        <f t="shared" si="1"/>
        <v>0.1502668741273297</v>
      </c>
      <c r="J68" s="148">
        <f t="shared" si="1"/>
        <v>0.18731116149842977</v>
      </c>
      <c r="K68" s="148">
        <f t="shared" si="1"/>
        <v>0.22810662792496372</v>
      </c>
      <c r="L68" s="148">
        <f t="shared" si="1"/>
        <v>0.27234300136987138</v>
      </c>
      <c r="M68" s="148">
        <f t="shared" si="1"/>
        <v>0.33741424103301887</v>
      </c>
      <c r="N68" s="148">
        <f t="shared" si="1"/>
        <v>0.42302485565717118</v>
      </c>
      <c r="O68" s="148">
        <f t="shared" si="1"/>
        <v>0.52826391369125503</v>
      </c>
      <c r="P68" s="148">
        <f t="shared" si="1"/>
        <v>0.65243153271815446</v>
      </c>
      <c r="Q68" s="148">
        <f t="shared" si="1"/>
        <v>0.7963428747151643</v>
      </c>
      <c r="R68" s="148">
        <f t="shared" si="1"/>
        <v>0.96036314071264883</v>
      </c>
      <c r="S68" s="148">
        <f t="shared" si="1"/>
        <v>1.1485347266103672</v>
      </c>
      <c r="T68" s="148">
        <f t="shared" si="1"/>
        <v>1.3627483922197525</v>
      </c>
      <c r="U68" s="148">
        <f t="shared" si="1"/>
        <v>1.6002473303238289</v>
      </c>
      <c r="V68" s="148">
        <f t="shared" si="1"/>
        <v>1.8550673529266417</v>
      </c>
      <c r="W68" s="148">
        <f t="shared" si="1"/>
        <v>2.1214423212280735</v>
      </c>
      <c r="X68" s="148">
        <f t="shared" si="1"/>
        <v>2.3949724189846933</v>
      </c>
      <c r="Y68" s="148">
        <f t="shared" si="1"/>
        <v>2.6717455103938912</v>
      </c>
      <c r="Z68" s="148">
        <f t="shared" si="1"/>
        <v>2.9476451406554594</v>
      </c>
      <c r="AA68" s="148">
        <f t="shared" si="1"/>
        <v>3.2182229978761034</v>
      </c>
      <c r="AB68" s="148">
        <f t="shared" si="1"/>
        <v>3.4788448852997558</v>
      </c>
      <c r="AC68" s="148">
        <f t="shared" si="1"/>
        <v>3.7251028584322876</v>
      </c>
      <c r="AD68" s="148">
        <f t="shared" si="1"/>
        <v>3.9534672640245176</v>
      </c>
      <c r="AE68" s="148">
        <f t="shared" si="1"/>
        <v>4.1619421234584255</v>
      </c>
      <c r="AF68" s="148">
        <f t="shared" si="1"/>
        <v>4.3503637287275314</v>
      </c>
      <c r="AG68" s="148">
        <f t="shared" si="1"/>
        <v>4.5201603615785242</v>
      </c>
      <c r="AH68" s="148">
        <f t="shared" si="1"/>
        <v>4.6737771502885304</v>
      </c>
      <c r="AI68" s="148">
        <f t="shared" si="1"/>
        <v>4.8141414108819998</v>
      </c>
      <c r="AJ68" s="148">
        <f t="shared" si="1"/>
        <v>4.9443802825821903</v>
      </c>
      <c r="AK68" s="148">
        <f t="shared" si="1"/>
        <v>5.0678179125876133</v>
      </c>
    </row>
    <row r="71" spans="1:37" x14ac:dyDescent="0.3">
      <c r="A71" s="118" t="s">
        <v>570</v>
      </c>
    </row>
    <row r="72" spans="1:37" s="43" customFormat="1" x14ac:dyDescent="0.3">
      <c r="A72" s="118" t="s">
        <v>405</v>
      </c>
    </row>
    <row r="73" spans="1:37" x14ac:dyDescent="0.3">
      <c r="A73" t="s">
        <v>246</v>
      </c>
      <c r="B73">
        <v>2015</v>
      </c>
      <c r="C73">
        <v>2016</v>
      </c>
      <c r="D73">
        <v>2017</v>
      </c>
      <c r="E73">
        <v>2018</v>
      </c>
      <c r="F73">
        <v>2019</v>
      </c>
      <c r="G73">
        <v>2020</v>
      </c>
      <c r="H73">
        <v>2021</v>
      </c>
      <c r="I73">
        <v>2022</v>
      </c>
      <c r="J73">
        <v>2023</v>
      </c>
      <c r="K73">
        <v>2024</v>
      </c>
      <c r="L73">
        <v>2025</v>
      </c>
      <c r="M73">
        <v>2026</v>
      </c>
      <c r="N73">
        <v>2027</v>
      </c>
      <c r="O73">
        <v>2028</v>
      </c>
      <c r="P73">
        <v>2029</v>
      </c>
      <c r="Q73">
        <v>2030</v>
      </c>
      <c r="R73">
        <v>2031</v>
      </c>
      <c r="S73">
        <v>2032</v>
      </c>
      <c r="T73">
        <v>2033</v>
      </c>
      <c r="U73">
        <v>2034</v>
      </c>
      <c r="V73">
        <v>2035</v>
      </c>
      <c r="W73">
        <v>2036</v>
      </c>
      <c r="X73">
        <v>2037</v>
      </c>
      <c r="Y73">
        <v>2038</v>
      </c>
      <c r="Z73">
        <v>2039</v>
      </c>
      <c r="AA73">
        <v>2040</v>
      </c>
      <c r="AB73">
        <v>2041</v>
      </c>
      <c r="AC73">
        <v>2042</v>
      </c>
      <c r="AD73">
        <v>2043</v>
      </c>
      <c r="AE73">
        <v>2044</v>
      </c>
      <c r="AF73">
        <v>2045</v>
      </c>
      <c r="AG73">
        <v>2046</v>
      </c>
      <c r="AH73">
        <v>2047</v>
      </c>
      <c r="AI73">
        <v>2048</v>
      </c>
      <c r="AJ73">
        <v>2049</v>
      </c>
      <c r="AK73">
        <v>2050</v>
      </c>
    </row>
    <row r="74" spans="1:37" x14ac:dyDescent="0.3">
      <c r="A74" t="s">
        <v>212</v>
      </c>
      <c r="B74" s="147">
        <v>2.194087092604275</v>
      </c>
      <c r="C74" s="147">
        <v>2.2059851531602952</v>
      </c>
      <c r="D74" s="147">
        <v>2.215355662981048</v>
      </c>
      <c r="E74" s="147">
        <v>2.2221011226807397</v>
      </c>
      <c r="F74" s="147">
        <v>2.2246496607686286</v>
      </c>
      <c r="G74" s="147">
        <v>2.223050795343656</v>
      </c>
      <c r="H74" s="147">
        <v>2.2187033535859304</v>
      </c>
      <c r="I74" s="147">
        <v>2.200262881617578</v>
      </c>
      <c r="J74" s="147">
        <v>2.1728525377544439</v>
      </c>
      <c r="K74" s="147">
        <v>2.1338227753048051</v>
      </c>
      <c r="L74" s="147">
        <v>2.0875442664363546</v>
      </c>
      <c r="M74" s="147">
        <v>2.0305245024649876</v>
      </c>
      <c r="N74" s="147">
        <v>1.9645241764629415</v>
      </c>
      <c r="O74" s="147">
        <v>1.8919610390179991</v>
      </c>
      <c r="P74" s="147">
        <v>1.8138110939277818</v>
      </c>
      <c r="Q74" s="147">
        <v>1.7258145987898239</v>
      </c>
      <c r="R74" s="147">
        <v>1.6392257806991459</v>
      </c>
      <c r="S74" s="147">
        <v>1.5486477869605566</v>
      </c>
      <c r="T74" s="147">
        <v>1.4515646165161702</v>
      </c>
      <c r="U74" s="147">
        <v>1.3499057969421264</v>
      </c>
      <c r="V74" s="147">
        <v>1.2470274547031013</v>
      </c>
      <c r="W74" s="147">
        <v>1.1459410659242468</v>
      </c>
      <c r="X74" s="147">
        <v>1.0488055041406408</v>
      </c>
      <c r="Y74" s="147">
        <v>0.95729099574965237</v>
      </c>
      <c r="Z74" s="147">
        <v>0.87272067746973414</v>
      </c>
      <c r="AA74" s="147">
        <v>0.79595849558044462</v>
      </c>
      <c r="AB74" s="147">
        <v>0.72816411556400751</v>
      </c>
      <c r="AC74" s="147">
        <v>0.66874550851098191</v>
      </c>
      <c r="AD74" s="147">
        <v>0.61690087452728704</v>
      </c>
      <c r="AE74" s="147">
        <v>0.57155885470641687</v>
      </c>
      <c r="AF74" s="147">
        <v>0.5313072965172676</v>
      </c>
      <c r="AG74" s="147">
        <v>0.49442173791259236</v>
      </c>
      <c r="AH74" s="147">
        <v>0.45901087155457237</v>
      </c>
      <c r="AI74" s="147">
        <v>0.42320563825454371</v>
      </c>
      <c r="AJ74" s="147">
        <v>0.38527675504956221</v>
      </c>
      <c r="AK74" s="147">
        <v>0.34355049110876751</v>
      </c>
    </row>
    <row r="75" spans="1:37" x14ac:dyDescent="0.3">
      <c r="A75" t="s">
        <v>213</v>
      </c>
      <c r="B75">
        <v>1.3741960592482429E-2</v>
      </c>
      <c r="C75">
        <v>1.3845580882964647E-2</v>
      </c>
      <c r="D75">
        <v>1.394920118915728E-2</v>
      </c>
      <c r="E75">
        <v>1.4052821513171086E-2</v>
      </c>
      <c r="F75">
        <v>1.4156441821822453E-2</v>
      </c>
      <c r="G75">
        <v>1.4260062101665381E-2</v>
      </c>
      <c r="H75">
        <v>1.4363682395308502E-2</v>
      </c>
      <c r="I75">
        <v>1.4467302669192345E-2</v>
      </c>
      <c r="J75">
        <v>1.4570922953495758E-2</v>
      </c>
      <c r="K75">
        <v>1.4674543282179158E-2</v>
      </c>
      <c r="L75">
        <v>1.4778163605630754E-2</v>
      </c>
      <c r="M75">
        <v>1.4881783901841028E-2</v>
      </c>
      <c r="N75">
        <v>1.4985404228476603E-2</v>
      </c>
      <c r="O75">
        <v>1.5089024521603499E-2</v>
      </c>
      <c r="P75">
        <v>1.5192644795832001E-2</v>
      </c>
      <c r="Q75">
        <v>1.5296265091938838E-2</v>
      </c>
      <c r="R75">
        <v>1.5387413918342351E-2</v>
      </c>
      <c r="S75">
        <v>1.546394872659659E-2</v>
      </c>
      <c r="T75">
        <v>1.5514027330276708E-2</v>
      </c>
      <c r="U75">
        <v>1.5528452590842639E-2</v>
      </c>
      <c r="V75">
        <v>1.5499319546954047E-2</v>
      </c>
      <c r="W75">
        <v>1.54197677586481E-2</v>
      </c>
      <c r="X75">
        <v>1.528314168069444E-2</v>
      </c>
      <c r="Y75">
        <v>1.5082955557853203E-2</v>
      </c>
      <c r="Z75">
        <v>1.4813166370132663E-2</v>
      </c>
      <c r="AA75">
        <v>1.4468261738863387E-2</v>
      </c>
      <c r="AB75">
        <v>1.4075854618874454E-2</v>
      </c>
      <c r="AC75">
        <v>1.363491851995936E-2</v>
      </c>
      <c r="AD75">
        <v>1.3144368862904205E-2</v>
      </c>
      <c r="AE75">
        <v>1.2602519388714735E-2</v>
      </c>
      <c r="AF75">
        <v>1.2006497436028827E-2</v>
      </c>
      <c r="AG75">
        <v>1.1351894056447636E-2</v>
      </c>
      <c r="AH75">
        <v>1.0632866604889445E-2</v>
      </c>
      <c r="AI75">
        <v>9.8426531523449507E-3</v>
      </c>
      <c r="AJ75">
        <v>8.9740722662963839E-3</v>
      </c>
      <c r="AK75">
        <v>8.0192872707106674E-3</v>
      </c>
    </row>
    <row r="76" spans="1:37" x14ac:dyDescent="0.3">
      <c r="A76" t="s">
        <v>214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</row>
    <row r="77" spans="1:37" x14ac:dyDescent="0.3">
      <c r="A77" t="s">
        <v>215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</row>
    <row r="78" spans="1:37" x14ac:dyDescent="0.3">
      <c r="A78" t="s">
        <v>216</v>
      </c>
      <c r="B78">
        <v>7.9206124554067073E-2</v>
      </c>
      <c r="C78">
        <v>8.2362649075973821E-2</v>
      </c>
      <c r="D78">
        <v>8.6864713382241845E-2</v>
      </c>
      <c r="E78">
        <v>9.276436549186981E-2</v>
      </c>
      <c r="F78">
        <v>0.10005035854232817</v>
      </c>
      <c r="G78">
        <v>0.10869225499558603</v>
      </c>
      <c r="H78">
        <v>0.11732290474174203</v>
      </c>
      <c r="I78">
        <v>0.1259253385822908</v>
      </c>
      <c r="J78">
        <v>0.13447836675058303</v>
      </c>
      <c r="K78">
        <v>0.14294764852507127</v>
      </c>
      <c r="L78">
        <v>0.15127884709779568</v>
      </c>
      <c r="M78">
        <v>0.15939203813995759</v>
      </c>
      <c r="N78">
        <v>0.16718111595507545</v>
      </c>
      <c r="O78">
        <v>0.17452490478179145</v>
      </c>
      <c r="P78">
        <v>0.18131452939714071</v>
      </c>
      <c r="Q78">
        <v>0.18748904158232346</v>
      </c>
      <c r="R78">
        <v>0.19288467988270075</v>
      </c>
      <c r="S78">
        <v>0.19750278083214684</v>
      </c>
      <c r="T78">
        <v>0.20117254105027393</v>
      </c>
      <c r="U78">
        <v>0.20369850843675397</v>
      </c>
      <c r="V78">
        <v>0.20492749753524295</v>
      </c>
      <c r="W78">
        <v>0.20483513783005727</v>
      </c>
      <c r="X78">
        <v>0.20350106808835736</v>
      </c>
      <c r="Y78">
        <v>0.2010302064248177</v>
      </c>
      <c r="Z78">
        <v>0.19749404893885003</v>
      </c>
      <c r="AA78">
        <v>0.19290832440716041</v>
      </c>
      <c r="AB78">
        <v>0.18767793816620315</v>
      </c>
      <c r="AC78">
        <v>0.18179890982964461</v>
      </c>
      <c r="AD78">
        <v>0.17525825146365498</v>
      </c>
      <c r="AE78">
        <v>0.16803359184940103</v>
      </c>
      <c r="AF78">
        <v>0.16008663248038432</v>
      </c>
      <c r="AG78">
        <v>0.15135858741930186</v>
      </c>
      <c r="AH78">
        <v>0.14177155473185926</v>
      </c>
      <c r="AI78">
        <v>0.13123537536459942</v>
      </c>
      <c r="AJ78">
        <v>0.11965429688395178</v>
      </c>
      <c r="AK78">
        <v>0.10692383027614226</v>
      </c>
    </row>
    <row r="79" spans="1:37" x14ac:dyDescent="0.3">
      <c r="A79" t="s">
        <v>217</v>
      </c>
      <c r="B79">
        <v>1.8779602165475936E-3</v>
      </c>
      <c r="C79">
        <v>2.5368485786191504E-3</v>
      </c>
      <c r="D79">
        <v>3.5853259238356264E-3</v>
      </c>
      <c r="E79">
        <v>5.0383369114874186E-3</v>
      </c>
      <c r="F79">
        <v>7.2437927252883135E-3</v>
      </c>
      <c r="G79">
        <v>1.0065235568484656E-2</v>
      </c>
      <c r="H79">
        <v>1.3364093207148573E-2</v>
      </c>
      <c r="I79">
        <v>1.5857012863460494E-2</v>
      </c>
      <c r="J79">
        <v>1.8630843499930879E-2</v>
      </c>
      <c r="K79">
        <v>2.1455458490907992E-2</v>
      </c>
      <c r="L79">
        <v>2.4327121000098432E-2</v>
      </c>
      <c r="M79">
        <v>2.7330396871564841E-2</v>
      </c>
      <c r="N79">
        <v>3.0309979842335046E-2</v>
      </c>
      <c r="O79">
        <v>3.3356645589020066E-2</v>
      </c>
      <c r="P79">
        <v>3.6353877059176656E-2</v>
      </c>
      <c r="Q79">
        <v>3.9441043157523802E-2</v>
      </c>
      <c r="R79">
        <v>4.2218524149446456E-2</v>
      </c>
      <c r="S79">
        <v>4.4839529748641901E-2</v>
      </c>
      <c r="T79">
        <v>4.7445793744509669E-2</v>
      </c>
      <c r="U79">
        <v>4.998681385410262E-2</v>
      </c>
      <c r="V79">
        <v>5.2400199847698746E-2</v>
      </c>
      <c r="W79">
        <v>5.4671735078163405E-2</v>
      </c>
      <c r="X79">
        <v>5.6845294428715595E-2</v>
      </c>
      <c r="Y79">
        <v>5.8987094446448618E-2</v>
      </c>
      <c r="Z79">
        <v>6.1146058669520602E-2</v>
      </c>
      <c r="AA79">
        <v>6.3333547355623618E-2</v>
      </c>
      <c r="AB79">
        <v>6.5485891088884043E-2</v>
      </c>
      <c r="AC79">
        <v>6.7593001631309907E-2</v>
      </c>
      <c r="AD79">
        <v>6.9651601482818862E-2</v>
      </c>
      <c r="AE79">
        <v>7.1671043878930571E-2</v>
      </c>
      <c r="AF79">
        <v>7.3673022257861431E-2</v>
      </c>
      <c r="AG79">
        <v>7.5690836820576979E-2</v>
      </c>
      <c r="AH79">
        <v>7.776635480511282E-2</v>
      </c>
      <c r="AI79">
        <v>7.9944430754237739E-2</v>
      </c>
      <c r="AJ79">
        <v>8.2269006681258264E-2</v>
      </c>
      <c r="AK79">
        <v>8.4786906101832302E-2</v>
      </c>
    </row>
    <row r="80" spans="1:37" x14ac:dyDescent="0.3">
      <c r="A80" t="s">
        <v>218</v>
      </c>
      <c r="B80">
        <v>1.4247989591203239E-3</v>
      </c>
      <c r="C80">
        <v>2.8812843268927616E-3</v>
      </c>
      <c r="D80">
        <v>5.1298418330441775E-3</v>
      </c>
      <c r="E80">
        <v>8.2030402517966547E-3</v>
      </c>
      <c r="F80">
        <v>1.3335562750084832E-2</v>
      </c>
      <c r="G80">
        <v>2.0643872035210495E-2</v>
      </c>
      <c r="H80">
        <v>3.0234330581984787E-2</v>
      </c>
      <c r="I80">
        <v>5.4751354820237103E-2</v>
      </c>
      <c r="J80">
        <v>8.8005711812155551E-2</v>
      </c>
      <c r="K80">
        <v>0.13291085154826859</v>
      </c>
      <c r="L80">
        <v>0.18515346660628682</v>
      </c>
      <c r="M80">
        <v>0.24822071038559795</v>
      </c>
      <c r="N80">
        <v>0.32061286817387824</v>
      </c>
      <c r="O80">
        <v>0.39994282798971859</v>
      </c>
      <c r="P80">
        <v>0.48546128964526447</v>
      </c>
      <c r="Q80">
        <v>0.5813518176287481</v>
      </c>
      <c r="R80">
        <v>0.67693825221580517</v>
      </c>
      <c r="S80">
        <v>0.77746599114350123</v>
      </c>
      <c r="T80">
        <v>0.88549123573147048</v>
      </c>
      <c r="U80">
        <v>0.9993382114317797</v>
      </c>
      <c r="V80">
        <v>1.1158732883153188</v>
      </c>
      <c r="W80">
        <v>1.2321301002649974</v>
      </c>
      <c r="X80">
        <v>1.3458328503429049</v>
      </c>
      <c r="Y80" s="147">
        <v>1.4551466589924216</v>
      </c>
      <c r="Z80" s="147">
        <v>1.5586340131925935</v>
      </c>
      <c r="AA80" s="147">
        <v>1.65540938461888</v>
      </c>
      <c r="AB80" s="147">
        <v>1.7439442681240154</v>
      </c>
      <c r="AC80" s="147">
        <v>1.8248457815338399</v>
      </c>
      <c r="AD80" s="147">
        <v>1.8989330707525105</v>
      </c>
      <c r="AE80" s="147">
        <v>1.9672922120286558</v>
      </c>
      <c r="AF80" s="147">
        <v>2.0313548220239932</v>
      </c>
      <c r="AG80" s="147">
        <v>2.0928752597440927</v>
      </c>
      <c r="AH80" s="147">
        <v>2.1537867194400353</v>
      </c>
      <c r="AI80" s="147">
        <v>2.2160103186678044</v>
      </c>
      <c r="AJ80" s="147">
        <v>2.2813343378146564</v>
      </c>
      <c r="AK80" s="147">
        <v>2.3514980041821971</v>
      </c>
    </row>
    <row r="81" spans="1:37" x14ac:dyDescent="0.3">
      <c r="A81" t="s">
        <v>219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</row>
    <row r="82" spans="1:37" x14ac:dyDescent="0.3">
      <c r="A82" t="s">
        <v>220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</row>
    <row r="83" spans="1:37" x14ac:dyDescent="0.3">
      <c r="A83" t="s">
        <v>52</v>
      </c>
      <c r="B83" s="147">
        <v>2.2903379369264925</v>
      </c>
      <c r="C83" s="147">
        <v>2.3076115160247457</v>
      </c>
      <c r="D83" s="147">
        <v>2.3248847453093271</v>
      </c>
      <c r="E83" s="147">
        <v>2.3421596868490648</v>
      </c>
      <c r="F83" s="147">
        <v>2.3594358166081522</v>
      </c>
      <c r="G83" s="147">
        <v>2.3767122200446025</v>
      </c>
      <c r="H83" s="147">
        <v>2.3939883645121145</v>
      </c>
      <c r="I83" s="147">
        <v>2.4112638905527586</v>
      </c>
      <c r="J83" s="147">
        <v>2.4285383827706091</v>
      </c>
      <c r="K83" s="147">
        <v>2.4458112771512321</v>
      </c>
      <c r="L83" s="147">
        <v>2.4630818647461661</v>
      </c>
      <c r="M83" s="147">
        <v>2.480349431763949</v>
      </c>
      <c r="N83" s="147">
        <v>2.4976135446627068</v>
      </c>
      <c r="O83" s="147">
        <v>2.5148744419001328</v>
      </c>
      <c r="P83" s="147">
        <v>2.5321334348251958</v>
      </c>
      <c r="Q83" s="147">
        <v>2.5493927662503584</v>
      </c>
      <c r="R83" s="147">
        <v>2.5666546508654404</v>
      </c>
      <c r="S83" s="147">
        <v>2.5839200374114433</v>
      </c>
      <c r="T83" s="147">
        <v>2.601188214372701</v>
      </c>
      <c r="U83" s="147">
        <v>2.6184577832556055</v>
      </c>
      <c r="V83" s="147">
        <v>2.635727759948316</v>
      </c>
      <c r="W83" s="147">
        <v>2.6529978068561126</v>
      </c>
      <c r="X83" s="147">
        <v>2.6702678586813131</v>
      </c>
      <c r="Y83" s="147">
        <v>2.6875379111711934</v>
      </c>
      <c r="Z83" s="147">
        <v>2.704807964640831</v>
      </c>
      <c r="AA83" s="147">
        <v>2.7220780137009721</v>
      </c>
      <c r="AB83" s="147">
        <v>2.7393480675619846</v>
      </c>
      <c r="AC83" s="147">
        <v>2.7566181200257356</v>
      </c>
      <c r="AD83" s="147">
        <v>2.7738881670891757</v>
      </c>
      <c r="AE83" s="147">
        <v>2.7911582218521191</v>
      </c>
      <c r="AF83" s="147">
        <v>2.8084282707155355</v>
      </c>
      <c r="AG83" s="147">
        <v>2.8256983159530114</v>
      </c>
      <c r="AH83" s="147">
        <v>2.8429683671364692</v>
      </c>
      <c r="AI83" s="147">
        <v>2.8602384161935301</v>
      </c>
      <c r="AJ83" s="147">
        <v>2.8775084686957251</v>
      </c>
      <c r="AK83" s="147">
        <v>2.89477851893965</v>
      </c>
    </row>
    <row r="84" spans="1:37" s="43" customFormat="1" x14ac:dyDescent="0.3">
      <c r="A84" s="118" t="s">
        <v>406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</row>
    <row r="85" spans="1:37" s="43" customFormat="1" x14ac:dyDescent="0.3">
      <c r="A85" s="43" t="s">
        <v>246</v>
      </c>
      <c r="B85" s="43">
        <v>2015</v>
      </c>
      <c r="C85" s="43">
        <v>2016</v>
      </c>
      <c r="D85" s="43">
        <v>2017</v>
      </c>
      <c r="E85" s="43">
        <v>2018</v>
      </c>
      <c r="F85" s="43">
        <v>2019</v>
      </c>
      <c r="G85" s="43">
        <v>2020</v>
      </c>
      <c r="H85" s="43">
        <v>2021</v>
      </c>
      <c r="I85" s="43">
        <v>2022</v>
      </c>
      <c r="J85" s="43">
        <v>2023</v>
      </c>
      <c r="K85" s="43">
        <v>2024</v>
      </c>
      <c r="L85" s="43">
        <v>2025</v>
      </c>
      <c r="M85" s="43">
        <v>2026</v>
      </c>
      <c r="N85" s="43">
        <v>2027</v>
      </c>
      <c r="O85" s="43">
        <v>2028</v>
      </c>
      <c r="P85" s="43">
        <v>2029</v>
      </c>
      <c r="Q85" s="43">
        <v>2030</v>
      </c>
      <c r="R85" s="43">
        <v>2031</v>
      </c>
      <c r="S85" s="43">
        <v>2032</v>
      </c>
      <c r="T85" s="43">
        <v>2033</v>
      </c>
      <c r="U85" s="43">
        <v>2034</v>
      </c>
      <c r="V85" s="43">
        <v>2035</v>
      </c>
      <c r="W85" s="43">
        <v>2036</v>
      </c>
      <c r="X85" s="43">
        <v>2037</v>
      </c>
      <c r="Y85" s="43">
        <v>2038</v>
      </c>
      <c r="Z85" s="43">
        <v>2039</v>
      </c>
      <c r="AA85" s="43">
        <v>2040</v>
      </c>
      <c r="AB85" s="43">
        <v>2041</v>
      </c>
      <c r="AC85" s="43">
        <v>2042</v>
      </c>
      <c r="AD85" s="43">
        <v>2043</v>
      </c>
      <c r="AE85" s="43">
        <v>2044</v>
      </c>
      <c r="AF85" s="43">
        <v>2045</v>
      </c>
      <c r="AG85" s="43">
        <v>2046</v>
      </c>
      <c r="AH85" s="43">
        <v>2047</v>
      </c>
      <c r="AI85" s="43">
        <v>2048</v>
      </c>
      <c r="AJ85" s="43">
        <v>2049</v>
      </c>
      <c r="AK85" s="43">
        <v>2050</v>
      </c>
    </row>
    <row r="86" spans="1:37" s="43" customFormat="1" x14ac:dyDescent="0.3">
      <c r="A86" s="43" t="s">
        <v>212</v>
      </c>
      <c r="B86" s="147">
        <v>2.02750381362433</v>
      </c>
      <c r="C86" s="147">
        <v>2.0424131686495079</v>
      </c>
      <c r="D86" s="147">
        <v>2.0571233164838221</v>
      </c>
      <c r="E86" s="147">
        <v>2.0716265529196676</v>
      </c>
      <c r="F86" s="147">
        <v>2.0850253458277201</v>
      </c>
      <c r="G86" s="147">
        <v>2.0973205113297491</v>
      </c>
      <c r="H86" s="147">
        <v>2.1085211288092949</v>
      </c>
      <c r="I86" s="147">
        <v>2.1180327044112497</v>
      </c>
      <c r="J86" s="147">
        <v>2.1258256490801388</v>
      </c>
      <c r="K86" s="147">
        <v>2.1306785341049173</v>
      </c>
      <c r="L86" s="147">
        <v>2.1330337376172519</v>
      </c>
      <c r="M86" s="147">
        <v>2.1323211837592022</v>
      </c>
      <c r="N86" s="147">
        <v>2.1279688363278666</v>
      </c>
      <c r="O86" s="147">
        <v>2.1195865964506169</v>
      </c>
      <c r="P86" s="147">
        <v>2.1063383373651696</v>
      </c>
      <c r="Q86" s="147">
        <v>2.08713487730917</v>
      </c>
      <c r="R86" s="147">
        <v>2.0653389236077415</v>
      </c>
      <c r="S86" s="147">
        <v>2.040722926502426</v>
      </c>
      <c r="T86" s="147">
        <v>2.0037043277983266</v>
      </c>
      <c r="U86" s="147">
        <v>1.9540738090561913</v>
      </c>
      <c r="V86" s="147">
        <v>1.892709199283181</v>
      </c>
      <c r="W86" s="147">
        <v>1.820745508578913</v>
      </c>
      <c r="X86" s="147">
        <v>1.7390758213857163</v>
      </c>
      <c r="Y86" s="147">
        <v>1.6484640415963601</v>
      </c>
      <c r="Z86" s="147">
        <v>1.5496988414210249</v>
      </c>
      <c r="AA86" s="147">
        <v>1.4436098734906597</v>
      </c>
      <c r="AB86" s="147">
        <v>1.3398850260885671</v>
      </c>
      <c r="AC86" s="147">
        <v>1.2387093638294746</v>
      </c>
      <c r="AD86" s="147">
        <v>1.1402482987944653</v>
      </c>
      <c r="AE86" s="147">
        <v>1.0445211693356604</v>
      </c>
      <c r="AF86" s="147">
        <v>0.95131523384959071</v>
      </c>
      <c r="AG86" s="147">
        <v>0.86019228454501717</v>
      </c>
      <c r="AH86" s="147">
        <v>0.77061364142559474</v>
      </c>
      <c r="AI86" s="147">
        <v>0.68212371303177288</v>
      </c>
      <c r="AJ86" s="147">
        <v>0.59443221131144719</v>
      </c>
      <c r="AK86" s="147">
        <v>0.50722372720107989</v>
      </c>
    </row>
    <row r="87" spans="1:37" s="43" customFormat="1" x14ac:dyDescent="0.3">
      <c r="A87" s="43" t="s">
        <v>213</v>
      </c>
      <c r="B87" s="43">
        <v>5.1992345157572575E-2</v>
      </c>
      <c r="C87" s="43">
        <v>5.2384389865048536E-2</v>
      </c>
      <c r="D87" s="43">
        <v>5.2776434535614689E-2</v>
      </c>
      <c r="E87" s="43">
        <v>5.3168479206251708E-2</v>
      </c>
      <c r="F87" s="43">
        <v>5.356052394488172E-2</v>
      </c>
      <c r="G87" s="43">
        <v>5.3952568656036731E-2</v>
      </c>
      <c r="H87" s="43">
        <v>5.4344613280846853E-2</v>
      </c>
      <c r="I87" s="43">
        <v>5.4736657926008708E-2</v>
      </c>
      <c r="J87" s="43">
        <v>5.5128702577511512E-2</v>
      </c>
      <c r="K87" s="43">
        <v>5.5520747349500368E-2</v>
      </c>
      <c r="L87" s="43">
        <v>5.5912791991874232E-2</v>
      </c>
      <c r="M87" s="43">
        <v>5.6304836697397963E-2</v>
      </c>
      <c r="N87" s="43">
        <v>5.6696881371043617E-2</v>
      </c>
      <c r="O87" s="43">
        <v>5.7088926159290572E-2</v>
      </c>
      <c r="P87" s="43">
        <v>5.7480970785448539E-2</v>
      </c>
      <c r="Q87" s="43">
        <v>5.7873015444153991E-2</v>
      </c>
      <c r="R87" s="43">
        <v>5.8217874622145505E-2</v>
      </c>
      <c r="S87" s="43">
        <v>5.8507442181015099E-2</v>
      </c>
      <c r="T87" s="43">
        <v>5.8696913296895289E-2</v>
      </c>
      <c r="U87" s="43">
        <v>5.875149092146361E-2</v>
      </c>
      <c r="V87" s="43">
        <v>5.8641266796789542E-2</v>
      </c>
      <c r="W87" s="43">
        <v>5.834028465049166E-2</v>
      </c>
      <c r="X87" s="43">
        <v>5.7823363535765622E-2</v>
      </c>
      <c r="Y87" s="43">
        <v>5.7065964660734513E-2</v>
      </c>
      <c r="Z87" s="43">
        <v>5.6045224280645109E-2</v>
      </c>
      <c r="AA87" s="43">
        <v>5.4740286749427026E-2</v>
      </c>
      <c r="AB87" s="43">
        <v>5.3255624665068314E-2</v>
      </c>
      <c r="AC87" s="43">
        <v>5.1587354530408303E-2</v>
      </c>
      <c r="AD87" s="43">
        <v>4.9731372825794207E-2</v>
      </c>
      <c r="AE87" s="43">
        <v>4.7681299565859953E-2</v>
      </c>
      <c r="AF87" s="43">
        <v>4.5426266185774673E-2</v>
      </c>
      <c r="AG87" s="43">
        <v>4.2949591594119658E-2</v>
      </c>
      <c r="AH87" s="43">
        <v>4.0229170196310324E-2</v>
      </c>
      <c r="AI87" s="43">
        <v>3.723941842296611E-2</v>
      </c>
      <c r="AJ87" s="43">
        <v>3.395316553718445E-2</v>
      </c>
      <c r="AK87" s="43">
        <v>3.0340761677159735E-2</v>
      </c>
    </row>
    <row r="88" spans="1:37" s="43" customFormat="1" x14ac:dyDescent="0.3">
      <c r="A88" s="43" t="s">
        <v>216</v>
      </c>
      <c r="B88" s="43">
        <v>0</v>
      </c>
      <c r="C88" s="43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  <c r="P88" s="43">
        <v>0</v>
      </c>
      <c r="Q88" s="43">
        <v>0</v>
      </c>
      <c r="R88" s="43">
        <v>0</v>
      </c>
      <c r="S88" s="43">
        <v>0</v>
      </c>
      <c r="T88" s="43">
        <v>0</v>
      </c>
      <c r="U88" s="43">
        <v>0</v>
      </c>
      <c r="V88" s="43">
        <v>0</v>
      </c>
      <c r="W88" s="43">
        <v>0</v>
      </c>
      <c r="X88" s="43">
        <v>0</v>
      </c>
      <c r="Y88" s="43">
        <v>0</v>
      </c>
      <c r="Z88" s="43">
        <v>0</v>
      </c>
      <c r="AA88" s="43">
        <v>0</v>
      </c>
      <c r="AB88" s="43">
        <v>0</v>
      </c>
      <c r="AC88" s="43">
        <v>0</v>
      </c>
      <c r="AD88" s="43">
        <v>0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</row>
    <row r="89" spans="1:37" s="43" customFormat="1" x14ac:dyDescent="0.3">
      <c r="A89" s="43" t="s">
        <v>217</v>
      </c>
      <c r="B89" s="43">
        <v>1.0178847331500001E-4</v>
      </c>
      <c r="C89" s="43">
        <v>2.2731670010788494E-4</v>
      </c>
      <c r="D89" s="43">
        <v>4.1858280988449386E-4</v>
      </c>
      <c r="E89" s="43">
        <v>6.7812944624733756E-4</v>
      </c>
      <c r="F89" s="43">
        <v>1.3021418106556422E-3</v>
      </c>
      <c r="G89" s="43">
        <v>2.2903448551902668E-3</v>
      </c>
      <c r="H89" s="43">
        <v>3.6397297178116508E-3</v>
      </c>
      <c r="I89" s="43">
        <v>5.133835006290409E-3</v>
      </c>
      <c r="J89" s="43">
        <v>6.9086975408117384E-3</v>
      </c>
      <c r="K89" s="43">
        <v>8.8581675148457113E-3</v>
      </c>
      <c r="L89" s="43">
        <v>1.0948034344674866E-2</v>
      </c>
      <c r="M89" s="43">
        <v>1.2963585865687988E-2</v>
      </c>
      <c r="N89" s="43">
        <v>1.4912196536161252E-2</v>
      </c>
      <c r="O89" s="43">
        <v>1.6774606793080953E-2</v>
      </c>
      <c r="P89" s="43">
        <v>1.8556636979046009E-2</v>
      </c>
      <c r="Q89" s="43">
        <v>2.0268100088653408E-2</v>
      </c>
      <c r="R89" s="43">
        <v>2.1940008590694997E-2</v>
      </c>
      <c r="S89" s="43">
        <v>2.371703157014388E-2</v>
      </c>
      <c r="T89" s="43">
        <v>2.601499607130716E-2</v>
      </c>
      <c r="U89" s="43">
        <v>2.8819256718274185E-2</v>
      </c>
      <c r="V89" s="43">
        <v>3.2065176384374339E-2</v>
      </c>
      <c r="W89" s="43">
        <v>3.5688537607804875E-2</v>
      </c>
      <c r="X89" s="43">
        <v>3.9659032907205162E-2</v>
      </c>
      <c r="Y89" s="43">
        <v>4.3976877503937542E-2</v>
      </c>
      <c r="Z89" s="43">
        <v>4.8659348110285515E-2</v>
      </c>
      <c r="AA89" s="43">
        <v>5.373024594519267E-2</v>
      </c>
      <c r="AB89" s="43">
        <v>5.8758040849598382E-2</v>
      </c>
      <c r="AC89" s="43">
        <v>6.3791860366594066E-2</v>
      </c>
      <c r="AD89" s="43">
        <v>6.8867840136981245E-2</v>
      </c>
      <c r="AE89" s="43">
        <v>7.4008110072090877E-2</v>
      </c>
      <c r="AF89" s="43">
        <v>7.9221408220947503E-2</v>
      </c>
      <c r="AG89" s="43">
        <v>8.4505108200815832E-2</v>
      </c>
      <c r="AH89" s="43">
        <v>8.9846517366407863E-2</v>
      </c>
      <c r="AI89" s="43">
        <v>9.5224319500230206E-2</v>
      </c>
      <c r="AJ89" s="43">
        <v>0.10061557269637478</v>
      </c>
      <c r="AK89" s="43">
        <v>0.10601274905079346</v>
      </c>
    </row>
    <row r="90" spans="1:37" s="43" customFormat="1" x14ac:dyDescent="0.3">
      <c r="A90" s="43" t="s">
        <v>218</v>
      </c>
      <c r="B90" s="43">
        <v>9.585904768500001E-5</v>
      </c>
      <c r="C90" s="43">
        <v>3.5071938727635773E-4</v>
      </c>
      <c r="D90" s="43">
        <v>7.3904759526648687E-4</v>
      </c>
      <c r="E90" s="43">
        <v>1.2660066779012589E-3</v>
      </c>
      <c r="F90" s="43">
        <v>2.5329462120116109E-3</v>
      </c>
      <c r="G90" s="43">
        <v>4.5393214004934958E-3</v>
      </c>
      <c r="H90" s="43">
        <v>7.2790594259217788E-3</v>
      </c>
      <c r="I90" s="43">
        <v>1.1563119696799259E-2</v>
      </c>
      <c r="J90" s="43">
        <v>1.7285053901998988E-2</v>
      </c>
      <c r="K90" s="43">
        <v>2.5772445010751193E-2</v>
      </c>
      <c r="L90" s="43">
        <v>3.6617115721168131E-2</v>
      </c>
      <c r="M90" s="43">
        <v>5.0603861573630955E-2</v>
      </c>
      <c r="N90" s="43">
        <v>6.8297340606672849E-2</v>
      </c>
      <c r="O90" s="43">
        <v>9.0106916968633752E-2</v>
      </c>
      <c r="P90" s="43">
        <v>0.1168628862882759</v>
      </c>
      <c r="Q90" s="43">
        <v>0.14964462492418229</v>
      </c>
      <c r="R90" s="43">
        <v>0.18510559423736953</v>
      </c>
      <c r="S90" s="43">
        <v>0.22333679017125502</v>
      </c>
      <c r="T90" s="43">
        <v>0.2735497377163158</v>
      </c>
      <c r="U90" s="43">
        <v>0.33600320792473454</v>
      </c>
      <c r="V90" s="43">
        <v>0.40991390694494229</v>
      </c>
      <c r="W90" s="43">
        <v>0.49423700503598716</v>
      </c>
      <c r="X90" s="43">
        <v>0.58813490918134215</v>
      </c>
      <c r="Y90" s="43">
        <v>0.69086803462323576</v>
      </c>
      <c r="Z90" s="147">
        <v>0.80165328826991433</v>
      </c>
      <c r="AA90" s="147">
        <v>0.91965808452406095</v>
      </c>
      <c r="AB90" s="147">
        <v>1.0355215820182868</v>
      </c>
      <c r="AC90" s="147">
        <v>1.1490134807065133</v>
      </c>
      <c r="AD90" s="147">
        <v>1.2599363302072624</v>
      </c>
      <c r="AE90" s="147">
        <v>1.3682550479223616</v>
      </c>
      <c r="AF90" s="147">
        <v>1.4741845008039101</v>
      </c>
      <c r="AG90" s="147">
        <v>1.5781822137810952</v>
      </c>
      <c r="AH90" s="147">
        <v>1.6808216606018607</v>
      </c>
      <c r="AI90" s="147">
        <v>1.7826053249741127</v>
      </c>
      <c r="AJ90" s="147">
        <v>1.8838736177139916</v>
      </c>
      <c r="AK90" s="147">
        <v>1.9849791175065667</v>
      </c>
    </row>
    <row r="91" spans="1:37" s="43" customFormat="1" x14ac:dyDescent="0.3">
      <c r="A91" s="43" t="s">
        <v>221</v>
      </c>
      <c r="B91" s="43">
        <v>0</v>
      </c>
      <c r="C91" s="43"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  <c r="S91" s="43">
        <v>0</v>
      </c>
      <c r="T91" s="43">
        <v>0</v>
      </c>
      <c r="U91" s="43">
        <v>0</v>
      </c>
      <c r="V91" s="43">
        <v>0</v>
      </c>
      <c r="W91" s="43">
        <v>0</v>
      </c>
      <c r="X91" s="43">
        <v>0</v>
      </c>
      <c r="Y91" s="43">
        <v>0</v>
      </c>
      <c r="Z91" s="43">
        <v>0</v>
      </c>
      <c r="AA91" s="43">
        <v>0</v>
      </c>
      <c r="AB91" s="43">
        <v>0</v>
      </c>
      <c r="AC91" s="43">
        <v>0</v>
      </c>
      <c r="AD91" s="43">
        <v>0</v>
      </c>
      <c r="AE91" s="43">
        <v>0</v>
      </c>
      <c r="AF91" s="43">
        <v>0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</row>
    <row r="92" spans="1:37" s="43" customFormat="1" x14ac:dyDescent="0.3">
      <c r="A92" s="43" t="s">
        <v>222</v>
      </c>
      <c r="B92" s="43">
        <v>0</v>
      </c>
      <c r="C92" s="43">
        <v>0</v>
      </c>
      <c r="D92" s="43">
        <v>0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3">
        <v>0</v>
      </c>
      <c r="S92" s="43">
        <v>0</v>
      </c>
      <c r="T92" s="43">
        <v>0</v>
      </c>
      <c r="U92" s="43">
        <v>0</v>
      </c>
      <c r="V92" s="43">
        <v>0</v>
      </c>
      <c r="W92" s="43">
        <v>0</v>
      </c>
      <c r="X92" s="43">
        <v>0</v>
      </c>
      <c r="Y92" s="43">
        <v>0</v>
      </c>
      <c r="Z92" s="43">
        <v>0</v>
      </c>
      <c r="AA92" s="43">
        <v>0</v>
      </c>
      <c r="AB92" s="43">
        <v>0</v>
      </c>
      <c r="AC92" s="43">
        <v>0</v>
      </c>
      <c r="AD92" s="43">
        <v>0</v>
      </c>
      <c r="AE92" s="147">
        <v>0</v>
      </c>
      <c r="AF92" s="147">
        <v>0</v>
      </c>
      <c r="AG92" s="147">
        <v>0</v>
      </c>
      <c r="AH92" s="147">
        <v>0</v>
      </c>
      <c r="AI92" s="147">
        <v>0</v>
      </c>
      <c r="AJ92" s="147">
        <v>0</v>
      </c>
      <c r="AK92" s="147">
        <v>0</v>
      </c>
    </row>
    <row r="93" spans="1:37" s="43" customFormat="1" x14ac:dyDescent="0.3">
      <c r="A93" s="43" t="s">
        <v>219</v>
      </c>
      <c r="B93" s="43">
        <v>0</v>
      </c>
      <c r="C93" s="43">
        <v>0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v>0</v>
      </c>
      <c r="S93" s="43">
        <v>0</v>
      </c>
      <c r="T93" s="43">
        <v>0</v>
      </c>
      <c r="U93" s="43">
        <v>0</v>
      </c>
      <c r="V93" s="43">
        <v>0</v>
      </c>
      <c r="W93" s="43">
        <v>0</v>
      </c>
      <c r="X93" s="43">
        <v>0</v>
      </c>
      <c r="Y93" s="43">
        <v>0</v>
      </c>
      <c r="Z93" s="43">
        <v>0</v>
      </c>
      <c r="AA93" s="43">
        <v>0</v>
      </c>
      <c r="AB93" s="43">
        <v>0</v>
      </c>
      <c r="AC93" s="43">
        <v>0</v>
      </c>
      <c r="AD93" s="43">
        <v>0</v>
      </c>
      <c r="AE93" s="43">
        <v>0</v>
      </c>
      <c r="AF93" s="43">
        <v>0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</row>
    <row r="94" spans="1:37" s="43" customFormat="1" x14ac:dyDescent="0.3">
      <c r="A94" s="43" t="s">
        <v>52</v>
      </c>
      <c r="B94" s="147">
        <v>2.0796938063029025</v>
      </c>
      <c r="C94" s="147">
        <v>2.0953755946019408</v>
      </c>
      <c r="D94" s="147">
        <v>2.1110573814245877</v>
      </c>
      <c r="E94" s="147">
        <v>2.1267391682500678</v>
      </c>
      <c r="F94" s="147">
        <v>2.1424209577952693</v>
      </c>
      <c r="G94" s="147">
        <v>2.1581027462414695</v>
      </c>
      <c r="H94" s="147">
        <v>2.1737845312338751</v>
      </c>
      <c r="I94" s="147">
        <v>2.1894663170403481</v>
      </c>
      <c r="J94" s="147">
        <v>2.2051481031004609</v>
      </c>
      <c r="K94" s="147">
        <v>2.2208298939800146</v>
      </c>
      <c r="L94" s="147">
        <v>2.2365116796749693</v>
      </c>
      <c r="M94" s="147">
        <v>2.252193467895919</v>
      </c>
      <c r="N94" s="147">
        <v>2.2678752548417442</v>
      </c>
      <c r="O94" s="147">
        <v>2.2835570463716222</v>
      </c>
      <c r="P94" s="147">
        <v>2.2992388314179402</v>
      </c>
      <c r="Q94" s="147">
        <v>2.3149206177661599</v>
      </c>
      <c r="R94" s="147">
        <v>2.3306024010579516</v>
      </c>
      <c r="S94" s="147">
        <v>2.3462841904248402</v>
      </c>
      <c r="T94" s="147">
        <v>2.3619659748828448</v>
      </c>
      <c r="U94" s="147">
        <v>2.3776477646206637</v>
      </c>
      <c r="V94" s="147">
        <v>2.3933295494092874</v>
      </c>
      <c r="W94" s="147">
        <v>2.4090113358731968</v>
      </c>
      <c r="X94" s="147">
        <v>2.4246931270100291</v>
      </c>
      <c r="Y94" s="147">
        <v>2.440374918384268</v>
      </c>
      <c r="Z94" s="147">
        <v>2.4560567020818698</v>
      </c>
      <c r="AA94" s="147">
        <v>2.47173849070934</v>
      </c>
      <c r="AB94" s="147">
        <v>2.4874202736215203</v>
      </c>
      <c r="AC94" s="147">
        <v>2.5031020594329902</v>
      </c>
      <c r="AD94" s="147">
        <v>2.5187838419645034</v>
      </c>
      <c r="AE94" s="147">
        <v>2.5344656268959729</v>
      </c>
      <c r="AF94" s="147">
        <v>2.550147409060223</v>
      </c>
      <c r="AG94" s="147">
        <v>2.5658291981210479</v>
      </c>
      <c r="AH94" s="147">
        <v>2.5815109895901736</v>
      </c>
      <c r="AI94" s="147">
        <v>2.597192775929082</v>
      </c>
      <c r="AJ94" s="147">
        <v>2.6128745672589981</v>
      </c>
      <c r="AK94" s="147">
        <v>2.6285563554355997</v>
      </c>
    </row>
    <row r="95" spans="1:37" s="148" customFormat="1" x14ac:dyDescent="0.3">
      <c r="A95" s="148" t="s">
        <v>404</v>
      </c>
      <c r="B95" s="148">
        <f>B79+B80+B89+B90</f>
        <v>3.5004066966679171E-3</v>
      </c>
      <c r="C95" s="148">
        <f t="shared" ref="C95:AK95" si="2">C79+C80+C89+C90</f>
        <v>5.9961689928961547E-3</v>
      </c>
      <c r="D95" s="148">
        <f t="shared" si="2"/>
        <v>9.872798162030785E-3</v>
      </c>
      <c r="E95" s="148">
        <f t="shared" si="2"/>
        <v>1.5185513287432669E-2</v>
      </c>
      <c r="F95" s="148">
        <f t="shared" si="2"/>
        <v>2.4414443498040398E-2</v>
      </c>
      <c r="G95" s="148">
        <f t="shared" si="2"/>
        <v>3.7538773859378913E-2</v>
      </c>
      <c r="H95" s="148">
        <f t="shared" si="2"/>
        <v>5.4517212932866793E-2</v>
      </c>
      <c r="I95" s="148">
        <f t="shared" si="2"/>
        <v>8.7305322386787274E-2</v>
      </c>
      <c r="J95" s="148">
        <f t="shared" si="2"/>
        <v>0.13083030675489715</v>
      </c>
      <c r="K95" s="148">
        <f t="shared" si="2"/>
        <v>0.18899692256477349</v>
      </c>
      <c r="L95" s="148">
        <f t="shared" si="2"/>
        <v>0.25704573767222827</v>
      </c>
      <c r="M95" s="148">
        <f t="shared" si="2"/>
        <v>0.33911855469648172</v>
      </c>
      <c r="N95" s="148">
        <f t="shared" si="2"/>
        <v>0.4341323851590474</v>
      </c>
      <c r="O95" s="148">
        <f t="shared" si="2"/>
        <v>0.54018099734045333</v>
      </c>
      <c r="P95" s="148">
        <f t="shared" si="2"/>
        <v>0.65723468997176304</v>
      </c>
      <c r="Q95" s="148">
        <f t="shared" si="2"/>
        <v>0.79070558579910766</v>
      </c>
      <c r="R95" s="148">
        <f t="shared" si="2"/>
        <v>0.92620237919331616</v>
      </c>
      <c r="S95" s="148">
        <f t="shared" si="2"/>
        <v>1.0693593426335422</v>
      </c>
      <c r="T95" s="148">
        <f t="shared" si="2"/>
        <v>1.2325017632636031</v>
      </c>
      <c r="U95" s="148">
        <f t="shared" si="2"/>
        <v>1.4141474899288911</v>
      </c>
      <c r="V95" s="148">
        <f t="shared" si="2"/>
        <v>1.6102525714923344</v>
      </c>
      <c r="W95" s="148">
        <f t="shared" si="2"/>
        <v>1.8167273779869528</v>
      </c>
      <c r="X95" s="148">
        <f t="shared" si="2"/>
        <v>2.0304720868601676</v>
      </c>
      <c r="Y95" s="148">
        <f t="shared" si="2"/>
        <v>2.2489786655660433</v>
      </c>
      <c r="Z95" s="148">
        <f t="shared" si="2"/>
        <v>2.4700927082423139</v>
      </c>
      <c r="AA95" s="148">
        <f t="shared" si="2"/>
        <v>2.6921312624437572</v>
      </c>
      <c r="AB95" s="148">
        <f t="shared" si="2"/>
        <v>2.9037097820807847</v>
      </c>
      <c r="AC95" s="148">
        <f t="shared" si="2"/>
        <v>3.1052441242382574</v>
      </c>
      <c r="AD95" s="148">
        <f t="shared" si="2"/>
        <v>3.297388842579573</v>
      </c>
      <c r="AE95" s="148">
        <f t="shared" si="2"/>
        <v>3.4812264139020392</v>
      </c>
      <c r="AF95" s="148">
        <f t="shared" si="2"/>
        <v>3.6584337533067126</v>
      </c>
      <c r="AG95" s="148">
        <f t="shared" si="2"/>
        <v>3.8312534185465807</v>
      </c>
      <c r="AH95" s="148">
        <f t="shared" si="2"/>
        <v>4.0022212522134168</v>
      </c>
      <c r="AI95" s="148">
        <f t="shared" si="2"/>
        <v>4.1737843938963852</v>
      </c>
      <c r="AJ95" s="148">
        <f t="shared" si="2"/>
        <v>4.3480925349062813</v>
      </c>
      <c r="AK95" s="148">
        <f t="shared" si="2"/>
        <v>4.52727677684139</v>
      </c>
    </row>
  </sheetData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8B1B-58FF-4F30-87F1-171870BA595C}">
  <sheetPr codeName="Sheet40">
    <tabColor theme="6" tint="0.79998168889431442"/>
  </sheetPr>
  <dimension ref="A17:AK97"/>
  <sheetViews>
    <sheetView showGridLines="0" workbookViewId="0"/>
  </sheetViews>
  <sheetFormatPr defaultColWidth="9.109375" defaultRowHeight="14.4" x14ac:dyDescent="0.3"/>
  <cols>
    <col min="1" max="1" width="22.44140625" style="43" customWidth="1"/>
    <col min="2" max="16384" width="9.109375" style="43"/>
  </cols>
  <sheetData>
    <row r="17" spans="1:37" x14ac:dyDescent="0.3">
      <c r="A17" s="118" t="s">
        <v>358</v>
      </c>
    </row>
    <row r="18" spans="1:37" x14ac:dyDescent="0.3">
      <c r="A18" s="118" t="s">
        <v>405</v>
      </c>
    </row>
    <row r="19" spans="1:37" x14ac:dyDescent="0.3">
      <c r="A19" s="43" t="s">
        <v>246</v>
      </c>
      <c r="B19" s="43">
        <v>2015</v>
      </c>
      <c r="C19" s="43">
        <v>2016</v>
      </c>
      <c r="D19" s="43">
        <v>2017</v>
      </c>
      <c r="E19" s="43">
        <v>2018</v>
      </c>
      <c r="F19" s="43">
        <v>2019</v>
      </c>
      <c r="G19" s="43">
        <v>2020</v>
      </c>
      <c r="H19" s="43">
        <v>2021</v>
      </c>
      <c r="I19" s="43">
        <v>2022</v>
      </c>
      <c r="J19" s="43">
        <v>2023</v>
      </c>
      <c r="K19" s="43">
        <v>2024</v>
      </c>
      <c r="L19" s="43">
        <v>2025</v>
      </c>
      <c r="M19" s="43">
        <v>2026</v>
      </c>
      <c r="N19" s="43">
        <v>2027</v>
      </c>
      <c r="O19" s="43">
        <v>2028</v>
      </c>
      <c r="P19" s="43">
        <v>2029</v>
      </c>
      <c r="Q19" s="43">
        <v>2030</v>
      </c>
      <c r="R19" s="43">
        <v>2031</v>
      </c>
      <c r="S19" s="43">
        <v>2032</v>
      </c>
      <c r="T19" s="43">
        <v>2033</v>
      </c>
      <c r="U19" s="43">
        <v>2034</v>
      </c>
      <c r="V19" s="43">
        <v>2035</v>
      </c>
      <c r="W19" s="43">
        <v>2036</v>
      </c>
      <c r="X19" s="43">
        <v>2037</v>
      </c>
      <c r="Y19" s="43">
        <v>2038</v>
      </c>
      <c r="Z19" s="43">
        <v>2039</v>
      </c>
      <c r="AA19" s="43">
        <v>2040</v>
      </c>
      <c r="AB19" s="43">
        <v>2041</v>
      </c>
      <c r="AC19" s="43">
        <v>2042</v>
      </c>
      <c r="AD19" s="43">
        <v>2043</v>
      </c>
      <c r="AE19" s="43">
        <v>2044</v>
      </c>
      <c r="AF19" s="43">
        <v>2045</v>
      </c>
      <c r="AG19" s="43">
        <v>2046</v>
      </c>
      <c r="AH19" s="43">
        <v>2047</v>
      </c>
      <c r="AI19" s="43">
        <v>2048</v>
      </c>
      <c r="AJ19" s="43">
        <v>2049</v>
      </c>
      <c r="AK19" s="43">
        <v>2050</v>
      </c>
    </row>
    <row r="20" spans="1:37" x14ac:dyDescent="0.3">
      <c r="A20" s="43" t="s">
        <v>212</v>
      </c>
      <c r="B20" s="147">
        <v>164.65662904249999</v>
      </c>
      <c r="C20" s="147">
        <v>156.03172468000002</v>
      </c>
      <c r="D20" s="147">
        <v>156.04213519249998</v>
      </c>
      <c r="E20" s="147">
        <v>156.31396447333333</v>
      </c>
      <c r="F20" s="147">
        <v>153.5752861857143</v>
      </c>
      <c r="G20" s="147">
        <v>149.77078344714283</v>
      </c>
      <c r="H20" s="147">
        <v>146.81204467428574</v>
      </c>
      <c r="I20" s="147">
        <v>143.60119209999999</v>
      </c>
      <c r="J20" s="147">
        <v>140.13865473142857</v>
      </c>
      <c r="K20" s="147">
        <v>136.32654539857143</v>
      </c>
      <c r="L20" s="147">
        <v>132.04464111999999</v>
      </c>
      <c r="M20" s="147">
        <v>120.257077632</v>
      </c>
      <c r="N20" s="147">
        <v>108.273886932</v>
      </c>
      <c r="O20" s="147">
        <v>96.507255970000003</v>
      </c>
      <c r="P20" s="147">
        <v>85.642391767999982</v>
      </c>
      <c r="Q20" s="147">
        <v>76.411692569999985</v>
      </c>
      <c r="R20" s="147">
        <v>76.982485227999987</v>
      </c>
      <c r="S20" s="147">
        <v>79.469529776000016</v>
      </c>
      <c r="T20" s="147">
        <v>82.580685560999996</v>
      </c>
      <c r="U20" s="147">
        <v>84.656913885999998</v>
      </c>
      <c r="V20" s="147">
        <v>85.004257264999978</v>
      </c>
      <c r="W20" s="147">
        <v>84.092987135999991</v>
      </c>
      <c r="X20" s="147">
        <v>82.590328041000006</v>
      </c>
      <c r="Y20" s="147">
        <v>80.801681519999988</v>
      </c>
      <c r="Z20" s="147">
        <v>78.819696921000002</v>
      </c>
      <c r="AA20" s="147">
        <v>76.698806600000012</v>
      </c>
      <c r="AB20" s="147">
        <v>74.499966141000016</v>
      </c>
      <c r="AC20" s="147">
        <v>72.307400382000026</v>
      </c>
      <c r="AD20" s="147">
        <v>70.23821331100001</v>
      </c>
      <c r="AE20" s="147">
        <v>68.435270904000006</v>
      </c>
      <c r="AF20" s="147">
        <v>67.038803520000002</v>
      </c>
      <c r="AG20" s="147">
        <v>66.140495372000004</v>
      </c>
      <c r="AH20" s="147">
        <v>65.734575320999994</v>
      </c>
      <c r="AI20" s="147">
        <v>65.690675663999983</v>
      </c>
      <c r="AJ20" s="147">
        <v>65.772498737999996</v>
      </c>
      <c r="AK20" s="147">
        <v>65.706912610000018</v>
      </c>
    </row>
    <row r="21" spans="1:37" x14ac:dyDescent="0.3">
      <c r="A21" s="43" t="s">
        <v>213</v>
      </c>
      <c r="B21" s="43">
        <v>1.0447939799999999</v>
      </c>
      <c r="C21" s="43">
        <v>1.00539504</v>
      </c>
      <c r="D21" s="43">
        <v>1.02127386</v>
      </c>
      <c r="E21" s="43">
        <v>1.0393983599999999</v>
      </c>
      <c r="F21" s="43">
        <v>1.04852268</v>
      </c>
      <c r="G21" s="43">
        <v>1.05067194</v>
      </c>
      <c r="H21" s="43">
        <v>1.0493713199999999</v>
      </c>
      <c r="I21" s="43">
        <v>1.0461838799999998</v>
      </c>
      <c r="J21" s="43">
        <v>1.0410016800000002</v>
      </c>
      <c r="K21" s="43">
        <v>1.0329631799999999</v>
      </c>
      <c r="L21" s="43">
        <v>1.0209637199999999</v>
      </c>
      <c r="M21" s="43">
        <v>1.0040947199999999</v>
      </c>
      <c r="N21" s="43">
        <v>0.98252165999999985</v>
      </c>
      <c r="O21" s="43">
        <v>0.95899889999999999</v>
      </c>
      <c r="P21" s="43">
        <v>0.94043622000000004</v>
      </c>
      <c r="Q21" s="43">
        <v>0.93756677999999993</v>
      </c>
      <c r="R21" s="43">
        <v>0.96008087999999991</v>
      </c>
      <c r="S21" s="43">
        <v>1.0076440799999999</v>
      </c>
      <c r="T21" s="43">
        <v>1.06487022</v>
      </c>
      <c r="U21" s="43">
        <v>1.11049734</v>
      </c>
      <c r="V21" s="43">
        <v>1.1346508200000001</v>
      </c>
      <c r="W21" s="43">
        <v>1.1425677599999999</v>
      </c>
      <c r="X21" s="43">
        <v>1.1425915799999999</v>
      </c>
      <c r="Y21" s="43">
        <v>1.1385863999999999</v>
      </c>
      <c r="Z21" s="43">
        <v>1.1316539399999999</v>
      </c>
      <c r="AA21" s="43">
        <v>1.12242156</v>
      </c>
      <c r="AB21" s="43">
        <v>1.11166326</v>
      </c>
      <c r="AC21" s="43">
        <v>1.1005692599999999</v>
      </c>
      <c r="AD21" s="43">
        <v>1.0909378200000002</v>
      </c>
      <c r="AE21" s="43">
        <v>1.08512586</v>
      </c>
      <c r="AF21" s="43">
        <v>1.0856486400000001</v>
      </c>
      <c r="AG21" s="43">
        <v>1.0944373199999999</v>
      </c>
      <c r="AH21" s="43">
        <v>1.1119465800000001</v>
      </c>
      <c r="AI21" s="43">
        <v>1.1365168799999998</v>
      </c>
      <c r="AJ21" s="43">
        <v>1.1644585199999999</v>
      </c>
      <c r="AK21" s="43">
        <v>1.19106186</v>
      </c>
    </row>
    <row r="22" spans="1:37" x14ac:dyDescent="0.3">
      <c r="A22" s="43" t="s">
        <v>214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</row>
    <row r="23" spans="1:37" x14ac:dyDescent="0.3">
      <c r="A23" s="43" t="s">
        <v>215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</row>
    <row r="24" spans="1:37" x14ac:dyDescent="0.3">
      <c r="A24" s="43" t="s">
        <v>216</v>
      </c>
      <c r="B24" s="43">
        <v>7.2555137499999987</v>
      </c>
      <c r="C24" s="43">
        <v>8.2665814399999995</v>
      </c>
      <c r="D24" s="43">
        <v>9.7021016699999976</v>
      </c>
      <c r="E24" s="43">
        <v>11.202404546666667</v>
      </c>
      <c r="F24" s="43">
        <v>12.640523419999997</v>
      </c>
      <c r="G24" s="43">
        <v>14.0089592</v>
      </c>
      <c r="H24" s="43">
        <v>13.9916176</v>
      </c>
      <c r="I24" s="43">
        <v>13.9491184</v>
      </c>
      <c r="J24" s="43">
        <v>13.8800224</v>
      </c>
      <c r="K24" s="43">
        <v>13.7728424</v>
      </c>
      <c r="L24" s="43">
        <v>13.612849599999999</v>
      </c>
      <c r="M24" s="43">
        <v>13.3879296</v>
      </c>
      <c r="N24" s="43">
        <v>13.100288799999998</v>
      </c>
      <c r="O24" s="43">
        <v>12.786652</v>
      </c>
      <c r="P24" s="43">
        <v>12.5391496</v>
      </c>
      <c r="Q24" s="43">
        <v>12.500890399999998</v>
      </c>
      <c r="R24" s="43">
        <v>12.801078399999998</v>
      </c>
      <c r="S24" s="43">
        <v>13.4352544</v>
      </c>
      <c r="T24" s="43">
        <v>14.1982696</v>
      </c>
      <c r="U24" s="43">
        <v>14.8066312</v>
      </c>
      <c r="V24" s="43">
        <v>15.128677600000001</v>
      </c>
      <c r="W24" s="43">
        <v>15.234236799999998</v>
      </c>
      <c r="X24" s="43">
        <v>15.234554399999999</v>
      </c>
      <c r="Y24" s="43">
        <v>15.181152000000001</v>
      </c>
      <c r="Z24" s="43">
        <v>15.0887192</v>
      </c>
      <c r="AA24" s="43">
        <v>14.965620799999998</v>
      </c>
      <c r="AB24" s="43">
        <v>14.822176799999999</v>
      </c>
      <c r="AC24" s="43">
        <v>14.674256799999998</v>
      </c>
      <c r="AD24" s="43">
        <v>14.5458376</v>
      </c>
      <c r="AE24" s="43">
        <v>14.468344800000001</v>
      </c>
      <c r="AF24" s="43">
        <v>14.475315200000001</v>
      </c>
      <c r="AG24" s="43">
        <v>14.5924976</v>
      </c>
      <c r="AH24" s="43">
        <v>14.825954400000001</v>
      </c>
      <c r="AI24" s="43">
        <v>15.153558399999998</v>
      </c>
      <c r="AJ24" s="43">
        <v>15.526113599999999</v>
      </c>
      <c r="AK24" s="43">
        <v>15.880824800000001</v>
      </c>
    </row>
    <row r="25" spans="1:37" x14ac:dyDescent="0.3">
      <c r="A25" s="43" t="s">
        <v>217</v>
      </c>
      <c r="B25" s="43">
        <v>0.60532751216249991</v>
      </c>
      <c r="C25" s="43">
        <v>0.74650581719999987</v>
      </c>
      <c r="D25" s="43">
        <v>1.1374437615750002</v>
      </c>
      <c r="E25" s="43">
        <v>1.5435065645999999</v>
      </c>
      <c r="F25" s="43">
        <v>2.2967639657142866</v>
      </c>
      <c r="G25" s="43">
        <v>2.9131130336428575</v>
      </c>
      <c r="H25" s="43">
        <v>3.3909684654857153</v>
      </c>
      <c r="I25" s="43">
        <v>3.7316382634000003</v>
      </c>
      <c r="J25" s="43">
        <v>3.9339949202285704</v>
      </c>
      <c r="K25" s="43">
        <v>3.9953540140714279</v>
      </c>
      <c r="L25" s="43">
        <v>3.9136942599999962</v>
      </c>
      <c r="M25" s="43">
        <v>4.687002586880002</v>
      </c>
      <c r="N25" s="43">
        <v>4.9676295129599994</v>
      </c>
      <c r="O25" s="43">
        <v>4.7927568358999952</v>
      </c>
      <c r="P25" s="43">
        <v>4.2252754435466748</v>
      </c>
      <c r="Q25" s="43">
        <v>3.3205490125000026</v>
      </c>
      <c r="R25" s="43">
        <v>3.3942219391080024</v>
      </c>
      <c r="S25" s="43">
        <v>3.5533560837119951</v>
      </c>
      <c r="T25" s="43">
        <v>3.7428235970930031</v>
      </c>
      <c r="U25" s="43">
        <v>3.8874069884039932</v>
      </c>
      <c r="V25" s="43">
        <v>3.9528397941750035</v>
      </c>
      <c r="W25" s="43">
        <v>3.9581594053760032</v>
      </c>
      <c r="X25" s="43">
        <v>3.9329716070969929</v>
      </c>
      <c r="Y25" s="43">
        <v>3.8910051633600036</v>
      </c>
      <c r="Z25" s="43">
        <v>3.8363257174989926</v>
      </c>
      <c r="AA25" s="43">
        <v>3.771336441600003</v>
      </c>
      <c r="AB25" s="43">
        <v>3.6988927481610037</v>
      </c>
      <c r="AC25" s="43">
        <v>3.6231473752039918</v>
      </c>
      <c r="AD25" s="43">
        <v>3.5500753069530027</v>
      </c>
      <c r="AE25" s="43">
        <v>3.4871604636959925</v>
      </c>
      <c r="AF25" s="43">
        <v>3.4419585424000028</v>
      </c>
      <c r="AG25" s="43">
        <v>3.4196788500720032</v>
      </c>
      <c r="AH25" s="43">
        <v>3.4205144720669916</v>
      </c>
      <c r="AI25" s="43">
        <v>3.4380393297920024</v>
      </c>
      <c r="AJ25" s="43">
        <v>3.4600138234019902</v>
      </c>
      <c r="AK25" s="43">
        <v>3.4719453219000029</v>
      </c>
    </row>
    <row r="26" spans="1:37" x14ac:dyDescent="0.3">
      <c r="A26" s="43" t="s">
        <v>218</v>
      </c>
      <c r="B26" s="43">
        <v>0.57006571533750006</v>
      </c>
      <c r="C26" s="43">
        <v>1.5156330228000001</v>
      </c>
      <c r="D26" s="43">
        <v>2.3093555159250005</v>
      </c>
      <c r="E26" s="43">
        <v>3.1337860554000003</v>
      </c>
      <c r="F26" s="43">
        <v>5.1926837485714286</v>
      </c>
      <c r="G26" s="43">
        <v>7.3684623792142867</v>
      </c>
      <c r="H26" s="43">
        <v>9.6512179402285714</v>
      </c>
      <c r="I26" s="43">
        <v>12.0358473566</v>
      </c>
      <c r="J26" s="43">
        <v>14.506606268342859</v>
      </c>
      <c r="K26" s="43">
        <v>17.032825007357143</v>
      </c>
      <c r="L26" s="43">
        <v>19.568471300000002</v>
      </c>
      <c r="M26" s="43">
        <v>28.013015461119998</v>
      </c>
      <c r="N26" s="43">
        <v>36.429283095039999</v>
      </c>
      <c r="O26" s="43">
        <v>44.787486294100006</v>
      </c>
      <c r="P26" s="43">
        <v>53.392116968453337</v>
      </c>
      <c r="Q26" s="43">
        <v>63.090431237499985</v>
      </c>
      <c r="R26" s="43">
        <v>65.875613552892005</v>
      </c>
      <c r="S26" s="43">
        <v>70.474895660287999</v>
      </c>
      <c r="T26" s="43">
        <v>75.891721021907003</v>
      </c>
      <c r="U26" s="43">
        <v>80.621440585595991</v>
      </c>
      <c r="V26" s="43">
        <v>83.888044520825005</v>
      </c>
      <c r="W26" s="43">
        <v>86.000008898623989</v>
      </c>
      <c r="X26" s="43">
        <v>87.531484371903005</v>
      </c>
      <c r="Y26" s="43">
        <v>88.751974916639995</v>
      </c>
      <c r="Z26" s="43">
        <v>89.732594221501017</v>
      </c>
      <c r="AA26" s="43">
        <v>90.512074598399977</v>
      </c>
      <c r="AB26" s="43">
        <v>91.144511050838972</v>
      </c>
      <c r="AC26" s="43">
        <v>91.722836182795987</v>
      </c>
      <c r="AD26" s="43">
        <v>92.397905962046977</v>
      </c>
      <c r="AE26" s="43">
        <v>93.378407972304004</v>
      </c>
      <c r="AF26" s="43">
        <v>94.899714097600011</v>
      </c>
      <c r="AG26" s="43">
        <v>97.159110857927985</v>
      </c>
      <c r="AH26" s="43">
        <v>100.23143922693299</v>
      </c>
      <c r="AI26" s="43">
        <v>104.00068972620801</v>
      </c>
      <c r="AJ26" s="43">
        <v>108.153335318598</v>
      </c>
      <c r="AK26" s="43">
        <v>112.2595654081</v>
      </c>
    </row>
    <row r="27" spans="1:37" x14ac:dyDescent="0.3">
      <c r="A27" s="43" t="s">
        <v>219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</row>
    <row r="28" spans="1:37" x14ac:dyDescent="0.3">
      <c r="A28" s="43" t="s">
        <v>220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</row>
    <row r="29" spans="1:37" x14ac:dyDescent="0.3">
      <c r="A29" s="43" t="s">
        <v>52</v>
      </c>
      <c r="B29" s="147">
        <v>174.13233</v>
      </c>
      <c r="C29" s="147">
        <v>167.56584000000004</v>
      </c>
      <c r="D29" s="147">
        <v>170.21230999999997</v>
      </c>
      <c r="E29" s="147">
        <v>173.23305999999999</v>
      </c>
      <c r="F29" s="147">
        <v>174.75378000000001</v>
      </c>
      <c r="G29" s="147">
        <v>175.11198999999999</v>
      </c>
      <c r="H29" s="147">
        <v>174.89522000000002</v>
      </c>
      <c r="I29" s="147">
        <v>174.36398</v>
      </c>
      <c r="J29" s="147">
        <v>173.50028</v>
      </c>
      <c r="K29" s="147">
        <v>172.16052999999999</v>
      </c>
      <c r="L29" s="147">
        <v>170.16061999999999</v>
      </c>
      <c r="M29" s="147">
        <v>167.34912</v>
      </c>
      <c r="N29" s="147">
        <v>163.75360999999998</v>
      </c>
      <c r="O29" s="147">
        <v>159.83314999999999</v>
      </c>
      <c r="P29" s="147">
        <v>156.73937000000001</v>
      </c>
      <c r="Q29" s="147">
        <v>156.26112999999998</v>
      </c>
      <c r="R29" s="147">
        <v>160.01347999999999</v>
      </c>
      <c r="S29" s="147">
        <v>167.94068000000001</v>
      </c>
      <c r="T29" s="147">
        <v>177.47836999999998</v>
      </c>
      <c r="U29" s="147">
        <v>185.08288999999996</v>
      </c>
      <c r="V29" s="147">
        <v>189.10846999999998</v>
      </c>
      <c r="W29" s="147">
        <v>190.42795999999998</v>
      </c>
      <c r="X29" s="147">
        <v>190.43193000000002</v>
      </c>
      <c r="Y29" s="147">
        <v>189.76439999999997</v>
      </c>
      <c r="Z29" s="147">
        <v>188.60899000000001</v>
      </c>
      <c r="AA29" s="147">
        <v>187.07025999999999</v>
      </c>
      <c r="AB29" s="147">
        <v>185.27721</v>
      </c>
      <c r="AC29" s="147">
        <v>183.42821000000001</v>
      </c>
      <c r="AD29" s="147">
        <v>181.82297</v>
      </c>
      <c r="AE29" s="147">
        <v>180.85431</v>
      </c>
      <c r="AF29" s="147">
        <v>180.94144</v>
      </c>
      <c r="AG29" s="147">
        <v>182.40621999999999</v>
      </c>
      <c r="AH29" s="147">
        <v>185.32442999999998</v>
      </c>
      <c r="AI29" s="147">
        <v>189.41947999999999</v>
      </c>
      <c r="AJ29" s="147">
        <v>194.07641999999998</v>
      </c>
      <c r="AK29" s="147">
        <v>198.51031</v>
      </c>
    </row>
    <row r="30" spans="1:37" x14ac:dyDescent="0.3">
      <c r="A30" s="118" t="s">
        <v>406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</row>
    <row r="31" spans="1:37" x14ac:dyDescent="0.3">
      <c r="A31" s="43" t="s">
        <v>246</v>
      </c>
      <c r="B31" s="43">
        <v>2015</v>
      </c>
      <c r="C31" s="43">
        <v>2016</v>
      </c>
      <c r="D31" s="43">
        <v>2017</v>
      </c>
      <c r="E31" s="43">
        <v>2018</v>
      </c>
      <c r="F31" s="43">
        <v>2019</v>
      </c>
      <c r="G31" s="43">
        <v>2020</v>
      </c>
      <c r="H31" s="43">
        <v>2021</v>
      </c>
      <c r="I31" s="43">
        <v>2022</v>
      </c>
      <c r="J31" s="43">
        <v>2023</v>
      </c>
      <c r="K31" s="43">
        <v>2024</v>
      </c>
      <c r="L31" s="43">
        <v>2025</v>
      </c>
      <c r="M31" s="43">
        <v>2026</v>
      </c>
      <c r="N31" s="43">
        <v>2027</v>
      </c>
      <c r="O31" s="43">
        <v>2028</v>
      </c>
      <c r="P31" s="43">
        <v>2029</v>
      </c>
      <c r="Q31" s="43">
        <v>2030</v>
      </c>
      <c r="R31" s="43">
        <v>2031</v>
      </c>
      <c r="S31" s="43">
        <v>2032</v>
      </c>
      <c r="T31" s="43">
        <v>2033</v>
      </c>
      <c r="U31" s="43">
        <v>2034</v>
      </c>
      <c r="V31" s="43">
        <v>2035</v>
      </c>
      <c r="W31" s="43">
        <v>2036</v>
      </c>
      <c r="X31" s="43">
        <v>2037</v>
      </c>
      <c r="Y31" s="43">
        <v>2038</v>
      </c>
      <c r="Z31" s="43">
        <v>2039</v>
      </c>
      <c r="AA31" s="43">
        <v>2040</v>
      </c>
      <c r="AB31" s="43">
        <v>2041</v>
      </c>
      <c r="AC31" s="43">
        <v>2042</v>
      </c>
      <c r="AD31" s="43">
        <v>2043</v>
      </c>
      <c r="AE31" s="43">
        <v>2044</v>
      </c>
      <c r="AF31" s="43">
        <v>2045</v>
      </c>
      <c r="AG31" s="43">
        <v>2046</v>
      </c>
      <c r="AH31" s="43">
        <v>2047</v>
      </c>
      <c r="AI31" s="43">
        <v>2048</v>
      </c>
      <c r="AJ31" s="43">
        <v>2049</v>
      </c>
      <c r="AK31" s="43">
        <v>2050</v>
      </c>
    </row>
    <row r="32" spans="1:37" x14ac:dyDescent="0.3">
      <c r="A32" s="43" t="s">
        <v>212</v>
      </c>
      <c r="B32" s="147">
        <v>153.96741885900002</v>
      </c>
      <c r="C32" s="147">
        <v>147.971152563</v>
      </c>
      <c r="D32" s="147">
        <v>150.11494972949998</v>
      </c>
      <c r="E32" s="147">
        <v>152.58240339600002</v>
      </c>
      <c r="F32" s="147">
        <v>152.8242946048</v>
      </c>
      <c r="G32" s="147">
        <v>152.03775424526663</v>
      </c>
      <c r="H32" s="147">
        <v>150.75110139989999</v>
      </c>
      <c r="I32" s="147">
        <v>149.19809764786666</v>
      </c>
      <c r="J32" s="147">
        <v>147.36937388166666</v>
      </c>
      <c r="K32" s="147">
        <v>145.1501364888</v>
      </c>
      <c r="L32" s="147">
        <v>142.39528477010001</v>
      </c>
      <c r="M32" s="147">
        <v>138.99149979306668</v>
      </c>
      <c r="N32" s="147">
        <v>134.97678496770001</v>
      </c>
      <c r="O32" s="147">
        <v>130.74144302566665</v>
      </c>
      <c r="P32" s="147">
        <v>127.22635597363335</v>
      </c>
      <c r="Q32" s="147">
        <v>125.85675535159999</v>
      </c>
      <c r="R32" s="147">
        <v>128.21789076966002</v>
      </c>
      <c r="S32" s="147">
        <v>133.87606001071998</v>
      </c>
      <c r="T32" s="147">
        <v>140.74588674428</v>
      </c>
      <c r="U32" s="147">
        <v>146.01182841983999</v>
      </c>
      <c r="V32" s="147">
        <v>148.40629348940001</v>
      </c>
      <c r="W32" s="147">
        <v>148.65502274895999</v>
      </c>
      <c r="X32" s="147">
        <v>147.87134660501999</v>
      </c>
      <c r="Y32" s="147">
        <v>146.56898426008001</v>
      </c>
      <c r="Z32" s="147">
        <v>144.89732071813998</v>
      </c>
      <c r="AA32" s="147">
        <v>142.9423204572</v>
      </c>
      <c r="AB32" s="147">
        <v>140.80674120475999</v>
      </c>
      <c r="AC32" s="147">
        <v>138.64370061232003</v>
      </c>
      <c r="AD32" s="147">
        <v>136.67917478388</v>
      </c>
      <c r="AE32" s="147">
        <v>135.20380530544</v>
      </c>
      <c r="AF32" s="147">
        <v>134.52137562999999</v>
      </c>
      <c r="AG32" s="147">
        <v>134.85675759456001</v>
      </c>
      <c r="AH32" s="147">
        <v>136.24857141862</v>
      </c>
      <c r="AI32" s="147">
        <v>138.47660970067997</v>
      </c>
      <c r="AJ32" s="147">
        <v>141.07926679974003</v>
      </c>
      <c r="AK32" s="147">
        <v>143.4822212528</v>
      </c>
    </row>
    <row r="33" spans="1:37" x14ac:dyDescent="0.3">
      <c r="A33" s="43" t="s">
        <v>213</v>
      </c>
      <c r="B33" s="43">
        <v>3.9529504200000005</v>
      </c>
      <c r="C33" s="43">
        <v>3.8038856700000006</v>
      </c>
      <c r="D33" s="43">
        <v>3.8639626700000003</v>
      </c>
      <c r="E33" s="43">
        <v>3.9325361700000001</v>
      </c>
      <c r="F33" s="43">
        <v>3.9670579200000002</v>
      </c>
      <c r="G33" s="43">
        <v>3.9751896699999998</v>
      </c>
      <c r="H33" s="43">
        <v>3.9702686699999998</v>
      </c>
      <c r="I33" s="43">
        <v>3.9582091699999999</v>
      </c>
      <c r="J33" s="43">
        <v>3.93860242</v>
      </c>
      <c r="K33" s="43">
        <v>3.9081889200000002</v>
      </c>
      <c r="L33" s="43">
        <v>3.8627891700000001</v>
      </c>
      <c r="M33" s="43">
        <v>3.7989659200000006</v>
      </c>
      <c r="N33" s="43">
        <v>3.7173446700000006</v>
      </c>
      <c r="O33" s="43">
        <v>3.6283471700000005</v>
      </c>
      <c r="P33" s="43">
        <v>3.5581156700000003</v>
      </c>
      <c r="Q33" s="43">
        <v>3.5472591699999998</v>
      </c>
      <c r="R33" s="43">
        <v>3.6324406699999998</v>
      </c>
      <c r="S33" s="43">
        <v>3.8123949200000005</v>
      </c>
      <c r="T33" s="43">
        <v>4.0289084199999996</v>
      </c>
      <c r="U33" s="43">
        <v>4.2015374199999993</v>
      </c>
      <c r="V33" s="43">
        <v>4.2929214200000008</v>
      </c>
      <c r="W33" s="43">
        <v>4.3228749200000003</v>
      </c>
      <c r="X33" s="43">
        <v>4.3229651700000007</v>
      </c>
      <c r="Y33" s="43">
        <v>4.3078116700000004</v>
      </c>
      <c r="Z33" s="43">
        <v>4.2815826699999997</v>
      </c>
      <c r="AA33" s="43">
        <v>4.2466524200000002</v>
      </c>
      <c r="AB33" s="43">
        <v>4.2059484199999995</v>
      </c>
      <c r="AC33" s="43">
        <v>4.1639746700000009</v>
      </c>
      <c r="AD33" s="43">
        <v>4.1275344199999999</v>
      </c>
      <c r="AE33" s="43">
        <v>4.1055449200000007</v>
      </c>
      <c r="AF33" s="43">
        <v>4.1075229200000001</v>
      </c>
      <c r="AG33" s="43">
        <v>4.1407749200000001</v>
      </c>
      <c r="AH33" s="43">
        <v>4.2070206700000004</v>
      </c>
      <c r="AI33" s="43">
        <v>4.2999816700000002</v>
      </c>
      <c r="AJ33" s="43">
        <v>4.4056981700000009</v>
      </c>
      <c r="AK33" s="43">
        <v>4.5063511700000012</v>
      </c>
    </row>
    <row r="34" spans="1:37" x14ac:dyDescent="0.3">
      <c r="A34" s="43" t="s">
        <v>216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</row>
    <row r="35" spans="1:37" x14ac:dyDescent="0.3">
      <c r="A35" s="43" t="s">
        <v>217</v>
      </c>
      <c r="B35" s="43">
        <v>0.101788473315</v>
      </c>
      <c r="C35" s="43">
        <v>0.12552822711</v>
      </c>
      <c r="D35" s="43">
        <v>0.19126615216499998</v>
      </c>
      <c r="E35" s="43">
        <v>0.25954738721999998</v>
      </c>
      <c r="F35" s="43">
        <v>0.62401821081599984</v>
      </c>
      <c r="G35" s="43">
        <v>0.98823215196199976</v>
      </c>
      <c r="H35" s="43">
        <v>1.3494943209329999</v>
      </c>
      <c r="I35" s="43">
        <v>1.7067797941039997</v>
      </c>
      <c r="J35" s="43">
        <v>2.0579197644499998</v>
      </c>
      <c r="K35" s="43">
        <v>2.3988463590959994</v>
      </c>
      <c r="L35" s="43">
        <v>2.4898036794031682</v>
      </c>
      <c r="M35" s="43">
        <v>2.5059667637617777</v>
      </c>
      <c r="N35" s="43">
        <v>2.4499160047635002</v>
      </c>
      <c r="O35" s="43">
        <v>2.3322209309388895</v>
      </c>
      <c r="P35" s="43">
        <v>2.1733958877823878</v>
      </c>
      <c r="Q35" s="43">
        <v>1.9978163645440004</v>
      </c>
      <c r="R35" s="43">
        <v>2.1246726669337188</v>
      </c>
      <c r="S35" s="43">
        <v>2.3099453316076786</v>
      </c>
      <c r="T35" s="43">
        <v>2.5227574119008804</v>
      </c>
      <c r="U35" s="43">
        <v>2.7129159059443206</v>
      </c>
      <c r="V35" s="43">
        <v>2.8526462835900008</v>
      </c>
      <c r="W35" s="43">
        <v>2.9506906713939203</v>
      </c>
      <c r="X35" s="43">
        <v>3.0257470736470782</v>
      </c>
      <c r="Y35" s="43">
        <v>3.0867366052684804</v>
      </c>
      <c r="Z35" s="43">
        <v>3.1359852844841201</v>
      </c>
      <c r="AA35" s="43">
        <v>3.1747973491920001</v>
      </c>
      <c r="AB35" s="43">
        <v>3.2050841101831202</v>
      </c>
      <c r="AC35" s="43">
        <v>3.2301783664044774</v>
      </c>
      <c r="AD35" s="43">
        <v>3.2554854578800807</v>
      </c>
      <c r="AE35" s="43">
        <v>3.2884429478419208</v>
      </c>
      <c r="AF35" s="43">
        <v>3.3373623725000003</v>
      </c>
      <c r="AG35" s="43">
        <v>3.4090834285363192</v>
      </c>
      <c r="AH35" s="43">
        <v>3.5059795736338764</v>
      </c>
      <c r="AI35" s="43">
        <v>3.6236117532356831</v>
      </c>
      <c r="AJ35" s="43">
        <v>3.7506413432917198</v>
      </c>
      <c r="AK35" s="43">
        <v>3.8718569252639994</v>
      </c>
    </row>
    <row r="36" spans="1:37" x14ac:dyDescent="0.3">
      <c r="A36" s="43" t="s">
        <v>218</v>
      </c>
      <c r="B36" s="43">
        <v>9.5859047685000004E-2</v>
      </c>
      <c r="C36" s="43">
        <v>0.25486033989000001</v>
      </c>
      <c r="D36" s="43">
        <v>0.38832824833499996</v>
      </c>
      <c r="E36" s="43">
        <v>0.52695984678000007</v>
      </c>
      <c r="F36" s="43">
        <v>1.266946064384</v>
      </c>
      <c r="G36" s="43">
        <v>2.0064107327713332</v>
      </c>
      <c r="H36" s="43">
        <v>2.739882409167</v>
      </c>
      <c r="I36" s="43">
        <v>3.4652801880293338</v>
      </c>
      <c r="J36" s="43">
        <v>4.178200733883334</v>
      </c>
      <c r="K36" s="43">
        <v>4.8703850321040001</v>
      </c>
      <c r="L36" s="43">
        <v>5.7636891804968338</v>
      </c>
      <c r="M36" s="43">
        <v>6.6622043231715553</v>
      </c>
      <c r="N36" s="43">
        <v>7.5497411575365012</v>
      </c>
      <c r="O36" s="43">
        <v>8.431875673394444</v>
      </c>
      <c r="P36" s="43">
        <v>9.3667592685842784</v>
      </c>
      <c r="Q36" s="43">
        <v>10.488535913855999</v>
      </c>
      <c r="R36" s="43">
        <v>11.322622693406279</v>
      </c>
      <c r="S36" s="43">
        <v>12.497396537672325</v>
      </c>
      <c r="T36" s="43">
        <v>13.858784223819121</v>
      </c>
      <c r="U36" s="43">
        <v>15.13521505421568</v>
      </c>
      <c r="V36" s="43">
        <v>16.164995607009999</v>
      </c>
      <c r="W36" s="43">
        <v>16.986408459646082</v>
      </c>
      <c r="X36" s="43">
        <v>17.69854795133292</v>
      </c>
      <c r="Y36" s="43">
        <v>18.348934264651518</v>
      </c>
      <c r="Z36" s="43">
        <v>18.948418127375877</v>
      </c>
      <c r="AA36" s="43">
        <v>19.502326573607998</v>
      </c>
      <c r="AB36" s="43">
        <v>20.020163065056881</v>
      </c>
      <c r="AC36" s="43">
        <v>20.521133151275521</v>
      </c>
      <c r="AD36" s="43">
        <v>21.039182138239923</v>
      </c>
      <c r="AE36" s="43">
        <v>21.624003626718078</v>
      </c>
      <c r="AF36" s="43">
        <v>22.334655877499998</v>
      </c>
      <c r="AG36" s="43">
        <v>23.224380856903679</v>
      </c>
      <c r="AH36" s="43">
        <v>24.319255137746122</v>
      </c>
      <c r="AI36" s="43">
        <v>25.59906367608432</v>
      </c>
      <c r="AJ36" s="43">
        <v>26.992320486968282</v>
      </c>
      <c r="AK36" s="43">
        <v>28.393617451935999</v>
      </c>
    </row>
    <row r="37" spans="1:37" x14ac:dyDescent="0.3">
      <c r="A37" s="43" t="s">
        <v>221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</row>
    <row r="38" spans="1:37" x14ac:dyDescent="0.3">
      <c r="A38" s="43" t="s">
        <v>222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</row>
    <row r="39" spans="1:37" x14ac:dyDescent="0.3">
      <c r="A39" s="43" t="s">
        <v>219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3">
        <v>0</v>
      </c>
      <c r="AK39" s="43">
        <v>0</v>
      </c>
    </row>
    <row r="40" spans="1:37" x14ac:dyDescent="0.3">
      <c r="A40" s="43" t="s">
        <v>52</v>
      </c>
      <c r="B40" s="147">
        <v>158.11801680000002</v>
      </c>
      <c r="C40" s="147">
        <v>152.15542680000001</v>
      </c>
      <c r="D40" s="147">
        <v>154.55850679999998</v>
      </c>
      <c r="E40" s="147">
        <v>157.30144680000001</v>
      </c>
      <c r="F40" s="147">
        <v>158.6823168</v>
      </c>
      <c r="G40" s="147">
        <v>159.00758679999996</v>
      </c>
      <c r="H40" s="147">
        <v>158.8107468</v>
      </c>
      <c r="I40" s="147">
        <v>158.3283668</v>
      </c>
      <c r="J40" s="147">
        <v>157.54409680000001</v>
      </c>
      <c r="K40" s="147">
        <v>156.3275568</v>
      </c>
      <c r="L40" s="147">
        <v>154.5115668</v>
      </c>
      <c r="M40" s="147">
        <v>151.95863680000002</v>
      </c>
      <c r="N40" s="147">
        <v>148.69378680000003</v>
      </c>
      <c r="O40" s="147">
        <v>145.1338868</v>
      </c>
      <c r="P40" s="147">
        <v>142.3246268</v>
      </c>
      <c r="Q40" s="147">
        <v>141.89036679999998</v>
      </c>
      <c r="R40" s="147">
        <v>145.29762680000002</v>
      </c>
      <c r="S40" s="147">
        <v>152.49579679999999</v>
      </c>
      <c r="T40" s="147">
        <v>161.15633679999999</v>
      </c>
      <c r="U40" s="147">
        <v>168.06149679999999</v>
      </c>
      <c r="V40" s="147">
        <v>171.71685680000002</v>
      </c>
      <c r="W40" s="147">
        <v>172.91499679999998</v>
      </c>
      <c r="X40" s="147">
        <v>172.91860679999999</v>
      </c>
      <c r="Y40" s="147">
        <v>172.31246680000001</v>
      </c>
      <c r="Z40" s="147">
        <v>171.26330679999998</v>
      </c>
      <c r="AA40" s="147">
        <v>169.86609679999998</v>
      </c>
      <c r="AB40" s="147">
        <v>168.2379368</v>
      </c>
      <c r="AC40" s="147">
        <v>166.55898680000004</v>
      </c>
      <c r="AD40" s="147">
        <v>165.1013768</v>
      </c>
      <c r="AE40" s="147">
        <v>164.22179679999999</v>
      </c>
      <c r="AF40" s="147">
        <v>164.30091679999998</v>
      </c>
      <c r="AG40" s="147">
        <v>165.63099679999999</v>
      </c>
      <c r="AH40" s="147">
        <v>168.2808268</v>
      </c>
      <c r="AI40" s="147">
        <v>171.99926679999999</v>
      </c>
      <c r="AJ40" s="147">
        <v>176.22792680000003</v>
      </c>
      <c r="AK40" s="147">
        <v>180.2540468</v>
      </c>
    </row>
    <row r="41" spans="1:37" s="145" customFormat="1" x14ac:dyDescent="0.3">
      <c r="A41" s="145" t="s">
        <v>404</v>
      </c>
      <c r="B41" s="145">
        <f>B25+B26+B35+B36</f>
        <v>1.3730407485</v>
      </c>
      <c r="C41" s="145">
        <f t="shared" ref="C41:AK41" si="0">C25+C26+C35+C36</f>
        <v>2.6425274069999998</v>
      </c>
      <c r="D41" s="145">
        <f t="shared" si="0"/>
        <v>4.0263936780000007</v>
      </c>
      <c r="E41" s="145">
        <f t="shared" si="0"/>
        <v>5.4637998539999995</v>
      </c>
      <c r="F41" s="145">
        <f t="shared" si="0"/>
        <v>9.3804119894857152</v>
      </c>
      <c r="G41" s="145">
        <f t="shared" si="0"/>
        <v>13.276218297590479</v>
      </c>
      <c r="H41" s="145">
        <f t="shared" si="0"/>
        <v>17.131563135814286</v>
      </c>
      <c r="I41" s="145">
        <f t="shared" si="0"/>
        <v>20.939545602133332</v>
      </c>
      <c r="J41" s="145">
        <f t="shared" si="0"/>
        <v>24.676721686904759</v>
      </c>
      <c r="K41" s="145">
        <f t="shared" si="0"/>
        <v>28.297410412628569</v>
      </c>
      <c r="L41" s="145">
        <f t="shared" si="0"/>
        <v>31.735658419899998</v>
      </c>
      <c r="M41" s="145">
        <f t="shared" si="0"/>
        <v>41.868189134933338</v>
      </c>
      <c r="N41" s="145">
        <f t="shared" si="0"/>
        <v>51.396569770300005</v>
      </c>
      <c r="O41" s="145">
        <f t="shared" si="0"/>
        <v>60.344339734333332</v>
      </c>
      <c r="P41" s="145">
        <f t="shared" si="0"/>
        <v>69.157547568366681</v>
      </c>
      <c r="Q41" s="145">
        <f t="shared" si="0"/>
        <v>78.897332528399986</v>
      </c>
      <c r="R41" s="145">
        <f t="shared" si="0"/>
        <v>82.717130852340006</v>
      </c>
      <c r="S41" s="145">
        <f t="shared" si="0"/>
        <v>88.835593613279997</v>
      </c>
      <c r="T41" s="145">
        <f t="shared" si="0"/>
        <v>96.016086254720022</v>
      </c>
      <c r="U41" s="145">
        <f t="shared" si="0"/>
        <v>102.35697853415998</v>
      </c>
      <c r="V41" s="145">
        <f t="shared" si="0"/>
        <v>106.85852620560001</v>
      </c>
      <c r="W41" s="145">
        <f t="shared" si="0"/>
        <v>109.89526743504</v>
      </c>
      <c r="X41" s="145">
        <f t="shared" si="0"/>
        <v>112.18875100398</v>
      </c>
      <c r="Y41" s="145">
        <f t="shared" si="0"/>
        <v>114.07865094992</v>
      </c>
      <c r="Z41" s="145">
        <f t="shared" si="0"/>
        <v>115.65332335086001</v>
      </c>
      <c r="AA41" s="145">
        <f t="shared" si="0"/>
        <v>116.96053496279998</v>
      </c>
      <c r="AB41" s="145">
        <f t="shared" si="0"/>
        <v>118.06865097423997</v>
      </c>
      <c r="AC41" s="145">
        <f t="shared" si="0"/>
        <v>119.09729507567997</v>
      </c>
      <c r="AD41" s="145">
        <f t="shared" si="0"/>
        <v>120.24264886511999</v>
      </c>
      <c r="AE41" s="145">
        <f t="shared" si="0"/>
        <v>121.77801501055998</v>
      </c>
      <c r="AF41" s="145">
        <f t="shared" si="0"/>
        <v>124.01369089000001</v>
      </c>
      <c r="AG41" s="145">
        <f t="shared" si="0"/>
        <v>127.21225399343999</v>
      </c>
      <c r="AH41" s="145">
        <f t="shared" si="0"/>
        <v>131.47718841037999</v>
      </c>
      <c r="AI41" s="145">
        <f t="shared" si="0"/>
        <v>136.66140448532002</v>
      </c>
      <c r="AJ41" s="145">
        <f t="shared" si="0"/>
        <v>142.35631097225999</v>
      </c>
      <c r="AK41" s="145">
        <f t="shared" si="0"/>
        <v>147.9969851072</v>
      </c>
    </row>
    <row r="44" spans="1:37" x14ac:dyDescent="0.3">
      <c r="A44" s="118" t="s">
        <v>511</v>
      </c>
    </row>
    <row r="45" spans="1:37" x14ac:dyDescent="0.3">
      <c r="A45" s="118" t="s">
        <v>405</v>
      </c>
    </row>
    <row r="46" spans="1:37" x14ac:dyDescent="0.3">
      <c r="A46" s="43" t="s">
        <v>246</v>
      </c>
      <c r="B46" s="43">
        <v>2015</v>
      </c>
      <c r="C46" s="43">
        <v>2016</v>
      </c>
      <c r="D46" s="43">
        <v>2017</v>
      </c>
      <c r="E46" s="43">
        <v>2018</v>
      </c>
      <c r="F46" s="43">
        <v>2019</v>
      </c>
      <c r="G46" s="43">
        <v>2020</v>
      </c>
      <c r="H46" s="43">
        <v>2021</v>
      </c>
      <c r="I46" s="43">
        <v>2022</v>
      </c>
      <c r="J46" s="43">
        <v>2023</v>
      </c>
      <c r="K46" s="43">
        <v>2024</v>
      </c>
      <c r="L46" s="43">
        <v>2025</v>
      </c>
      <c r="M46" s="43">
        <v>2026</v>
      </c>
      <c r="N46" s="43">
        <v>2027</v>
      </c>
      <c r="O46" s="43">
        <v>2028</v>
      </c>
      <c r="P46" s="43">
        <v>2029</v>
      </c>
      <c r="Q46" s="43">
        <v>2030</v>
      </c>
      <c r="R46" s="43">
        <v>2031</v>
      </c>
      <c r="S46" s="43">
        <v>2032</v>
      </c>
      <c r="T46" s="43">
        <v>2033</v>
      </c>
      <c r="U46" s="43">
        <v>2034</v>
      </c>
      <c r="V46" s="43">
        <v>2035</v>
      </c>
      <c r="W46" s="43">
        <v>2036</v>
      </c>
      <c r="X46" s="43">
        <v>2037</v>
      </c>
      <c r="Y46" s="43">
        <v>2038</v>
      </c>
      <c r="Z46" s="43">
        <v>2039</v>
      </c>
      <c r="AA46" s="43">
        <v>2040</v>
      </c>
      <c r="AB46" s="43">
        <v>2041</v>
      </c>
      <c r="AC46" s="43">
        <v>2042</v>
      </c>
      <c r="AD46" s="43">
        <v>2043</v>
      </c>
      <c r="AE46" s="43">
        <v>2044</v>
      </c>
      <c r="AF46" s="43">
        <v>2045</v>
      </c>
      <c r="AG46" s="43">
        <v>2046</v>
      </c>
      <c r="AH46" s="43">
        <v>2047</v>
      </c>
      <c r="AI46" s="43">
        <v>2048</v>
      </c>
      <c r="AJ46" s="43">
        <v>2049</v>
      </c>
      <c r="AK46" s="43">
        <v>2050</v>
      </c>
    </row>
    <row r="47" spans="1:37" x14ac:dyDescent="0.3">
      <c r="A47" s="43" t="s">
        <v>212</v>
      </c>
      <c r="B47" s="147">
        <v>163.6444378833333</v>
      </c>
      <c r="C47" s="147">
        <v>154.10147109666664</v>
      </c>
      <c r="D47" s="147">
        <v>153.10311243499999</v>
      </c>
      <c r="E47" s="147">
        <v>152.32530415333332</v>
      </c>
      <c r="F47" s="147">
        <v>150.13739891666665</v>
      </c>
      <c r="G47" s="147">
        <v>146.91362357</v>
      </c>
      <c r="H47" s="147">
        <v>144.54585767999998</v>
      </c>
      <c r="I47" s="147">
        <v>141.92780272000002</v>
      </c>
      <c r="J47" s="147">
        <v>139.05686767</v>
      </c>
      <c r="K47" s="147">
        <v>135.83230695</v>
      </c>
      <c r="L47" s="147">
        <v>132.12909246500001</v>
      </c>
      <c r="M47" s="147">
        <v>118.49978545545454</v>
      </c>
      <c r="N47" s="147">
        <v>104.19516921272724</v>
      </c>
      <c r="O47" s="147">
        <v>89.895952762727276</v>
      </c>
      <c r="P47" s="147">
        <v>76.471771238636364</v>
      </c>
      <c r="Q47" s="147">
        <v>64.695287340000036</v>
      </c>
      <c r="R47" s="147">
        <v>56.625629405308594</v>
      </c>
      <c r="S47" s="147">
        <v>50.032562041875615</v>
      </c>
      <c r="T47" s="147">
        <v>43.781251063142577</v>
      </c>
      <c r="U47" s="147">
        <v>37.12567122762426</v>
      </c>
      <c r="V47" s="147">
        <v>30.238856425725096</v>
      </c>
      <c r="W47" s="147">
        <v>23.758111285316133</v>
      </c>
      <c r="X47" s="147">
        <v>18.124691735014469</v>
      </c>
      <c r="Y47" s="147">
        <v>13.478710264216287</v>
      </c>
      <c r="Z47" s="147">
        <v>9.8215669245305595</v>
      </c>
      <c r="AA47" s="147">
        <v>7.0985750099629987</v>
      </c>
      <c r="AB47" s="147">
        <v>5.2175126114077592</v>
      </c>
      <c r="AC47" s="147">
        <v>4.0566446279311261</v>
      </c>
      <c r="AD47" s="147">
        <v>3.4721160495255137</v>
      </c>
      <c r="AE47" s="147">
        <v>3.3052272880140841</v>
      </c>
      <c r="AF47" s="147">
        <v>3.3872004492513694</v>
      </c>
      <c r="AG47" s="147">
        <v>3.5367138959731159</v>
      </c>
      <c r="AH47" s="147">
        <v>3.547410685190497</v>
      </c>
      <c r="AI47" s="147">
        <v>3.1700260460586844</v>
      </c>
      <c r="AJ47" s="147">
        <v>2.1023139581979655</v>
      </c>
      <c r="AK47" s="147">
        <v>0</v>
      </c>
    </row>
    <row r="48" spans="1:37" x14ac:dyDescent="0.3">
      <c r="A48" s="43" t="s">
        <v>213</v>
      </c>
      <c r="B48" s="43">
        <v>1.0447241999999999</v>
      </c>
      <c r="C48" s="43">
        <v>1.00537386</v>
      </c>
      <c r="D48" s="43">
        <v>1.0212547799999998</v>
      </c>
      <c r="E48" s="43">
        <v>1.0393690199999999</v>
      </c>
      <c r="F48" s="43">
        <v>1.0484861999999999</v>
      </c>
      <c r="G48" s="43">
        <v>1.0506337799999999</v>
      </c>
      <c r="H48" s="43">
        <v>1.0493347200000001</v>
      </c>
      <c r="I48" s="43">
        <v>1.0461508799999999</v>
      </c>
      <c r="J48" s="43">
        <v>1.0409746799999999</v>
      </c>
      <c r="K48" s="43">
        <v>1.0329453</v>
      </c>
      <c r="L48" s="43">
        <v>1.0209588599999999</v>
      </c>
      <c r="M48" s="43">
        <v>1.00410654</v>
      </c>
      <c r="N48" s="43">
        <v>0.98255195999999989</v>
      </c>
      <c r="O48" s="43">
        <v>0.95904515999999984</v>
      </c>
      <c r="P48" s="43">
        <v>0.94048949999999998</v>
      </c>
      <c r="Q48" s="43">
        <v>0.93761285999999999</v>
      </c>
      <c r="R48" s="43">
        <v>0.93310119897719435</v>
      </c>
      <c r="S48" s="43">
        <v>0.9450269267955671</v>
      </c>
      <c r="T48" s="43">
        <v>0.95687068580369605</v>
      </c>
      <c r="U48" s="43">
        <v>0.94925376218269142</v>
      </c>
      <c r="V48" s="43">
        <v>0.9160184768917603</v>
      </c>
      <c r="W48" s="43">
        <v>0.86485487611739775</v>
      </c>
      <c r="X48" s="43">
        <v>0.80495826852616803</v>
      </c>
      <c r="Y48" s="43">
        <v>0.74097714647278268</v>
      </c>
      <c r="Z48" s="43">
        <v>0.67504381014899861</v>
      </c>
      <c r="AA48" s="43">
        <v>0.60867644203750149</v>
      </c>
      <c r="AB48" s="43">
        <v>0.54315925749726623</v>
      </c>
      <c r="AC48" s="43">
        <v>0.47958338323550415</v>
      </c>
      <c r="AD48" s="43">
        <v>0.41878712381437272</v>
      </c>
      <c r="AE48" s="43">
        <v>0.36116995595835205</v>
      </c>
      <c r="AF48" s="43">
        <v>0.306425662235843</v>
      </c>
      <c r="AG48" s="43">
        <v>0.25329482678336646</v>
      </c>
      <c r="AH48" s="43">
        <v>0.1994668707460043</v>
      </c>
      <c r="AI48" s="43">
        <v>0.14174088516010944</v>
      </c>
      <c r="AJ48" s="43">
        <v>7.6451867104136387E-2</v>
      </c>
      <c r="AK48" s="43">
        <v>0</v>
      </c>
    </row>
    <row r="49" spans="1:37" x14ac:dyDescent="0.3">
      <c r="A49" s="43" t="s">
        <v>214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3">
        <v>0</v>
      </c>
      <c r="AH49" s="43">
        <v>0</v>
      </c>
      <c r="AI49" s="43">
        <v>0</v>
      </c>
      <c r="AJ49" s="43">
        <v>0</v>
      </c>
      <c r="AK49" s="43">
        <v>0</v>
      </c>
    </row>
    <row r="50" spans="1:37" x14ac:dyDescent="0.3">
      <c r="A50" s="43" t="s">
        <v>215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3">
        <v>0</v>
      </c>
      <c r="AB50" s="43">
        <v>0</v>
      </c>
      <c r="AC50" s="43">
        <v>0</v>
      </c>
      <c r="AD50" s="43">
        <v>0</v>
      </c>
      <c r="AE50" s="43">
        <v>0</v>
      </c>
      <c r="AF50" s="43">
        <v>0</v>
      </c>
      <c r="AG50" s="43">
        <v>0</v>
      </c>
      <c r="AH50" s="43">
        <v>0</v>
      </c>
      <c r="AI50" s="43">
        <v>0</v>
      </c>
      <c r="AJ50" s="43">
        <v>0</v>
      </c>
      <c r="AK50" s="43">
        <v>0</v>
      </c>
    </row>
    <row r="51" spans="1:37" x14ac:dyDescent="0.3">
      <c r="A51" s="43" t="s">
        <v>216</v>
      </c>
      <c r="B51" s="43">
        <v>7.2550291666666649</v>
      </c>
      <c r="C51" s="43">
        <v>8.2664072933333337</v>
      </c>
      <c r="D51" s="43">
        <v>9.7019204099999978</v>
      </c>
      <c r="E51" s="43">
        <v>11.202088326666667</v>
      </c>
      <c r="F51" s="43">
        <v>12.64008363333333</v>
      </c>
      <c r="G51" s="43">
        <v>14.008450399999997</v>
      </c>
      <c r="H51" s="43">
        <v>13.991129600000001</v>
      </c>
      <c r="I51" s="43">
        <v>13.948678399999999</v>
      </c>
      <c r="J51" s="43">
        <v>13.879662400000001</v>
      </c>
      <c r="K51" s="43">
        <v>13.772603999999999</v>
      </c>
      <c r="L51" s="43">
        <v>13.6127848</v>
      </c>
      <c r="M51" s="43">
        <v>13.388087199999999</v>
      </c>
      <c r="N51" s="43">
        <v>13.100692799999999</v>
      </c>
      <c r="O51" s="43">
        <v>12.7872688</v>
      </c>
      <c r="P51" s="43">
        <v>12.539860000000001</v>
      </c>
      <c r="Q51" s="43">
        <v>12.501504800000001</v>
      </c>
      <c r="R51" s="43">
        <v>12.441349319695926</v>
      </c>
      <c r="S51" s="43">
        <v>12.600359023940895</v>
      </c>
      <c r="T51" s="43">
        <v>12.758275810715945</v>
      </c>
      <c r="U51" s="43">
        <v>12.65671682910255</v>
      </c>
      <c r="V51" s="43">
        <v>12.213579691890139</v>
      </c>
      <c r="W51" s="43">
        <v>11.531398348231971</v>
      </c>
      <c r="X51" s="43">
        <v>10.732776913682239</v>
      </c>
      <c r="Y51" s="43">
        <v>9.8796952863037699</v>
      </c>
      <c r="Z51" s="43">
        <v>9.0005841353199809</v>
      </c>
      <c r="AA51" s="43">
        <v>8.1156858938333549</v>
      </c>
      <c r="AB51" s="43">
        <v>7.2421234332968831</v>
      </c>
      <c r="AC51" s="43">
        <v>6.3944451098067221</v>
      </c>
      <c r="AD51" s="43">
        <v>5.5838283175249686</v>
      </c>
      <c r="AE51" s="43">
        <v>4.8155994127780257</v>
      </c>
      <c r="AF51" s="43">
        <v>4.0856754964779061</v>
      </c>
      <c r="AG51" s="43">
        <v>3.3772643571115535</v>
      </c>
      <c r="AH51" s="43">
        <v>2.6595582766133923</v>
      </c>
      <c r="AI51" s="43">
        <v>1.8898784688014587</v>
      </c>
      <c r="AJ51" s="43">
        <v>1.0193582280551534</v>
      </c>
      <c r="AK51" s="43">
        <v>0</v>
      </c>
    </row>
    <row r="52" spans="1:37" x14ac:dyDescent="0.3">
      <c r="A52" s="43" t="s">
        <v>217</v>
      </c>
      <c r="B52" s="43">
        <v>0.5441271875</v>
      </c>
      <c r="C52" s="43">
        <v>1.0472644375</v>
      </c>
      <c r="D52" s="43">
        <v>1.5957105937499998</v>
      </c>
      <c r="E52" s="43">
        <v>2.1653521250000001</v>
      </c>
      <c r="F52" s="43">
        <v>2.7304328124999997</v>
      </c>
      <c r="G52" s="43">
        <v>3.2832305624999996</v>
      </c>
      <c r="H52" s="43">
        <v>3.8256994999999998</v>
      </c>
      <c r="I52" s="43">
        <v>4.3589619999999991</v>
      </c>
      <c r="J52" s="43">
        <v>4.8795688124999996</v>
      </c>
      <c r="K52" s="43">
        <v>5.3799234374999996</v>
      </c>
      <c r="L52" s="43">
        <v>5.849243468750001</v>
      </c>
      <c r="M52" s="43">
        <v>8.6147777011363651</v>
      </c>
      <c r="N52" s="43">
        <v>11.370061506818182</v>
      </c>
      <c r="O52" s="43">
        <v>14.049648319318177</v>
      </c>
      <c r="P52" s="43">
        <v>16.699032315340908</v>
      </c>
      <c r="Q52" s="43">
        <v>19.533601249999993</v>
      </c>
      <c r="R52" s="43">
        <v>21.829284993434435</v>
      </c>
      <c r="S52" s="43">
        <v>24.525263171736157</v>
      </c>
      <c r="T52" s="43">
        <v>27.295195755176845</v>
      </c>
      <c r="U52" s="43">
        <v>29.556262599839901</v>
      </c>
      <c r="V52" s="43">
        <v>30.968699273667262</v>
      </c>
      <c r="W52" s="43">
        <v>31.625090775518562</v>
      </c>
      <c r="X52" s="43">
        <v>31.751097983848478</v>
      </c>
      <c r="Y52" s="43">
        <v>31.475655987571351</v>
      </c>
      <c r="Z52" s="43">
        <v>30.862444536225077</v>
      </c>
      <c r="AA52" s="43">
        <v>29.968097714479079</v>
      </c>
      <c r="AB52" s="43">
        <v>28.85606161188117</v>
      </c>
      <c r="AC52" s="43">
        <v>27.599956300644269</v>
      </c>
      <c r="AD52" s="43">
        <v>26.283646222643103</v>
      </c>
      <c r="AE52" s="43">
        <v>24.994614734771186</v>
      </c>
      <c r="AF52" s="43">
        <v>23.81040315390479</v>
      </c>
      <c r="AG52" s="43">
        <v>22.781545399617151</v>
      </c>
      <c r="AH52" s="43">
        <v>21.917734810512652</v>
      </c>
      <c r="AI52" s="43">
        <v>21.185110778997672</v>
      </c>
      <c r="AJ52" s="43">
        <v>20.5192856642641</v>
      </c>
      <c r="AK52" s="43">
        <v>19.850774999997238</v>
      </c>
    </row>
    <row r="53" spans="1:37" x14ac:dyDescent="0.3">
      <c r="A53" s="43" t="s">
        <v>218</v>
      </c>
      <c r="B53" s="43">
        <v>1.6323815624999998</v>
      </c>
      <c r="C53" s="43">
        <v>3.1417933124999999</v>
      </c>
      <c r="D53" s="43">
        <v>4.7871317812499994</v>
      </c>
      <c r="E53" s="43">
        <v>6.4960563749999993</v>
      </c>
      <c r="F53" s="43">
        <v>8.1912984375000004</v>
      </c>
      <c r="G53" s="43">
        <v>9.8496916874999982</v>
      </c>
      <c r="H53" s="43">
        <v>11.4770985</v>
      </c>
      <c r="I53" s="43">
        <v>13.076885999999998</v>
      </c>
      <c r="J53" s="43">
        <v>14.638706437500002</v>
      </c>
      <c r="K53" s="43">
        <v>16.139770312499998</v>
      </c>
      <c r="L53" s="43">
        <v>17.547730406249997</v>
      </c>
      <c r="M53" s="43">
        <v>25.844333103409099</v>
      </c>
      <c r="N53" s="43">
        <v>34.110184520454553</v>
      </c>
      <c r="O53" s="43">
        <v>42.148944957954534</v>
      </c>
      <c r="P53" s="43">
        <v>50.097096946022724</v>
      </c>
      <c r="Q53" s="43">
        <v>58.600803749999962</v>
      </c>
      <c r="R53" s="43">
        <v>68.188385082583849</v>
      </c>
      <c r="S53" s="43">
        <v>79.837558835651748</v>
      </c>
      <c r="T53" s="43">
        <v>92.683686685160922</v>
      </c>
      <c r="U53" s="43">
        <v>104.79038558125056</v>
      </c>
      <c r="V53" s="43">
        <v>114.76635613182573</v>
      </c>
      <c r="W53" s="43">
        <v>122.64364471481591</v>
      </c>
      <c r="X53" s="43">
        <v>129.01395509892865</v>
      </c>
      <c r="Y53" s="43">
        <v>134.1856913154358</v>
      </c>
      <c r="Z53" s="43">
        <v>138.24684059377535</v>
      </c>
      <c r="AA53" s="43">
        <v>141.27817493968706</v>
      </c>
      <c r="AB53" s="43">
        <v>143.41893308591688</v>
      </c>
      <c r="AC53" s="43">
        <v>144.8997705783824</v>
      </c>
      <c r="AD53" s="43">
        <v>146.06813228649204</v>
      </c>
      <c r="AE53" s="43">
        <v>147.38203860847835</v>
      </c>
      <c r="AF53" s="43">
        <v>149.35616523813007</v>
      </c>
      <c r="AG53" s="43">
        <v>152.46111152051481</v>
      </c>
      <c r="AH53" s="43">
        <v>157.00254935693746</v>
      </c>
      <c r="AI53" s="43">
        <v>163.03324382098208</v>
      </c>
      <c r="AJ53" s="43">
        <v>170.35779028237863</v>
      </c>
      <c r="AK53" s="43">
        <v>178.65697499997515</v>
      </c>
    </row>
    <row r="54" spans="1:37" x14ac:dyDescent="0.3">
      <c r="A54" s="43" t="s">
        <v>219</v>
      </c>
      <c r="B54" s="43">
        <v>0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0</v>
      </c>
      <c r="AB54" s="43">
        <v>0</v>
      </c>
      <c r="AC54" s="43">
        <v>0</v>
      </c>
      <c r="AD54" s="43">
        <v>0</v>
      </c>
      <c r="AE54" s="43">
        <v>0</v>
      </c>
      <c r="AF54" s="43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</row>
    <row r="55" spans="1:37" x14ac:dyDescent="0.3">
      <c r="A55" s="43" t="s">
        <v>220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0</v>
      </c>
      <c r="AG55" s="43">
        <v>0</v>
      </c>
      <c r="AH55" s="43">
        <v>0</v>
      </c>
      <c r="AI55" s="43">
        <v>0</v>
      </c>
      <c r="AJ55" s="43">
        <v>0</v>
      </c>
      <c r="AK55" s="43">
        <v>0</v>
      </c>
    </row>
    <row r="56" spans="1:37" x14ac:dyDescent="0.3">
      <c r="A56" s="43" t="s">
        <v>52</v>
      </c>
      <c r="B56" s="147">
        <v>174.12069999999997</v>
      </c>
      <c r="C56" s="147">
        <v>167.56230999999997</v>
      </c>
      <c r="D56" s="147">
        <v>170.20912999999999</v>
      </c>
      <c r="E56" s="147">
        <v>173.22816999999998</v>
      </c>
      <c r="F56" s="147">
        <v>174.74769999999998</v>
      </c>
      <c r="G56" s="147">
        <v>175.10562999999999</v>
      </c>
      <c r="H56" s="147">
        <v>174.88911999999999</v>
      </c>
      <c r="I56" s="147">
        <v>174.35848000000001</v>
      </c>
      <c r="J56" s="147">
        <v>173.49578</v>
      </c>
      <c r="K56" s="147">
        <v>172.15755000000001</v>
      </c>
      <c r="L56" s="147">
        <v>170.15980999999999</v>
      </c>
      <c r="M56" s="147">
        <v>167.35109</v>
      </c>
      <c r="N56" s="147">
        <v>163.75865999999996</v>
      </c>
      <c r="O56" s="147">
        <v>159.84085999999999</v>
      </c>
      <c r="P56" s="147">
        <v>156.74824999999998</v>
      </c>
      <c r="Q56" s="147">
        <v>156.26880999999997</v>
      </c>
      <c r="R56" s="147">
        <v>160.01775000000001</v>
      </c>
      <c r="S56" s="147">
        <v>167.94076999999999</v>
      </c>
      <c r="T56" s="147">
        <v>177.47528</v>
      </c>
      <c r="U56" s="147">
        <v>185.07828999999995</v>
      </c>
      <c r="V56" s="147">
        <v>189.10351</v>
      </c>
      <c r="W56" s="147">
        <v>190.42309999999998</v>
      </c>
      <c r="X56" s="147">
        <v>190.42748</v>
      </c>
      <c r="Y56" s="147">
        <v>189.76073</v>
      </c>
      <c r="Z56" s="147">
        <v>188.60647999999998</v>
      </c>
      <c r="AA56" s="147">
        <v>187.06921</v>
      </c>
      <c r="AB56" s="147">
        <v>185.27778999999995</v>
      </c>
      <c r="AC56" s="147">
        <v>183.43040000000002</v>
      </c>
      <c r="AD56" s="147">
        <v>181.82651000000001</v>
      </c>
      <c r="AE56" s="147">
        <v>180.85865000000001</v>
      </c>
      <c r="AF56" s="147">
        <v>180.94586999999999</v>
      </c>
      <c r="AG56" s="147">
        <v>182.40993</v>
      </c>
      <c r="AH56" s="147">
        <v>185.32672000000002</v>
      </c>
      <c r="AI56" s="147">
        <v>189.42000000000002</v>
      </c>
      <c r="AJ56" s="147">
        <v>194.0752</v>
      </c>
      <c r="AK56" s="147">
        <v>198.50775000000002</v>
      </c>
    </row>
    <row r="57" spans="1:37" x14ac:dyDescent="0.3">
      <c r="A57" s="118" t="s">
        <v>406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</row>
    <row r="58" spans="1:37" x14ac:dyDescent="0.3">
      <c r="A58" s="43" t="s">
        <v>246</v>
      </c>
      <c r="B58" s="43">
        <v>2015</v>
      </c>
      <c r="C58" s="43">
        <v>2016</v>
      </c>
      <c r="D58" s="43">
        <v>2017</v>
      </c>
      <c r="E58" s="43">
        <v>2018</v>
      </c>
      <c r="F58" s="43">
        <v>2019</v>
      </c>
      <c r="G58" s="43">
        <v>2020</v>
      </c>
      <c r="H58" s="43">
        <v>2021</v>
      </c>
      <c r="I58" s="43">
        <v>2022</v>
      </c>
      <c r="J58" s="43">
        <v>2023</v>
      </c>
      <c r="K58" s="43">
        <v>2024</v>
      </c>
      <c r="L58" s="43">
        <v>2025</v>
      </c>
      <c r="M58" s="43">
        <v>2026</v>
      </c>
      <c r="N58" s="43">
        <v>2027</v>
      </c>
      <c r="O58" s="43">
        <v>2028</v>
      </c>
      <c r="P58" s="43">
        <v>2029</v>
      </c>
      <c r="Q58" s="43">
        <v>2030</v>
      </c>
      <c r="R58" s="43">
        <v>2031</v>
      </c>
      <c r="S58" s="43">
        <v>2032</v>
      </c>
      <c r="T58" s="43">
        <v>2033</v>
      </c>
      <c r="U58" s="43">
        <v>2034</v>
      </c>
      <c r="V58" s="43">
        <v>2035</v>
      </c>
      <c r="W58" s="43">
        <v>2036</v>
      </c>
      <c r="X58" s="43">
        <v>2037</v>
      </c>
      <c r="Y58" s="43">
        <v>2038</v>
      </c>
      <c r="Z58" s="43">
        <v>2039</v>
      </c>
      <c r="AA58" s="43">
        <v>2040</v>
      </c>
      <c r="AB58" s="43">
        <v>2041</v>
      </c>
      <c r="AC58" s="43">
        <v>2042</v>
      </c>
      <c r="AD58" s="43">
        <v>2043</v>
      </c>
      <c r="AE58" s="43">
        <v>2044</v>
      </c>
      <c r="AF58" s="43">
        <v>2045</v>
      </c>
      <c r="AG58" s="43">
        <v>2046</v>
      </c>
      <c r="AH58" s="43">
        <v>2047</v>
      </c>
      <c r="AI58" s="43">
        <v>2048</v>
      </c>
      <c r="AJ58" s="43">
        <v>2049</v>
      </c>
      <c r="AK58" s="43">
        <v>2050</v>
      </c>
    </row>
    <row r="59" spans="1:37" x14ac:dyDescent="0.3">
      <c r="A59" s="43" t="s">
        <v>212</v>
      </c>
      <c r="B59" s="147">
        <v>152.18859117000002</v>
      </c>
      <c r="C59" s="147">
        <v>144.54765546000002</v>
      </c>
      <c r="D59" s="147">
        <v>144.898600125</v>
      </c>
      <c r="E59" s="147">
        <v>145.50383829</v>
      </c>
      <c r="F59" s="147">
        <v>144.79761407999999</v>
      </c>
      <c r="G59" s="147">
        <v>143.10682811999999</v>
      </c>
      <c r="H59" s="147">
        <v>140.94453778499999</v>
      </c>
      <c r="I59" s="147">
        <v>138.53732094999998</v>
      </c>
      <c r="J59" s="147">
        <v>135.88178349</v>
      </c>
      <c r="K59" s="147">
        <v>132.87842327999999</v>
      </c>
      <c r="L59" s="147">
        <v>129.40343719500001</v>
      </c>
      <c r="M59" s="147">
        <v>116.87000612072727</v>
      </c>
      <c r="N59" s="147">
        <v>103.68012225054544</v>
      </c>
      <c r="O59" s="147">
        <v>90.477784430090935</v>
      </c>
      <c r="P59" s="147">
        <v>78.116812209545458</v>
      </c>
      <c r="Q59" s="147">
        <v>67.397924230000029</v>
      </c>
      <c r="R59" s="147">
        <v>60.030463483164297</v>
      </c>
      <c r="S59" s="147">
        <v>54.155405675937047</v>
      </c>
      <c r="T59" s="147">
        <v>48.589216196366465</v>
      </c>
      <c r="U59" s="147">
        <v>42.475618248146112</v>
      </c>
      <c r="V59" s="147">
        <v>35.915226977092374</v>
      </c>
      <c r="W59" s="147">
        <v>29.557978599201327</v>
      </c>
      <c r="X59" s="147">
        <v>23.889502592496854</v>
      </c>
      <c r="Y59" s="147">
        <v>19.079952673802858</v>
      </c>
      <c r="Z59" s="147">
        <v>15.150299998119527</v>
      </c>
      <c r="AA59" s="147">
        <v>12.06491646907129</v>
      </c>
      <c r="AB59" s="147">
        <v>9.7519162125621452</v>
      </c>
      <c r="AC59" s="147">
        <v>8.1108311203980339</v>
      </c>
      <c r="AD59" s="147">
        <v>7.0187684362014515</v>
      </c>
      <c r="AE59" s="147">
        <v>6.3353092876651527</v>
      </c>
      <c r="AF59" s="147">
        <v>5.9043697125226844</v>
      </c>
      <c r="AG59" s="147">
        <v>5.5496783547070585</v>
      </c>
      <c r="AH59" s="147">
        <v>5.0625193750143742</v>
      </c>
      <c r="AI59" s="147">
        <v>4.1869847971565992</v>
      </c>
      <c r="AJ59" s="147">
        <v>2.6147671782556334</v>
      </c>
      <c r="AK59" s="147">
        <v>0</v>
      </c>
    </row>
    <row r="60" spans="1:37" x14ac:dyDescent="0.3">
      <c r="A60" s="43" t="s">
        <v>213</v>
      </c>
      <c r="B60" s="43">
        <v>3.9529504200000005</v>
      </c>
      <c r="C60" s="43">
        <v>3.8038856700000006</v>
      </c>
      <c r="D60" s="43">
        <v>3.8639626700000003</v>
      </c>
      <c r="E60" s="43">
        <v>3.9325361700000001</v>
      </c>
      <c r="F60" s="43">
        <v>3.9670579200000002</v>
      </c>
      <c r="G60" s="43">
        <v>3.9751896699999998</v>
      </c>
      <c r="H60" s="43">
        <v>3.9702686699999998</v>
      </c>
      <c r="I60" s="43">
        <v>3.9582091699999999</v>
      </c>
      <c r="J60" s="43">
        <v>3.93860242</v>
      </c>
      <c r="K60" s="43">
        <v>3.9081889200000002</v>
      </c>
      <c r="L60" s="43">
        <v>3.8627891700000001</v>
      </c>
      <c r="M60" s="43">
        <v>3.7989659200000006</v>
      </c>
      <c r="N60" s="43">
        <v>3.7173446700000006</v>
      </c>
      <c r="O60" s="43">
        <v>3.6283471700000005</v>
      </c>
      <c r="P60" s="43">
        <v>3.5581156700000003</v>
      </c>
      <c r="Q60" s="43">
        <v>3.5472591699999998</v>
      </c>
      <c r="R60" s="43">
        <v>3.530269552794949</v>
      </c>
      <c r="S60" s="43">
        <v>3.5754826488118727</v>
      </c>
      <c r="T60" s="43">
        <v>3.6203580604631105</v>
      </c>
      <c r="U60" s="43">
        <v>3.591565856523347</v>
      </c>
      <c r="V60" s="43">
        <v>3.4658226250131596</v>
      </c>
      <c r="W60" s="43">
        <v>3.2722390765682721</v>
      </c>
      <c r="X60" s="43">
        <v>3.045609592115357</v>
      </c>
      <c r="Y60" s="43">
        <v>2.8035217462000288</v>
      </c>
      <c r="Z60" s="43">
        <v>2.5540443423300574</v>
      </c>
      <c r="AA60" s="43">
        <v>2.3029242185958392</v>
      </c>
      <c r="AB60" s="43">
        <v>2.0550221920636038</v>
      </c>
      <c r="AC60" s="43">
        <v>1.8144693754375338</v>
      </c>
      <c r="AD60" s="43">
        <v>1.5844391706106964</v>
      </c>
      <c r="AE60" s="43">
        <v>1.3664441613579037</v>
      </c>
      <c r="AF60" s="43">
        <v>1.1593250059717712</v>
      </c>
      <c r="AG60" s="43">
        <v>0.9583148480552458</v>
      </c>
      <c r="AH60" s="43">
        <v>0.75466833943198486</v>
      </c>
      <c r="AI60" s="43">
        <v>0.53627143215961459</v>
      </c>
      <c r="AJ60" s="43">
        <v>0.28925544582184121</v>
      </c>
      <c r="AK60" s="43">
        <v>0</v>
      </c>
    </row>
    <row r="61" spans="1:37" x14ac:dyDescent="0.3">
      <c r="A61" s="43" t="s">
        <v>216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0</v>
      </c>
      <c r="AH61" s="43">
        <v>0</v>
      </c>
      <c r="AI61" s="43">
        <v>0</v>
      </c>
      <c r="AJ61" s="43">
        <v>0</v>
      </c>
      <c r="AK61" s="43">
        <v>0</v>
      </c>
    </row>
    <row r="62" spans="1:37" x14ac:dyDescent="0.3">
      <c r="A62" s="43" t="s">
        <v>217</v>
      </c>
      <c r="B62" s="43">
        <v>0.49411880250000006</v>
      </c>
      <c r="C62" s="43">
        <v>0.95097141750000014</v>
      </c>
      <c r="D62" s="43">
        <v>1.44898600125</v>
      </c>
      <c r="E62" s="43">
        <v>1.9662680850000001</v>
      </c>
      <c r="F62" s="43">
        <v>2.4794111999999999</v>
      </c>
      <c r="G62" s="43">
        <v>2.9813922524999996</v>
      </c>
      <c r="H62" s="43">
        <v>3.4739850862499999</v>
      </c>
      <c r="I62" s="43">
        <v>3.9582091699999999</v>
      </c>
      <c r="J62" s="43">
        <v>4.4309277225000008</v>
      </c>
      <c r="K62" s="43">
        <v>4.8852361499999999</v>
      </c>
      <c r="L62" s="43">
        <v>5.3113351087500007</v>
      </c>
      <c r="M62" s="43">
        <v>7.8224161898181839</v>
      </c>
      <c r="N62" s="43">
        <v>10.324079969863638</v>
      </c>
      <c r="O62" s="43">
        <v>12.75693879997727</v>
      </c>
      <c r="P62" s="43">
        <v>15.162424730113635</v>
      </c>
      <c r="Q62" s="43">
        <v>17.736295849999991</v>
      </c>
      <c r="R62" s="43">
        <v>19.821196737779882</v>
      </c>
      <c r="S62" s="43">
        <v>22.269753491684011</v>
      </c>
      <c r="T62" s="43">
        <v>24.785388478571267</v>
      </c>
      <c r="U62" s="43">
        <v>26.838748792972709</v>
      </c>
      <c r="V62" s="43">
        <v>28.121359029552579</v>
      </c>
      <c r="W62" s="43">
        <v>28.717379720467221</v>
      </c>
      <c r="X62" s="43">
        <v>28.83174018653909</v>
      </c>
      <c r="Y62" s="43">
        <v>28.581508552199445</v>
      </c>
      <c r="Z62" s="43">
        <v>28.024510648867945</v>
      </c>
      <c r="AA62" s="43">
        <v>27.212194819658251</v>
      </c>
      <c r="AB62" s="43">
        <v>26.202192231225183</v>
      </c>
      <c r="AC62" s="43">
        <v>25.06138980866632</v>
      </c>
      <c r="AD62" s="43">
        <v>23.865970801961144</v>
      </c>
      <c r="AE62" s="43">
        <v>22.695406285891657</v>
      </c>
      <c r="AF62" s="43">
        <v>21.620118036207007</v>
      </c>
      <c r="AG62" s="43">
        <v>20.685990467640899</v>
      </c>
      <c r="AH62" s="43">
        <v>19.901795787980333</v>
      </c>
      <c r="AI62" s="43">
        <v>19.236741215628633</v>
      </c>
      <c r="AJ62" s="43">
        <v>18.632319698911676</v>
      </c>
      <c r="AK62" s="43">
        <v>18.025404679997489</v>
      </c>
    </row>
    <row r="63" spans="1:37" x14ac:dyDescent="0.3">
      <c r="A63" s="43" t="s">
        <v>218</v>
      </c>
      <c r="B63" s="43">
        <v>1.4823564075000002</v>
      </c>
      <c r="C63" s="43">
        <v>2.8529142525000002</v>
      </c>
      <c r="D63" s="43">
        <v>4.3469580037500002</v>
      </c>
      <c r="E63" s="43">
        <v>5.8988042549999999</v>
      </c>
      <c r="F63" s="43">
        <v>7.4382335999999993</v>
      </c>
      <c r="G63" s="43">
        <v>8.9441767574999993</v>
      </c>
      <c r="H63" s="43">
        <v>10.42195525875</v>
      </c>
      <c r="I63" s="43">
        <v>11.874627509999998</v>
      </c>
      <c r="J63" s="43">
        <v>13.292783167500001</v>
      </c>
      <c r="K63" s="43">
        <v>14.655708449999999</v>
      </c>
      <c r="L63" s="43">
        <v>15.934005326249999</v>
      </c>
      <c r="M63" s="43">
        <v>23.467248569454554</v>
      </c>
      <c r="N63" s="43">
        <v>30.972239909590922</v>
      </c>
      <c r="O63" s="43">
        <v>38.270816399931803</v>
      </c>
      <c r="P63" s="43">
        <v>45.487274190340905</v>
      </c>
      <c r="Q63" s="43">
        <v>53.208887549999965</v>
      </c>
      <c r="R63" s="43">
        <v>61.915697026260865</v>
      </c>
      <c r="S63" s="43">
        <v>72.495154983567105</v>
      </c>
      <c r="T63" s="43">
        <v>84.16137406459913</v>
      </c>
      <c r="U63" s="43">
        <v>95.155563902357812</v>
      </c>
      <c r="V63" s="43">
        <v>104.2144481683419</v>
      </c>
      <c r="W63" s="43">
        <v>111.36739940376314</v>
      </c>
      <c r="X63" s="43">
        <v>117.1517544288487</v>
      </c>
      <c r="Y63" s="43">
        <v>121.84748382779766</v>
      </c>
      <c r="Z63" s="43">
        <v>125.53445181068246</v>
      </c>
      <c r="AA63" s="43">
        <v>128.28606129267462</v>
      </c>
      <c r="AB63" s="43">
        <v>130.22880616414906</v>
      </c>
      <c r="AC63" s="43">
        <v>131.57229649549814</v>
      </c>
      <c r="AD63" s="43">
        <v>132.63219839122672</v>
      </c>
      <c r="AE63" s="43">
        <v>133.82463706508528</v>
      </c>
      <c r="AF63" s="43">
        <v>135.61710404529853</v>
      </c>
      <c r="AG63" s="43">
        <v>138.43701312959678</v>
      </c>
      <c r="AH63" s="43">
        <v>142.56184329757329</v>
      </c>
      <c r="AI63" s="43">
        <v>148.03926935505518</v>
      </c>
      <c r="AJ63" s="43">
        <v>154.69158447701085</v>
      </c>
      <c r="AK63" s="43">
        <v>162.22864211997745</v>
      </c>
    </row>
    <row r="64" spans="1:37" x14ac:dyDescent="0.3">
      <c r="A64" s="43" t="s">
        <v>221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</row>
    <row r="65" spans="1:37" x14ac:dyDescent="0.3">
      <c r="A65" s="43" t="s">
        <v>222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3">
        <v>0</v>
      </c>
      <c r="AH65" s="43">
        <v>0</v>
      </c>
      <c r="AI65" s="43">
        <v>0</v>
      </c>
      <c r="AJ65" s="43">
        <v>0</v>
      </c>
      <c r="AK65" s="43">
        <v>0</v>
      </c>
    </row>
    <row r="66" spans="1:37" x14ac:dyDescent="0.3">
      <c r="A66" s="43" t="s">
        <v>219</v>
      </c>
      <c r="B66" s="43">
        <v>0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3">
        <v>0</v>
      </c>
      <c r="AG66" s="43">
        <v>0</v>
      </c>
      <c r="AH66" s="43">
        <v>0</v>
      </c>
      <c r="AI66" s="43">
        <v>0</v>
      </c>
      <c r="AJ66" s="43">
        <v>0</v>
      </c>
      <c r="AK66" s="43">
        <v>0</v>
      </c>
    </row>
    <row r="67" spans="1:37" x14ac:dyDescent="0.3">
      <c r="A67" s="43" t="s">
        <v>52</v>
      </c>
      <c r="B67" s="147">
        <v>158.11801680000002</v>
      </c>
      <c r="C67" s="147">
        <v>152.15542680000001</v>
      </c>
      <c r="D67" s="147">
        <v>154.5585068</v>
      </c>
      <c r="E67" s="147">
        <v>157.30144680000001</v>
      </c>
      <c r="F67" s="147">
        <v>158.6823168</v>
      </c>
      <c r="G67" s="147">
        <v>159.00758679999998</v>
      </c>
      <c r="H67" s="147">
        <v>158.8107468</v>
      </c>
      <c r="I67" s="147">
        <v>158.32836679999997</v>
      </c>
      <c r="J67" s="147">
        <v>157.54409680000001</v>
      </c>
      <c r="K67" s="147">
        <v>156.3275568</v>
      </c>
      <c r="L67" s="147">
        <v>154.5115668</v>
      </c>
      <c r="M67" s="147">
        <v>151.95863680000002</v>
      </c>
      <c r="N67" s="147">
        <v>148.6937868</v>
      </c>
      <c r="O67" s="147">
        <v>145.1338868</v>
      </c>
      <c r="P67" s="147">
        <v>142.3246268</v>
      </c>
      <c r="Q67" s="147">
        <v>141.89036679999998</v>
      </c>
      <c r="R67" s="147">
        <v>145.29762679999999</v>
      </c>
      <c r="S67" s="147">
        <v>152.49579680000005</v>
      </c>
      <c r="T67" s="147">
        <v>161.15633679999996</v>
      </c>
      <c r="U67" s="147">
        <v>168.06149679999999</v>
      </c>
      <c r="V67" s="147">
        <v>171.71685680000002</v>
      </c>
      <c r="W67" s="147">
        <v>172.91499679999995</v>
      </c>
      <c r="X67" s="147">
        <v>172.91860680000002</v>
      </c>
      <c r="Y67" s="147">
        <v>172.31246679999998</v>
      </c>
      <c r="Z67" s="147">
        <v>171.26330679999998</v>
      </c>
      <c r="AA67" s="147">
        <v>169.86609680000001</v>
      </c>
      <c r="AB67" s="147">
        <v>168.2379368</v>
      </c>
      <c r="AC67" s="147">
        <v>166.55898680000001</v>
      </c>
      <c r="AD67" s="147">
        <v>165.10137680000003</v>
      </c>
      <c r="AE67" s="147">
        <v>164.22179679999999</v>
      </c>
      <c r="AF67" s="147">
        <v>164.30091679999998</v>
      </c>
      <c r="AG67" s="147">
        <v>165.63099679999999</v>
      </c>
      <c r="AH67" s="147">
        <v>168.28082679999997</v>
      </c>
      <c r="AI67" s="147">
        <v>171.99926680000004</v>
      </c>
      <c r="AJ67" s="147">
        <v>176.22792680000001</v>
      </c>
      <c r="AK67" s="147">
        <v>180.2540468</v>
      </c>
    </row>
    <row r="68" spans="1:37" s="148" customFormat="1" x14ac:dyDescent="0.3">
      <c r="A68" s="148" t="s">
        <v>404</v>
      </c>
      <c r="B68" s="148">
        <f>B52+B53+B62+B63</f>
        <v>4.1529839600000003</v>
      </c>
      <c r="C68" s="148">
        <f t="shared" ref="C68:AK68" si="1">C52+C53+C62+C63</f>
        <v>7.9929434199999996</v>
      </c>
      <c r="D68" s="148">
        <f t="shared" si="1"/>
        <v>12.178786379999998</v>
      </c>
      <c r="E68" s="148">
        <f t="shared" si="1"/>
        <v>16.526480839999998</v>
      </c>
      <c r="F68" s="148">
        <f t="shared" si="1"/>
        <v>20.839376049999998</v>
      </c>
      <c r="G68" s="148">
        <f t="shared" si="1"/>
        <v>25.058491259999997</v>
      </c>
      <c r="H68" s="148">
        <f t="shared" si="1"/>
        <v>29.198738344999999</v>
      </c>
      <c r="I68" s="148">
        <f t="shared" si="1"/>
        <v>33.268684679999993</v>
      </c>
      <c r="J68" s="148">
        <f t="shared" si="1"/>
        <v>37.241986140000009</v>
      </c>
      <c r="K68" s="148">
        <f t="shared" si="1"/>
        <v>41.060638349999998</v>
      </c>
      <c r="L68" s="148">
        <f t="shared" si="1"/>
        <v>44.642314309999996</v>
      </c>
      <c r="M68" s="148">
        <f t="shared" si="1"/>
        <v>65.748775563818199</v>
      </c>
      <c r="N68" s="148">
        <f t="shared" si="1"/>
        <v>86.776565906727299</v>
      </c>
      <c r="O68" s="148">
        <f t="shared" si="1"/>
        <v>107.22634847718179</v>
      </c>
      <c r="P68" s="148">
        <f t="shared" si="1"/>
        <v>127.44582818181817</v>
      </c>
      <c r="Q68" s="148">
        <f t="shared" si="1"/>
        <v>149.07958839999992</v>
      </c>
      <c r="R68" s="148">
        <f t="shared" si="1"/>
        <v>171.75456384005903</v>
      </c>
      <c r="S68" s="148">
        <f t="shared" si="1"/>
        <v>199.12773048263904</v>
      </c>
      <c r="T68" s="148">
        <f t="shared" si="1"/>
        <v>228.92564498350816</v>
      </c>
      <c r="U68" s="148">
        <f t="shared" si="1"/>
        <v>256.34096087642098</v>
      </c>
      <c r="V68" s="148">
        <f t="shared" si="1"/>
        <v>278.07086260338747</v>
      </c>
      <c r="W68" s="148">
        <f t="shared" si="1"/>
        <v>294.35351461456486</v>
      </c>
      <c r="X68" s="148">
        <f t="shared" si="1"/>
        <v>306.74854769816488</v>
      </c>
      <c r="Y68" s="148">
        <f t="shared" si="1"/>
        <v>316.09033968300423</v>
      </c>
      <c r="Z68" s="148">
        <f t="shared" si="1"/>
        <v>322.66824758955084</v>
      </c>
      <c r="AA68" s="148">
        <f t="shared" si="1"/>
        <v>326.744528766499</v>
      </c>
      <c r="AB68" s="148">
        <f t="shared" si="1"/>
        <v>328.70599309317231</v>
      </c>
      <c r="AC68" s="148">
        <f t="shared" si="1"/>
        <v>329.13341318319112</v>
      </c>
      <c r="AD68" s="148">
        <f t="shared" si="1"/>
        <v>328.84994770232299</v>
      </c>
      <c r="AE68" s="148">
        <f t="shared" si="1"/>
        <v>328.89669669422648</v>
      </c>
      <c r="AF68" s="148">
        <f t="shared" si="1"/>
        <v>330.40379047354043</v>
      </c>
      <c r="AG68" s="148">
        <f t="shared" si="1"/>
        <v>334.36566051736963</v>
      </c>
      <c r="AH68" s="148">
        <f t="shared" si="1"/>
        <v>341.38392325300379</v>
      </c>
      <c r="AI68" s="148">
        <f t="shared" si="1"/>
        <v>351.49436517066357</v>
      </c>
      <c r="AJ68" s="148">
        <f t="shared" si="1"/>
        <v>364.20098012256528</v>
      </c>
      <c r="AK68" s="148">
        <f t="shared" si="1"/>
        <v>378.76179679994732</v>
      </c>
    </row>
    <row r="71" spans="1:37" x14ac:dyDescent="0.3">
      <c r="A71" s="118" t="s">
        <v>570</v>
      </c>
    </row>
    <row r="72" spans="1:37" x14ac:dyDescent="0.3">
      <c r="A72" s="118" t="s">
        <v>405</v>
      </c>
    </row>
    <row r="73" spans="1:37" x14ac:dyDescent="0.3">
      <c r="A73" s="43" t="s">
        <v>246</v>
      </c>
      <c r="B73" s="43">
        <v>2015</v>
      </c>
      <c r="C73" s="43">
        <v>2016</v>
      </c>
      <c r="D73" s="43">
        <v>2017</v>
      </c>
      <c r="E73" s="43">
        <v>2018</v>
      </c>
      <c r="F73" s="43">
        <v>2019</v>
      </c>
      <c r="G73" s="43">
        <v>2020</v>
      </c>
      <c r="H73" s="43">
        <v>2021</v>
      </c>
      <c r="I73" s="43">
        <v>2022</v>
      </c>
      <c r="J73" s="43">
        <v>2023</v>
      </c>
      <c r="K73" s="43">
        <v>2024</v>
      </c>
      <c r="L73" s="168">
        <v>2025</v>
      </c>
      <c r="M73" s="43">
        <v>2026</v>
      </c>
      <c r="N73" s="43">
        <v>2027</v>
      </c>
      <c r="O73" s="43">
        <v>2028</v>
      </c>
      <c r="P73" s="43">
        <v>2029</v>
      </c>
      <c r="Q73" s="168">
        <v>2030</v>
      </c>
      <c r="R73" s="43">
        <v>2031</v>
      </c>
      <c r="S73" s="43">
        <v>2032</v>
      </c>
      <c r="T73" s="43">
        <v>2033</v>
      </c>
      <c r="U73" s="43">
        <v>2034</v>
      </c>
      <c r="V73" s="43">
        <v>2035</v>
      </c>
      <c r="W73" s="43">
        <v>2036</v>
      </c>
      <c r="X73" s="43">
        <v>2037</v>
      </c>
      <c r="Y73" s="43">
        <v>2038</v>
      </c>
      <c r="Z73" s="43">
        <v>2039</v>
      </c>
      <c r="AA73" s="43">
        <v>2040</v>
      </c>
      <c r="AB73" s="43">
        <v>2041</v>
      </c>
      <c r="AC73" s="43">
        <v>2042</v>
      </c>
      <c r="AD73" s="43">
        <v>2043</v>
      </c>
      <c r="AE73" s="43">
        <v>2044</v>
      </c>
      <c r="AF73" s="43">
        <v>2045</v>
      </c>
      <c r="AG73" s="43">
        <v>2046</v>
      </c>
      <c r="AH73" s="43">
        <v>2047</v>
      </c>
      <c r="AI73" s="43">
        <v>2048</v>
      </c>
      <c r="AJ73" s="43">
        <v>2049</v>
      </c>
      <c r="AK73" s="168">
        <v>2050</v>
      </c>
    </row>
    <row r="74" spans="1:37" x14ac:dyDescent="0.3">
      <c r="A74" s="43" t="s">
        <v>212</v>
      </c>
      <c r="B74" s="147">
        <v>164.65662904249999</v>
      </c>
      <c r="C74" s="147">
        <v>156.03172468000002</v>
      </c>
      <c r="D74" s="147">
        <v>156.04213519249998</v>
      </c>
      <c r="E74" s="147">
        <v>156.31396447333333</v>
      </c>
      <c r="F74" s="147">
        <v>153.5752861857143</v>
      </c>
      <c r="G74" s="147">
        <v>149.77078344714283</v>
      </c>
      <c r="H74" s="147">
        <v>146.81204467428574</v>
      </c>
      <c r="I74" s="147">
        <v>132.20276963599997</v>
      </c>
      <c r="J74" s="147">
        <v>122.38709751199998</v>
      </c>
      <c r="K74" s="147">
        <v>109.44244892100001</v>
      </c>
      <c r="L74" s="169">
        <v>100.19057305599999</v>
      </c>
      <c r="M74" s="147">
        <v>86.586434687999997</v>
      </c>
      <c r="N74" s="147">
        <v>73.852878110000006</v>
      </c>
      <c r="O74" s="147">
        <v>63.006227730000013</v>
      </c>
      <c r="P74" s="147">
        <v>53.604864539999973</v>
      </c>
      <c r="Q74" s="169">
        <v>42.010804800500004</v>
      </c>
      <c r="R74" s="147">
        <v>45.174548035047195</v>
      </c>
      <c r="S74" s="147">
        <v>46.30320702314237</v>
      </c>
      <c r="T74" s="147">
        <v>45.753760505899585</v>
      </c>
      <c r="U74" s="147">
        <v>44.50457272383278</v>
      </c>
      <c r="V74" s="147">
        <v>42.301106328889979</v>
      </c>
      <c r="W74" s="147">
        <v>39.511425159059186</v>
      </c>
      <c r="X74" s="147">
        <v>36.536094892424394</v>
      </c>
      <c r="Y74" s="147">
        <v>33.550664724192018</v>
      </c>
      <c r="Z74" s="147">
        <v>30.614128566726773</v>
      </c>
      <c r="AA74" s="147">
        <v>27.761226584000003</v>
      </c>
      <c r="AB74" s="147">
        <v>25.840992037592585</v>
      </c>
      <c r="AC74" s="147">
        <v>23.597505198062009</v>
      </c>
      <c r="AD74" s="147">
        <v>21.242873794036711</v>
      </c>
      <c r="AE74" s="147">
        <v>18.918460135225274</v>
      </c>
      <c r="AF74" s="147">
        <v>16.675509993126163</v>
      </c>
      <c r="AG74" s="147">
        <v>14.455564149583299</v>
      </c>
      <c r="AH74" s="147">
        <v>12.072584101908097</v>
      </c>
      <c r="AI74" s="147">
        <v>9.2005488592261209</v>
      </c>
      <c r="AJ74" s="147">
        <v>5.3730491255512414</v>
      </c>
      <c r="AK74" s="168">
        <v>0</v>
      </c>
    </row>
    <row r="75" spans="1:37" x14ac:dyDescent="0.3">
      <c r="A75" s="43" t="s">
        <v>213</v>
      </c>
      <c r="B75" s="43">
        <v>1.0447939799999999</v>
      </c>
      <c r="C75" s="43">
        <v>1.00539504</v>
      </c>
      <c r="D75" s="43">
        <v>1.02127386</v>
      </c>
      <c r="E75" s="43">
        <v>1.0393983599999999</v>
      </c>
      <c r="F75" s="43">
        <v>1.04852268</v>
      </c>
      <c r="G75" s="43">
        <v>1.05067194</v>
      </c>
      <c r="H75" s="43">
        <v>1.0493713199999999</v>
      </c>
      <c r="I75" s="43">
        <v>1.0461838799999998</v>
      </c>
      <c r="J75" s="43">
        <v>1.0410016800000002</v>
      </c>
      <c r="K75" s="43">
        <v>1.0329631799999999</v>
      </c>
      <c r="L75" s="168">
        <v>1.0209637199999999</v>
      </c>
      <c r="M75" s="43">
        <v>1.0040947199999999</v>
      </c>
      <c r="N75" s="43">
        <v>0.98252165999999985</v>
      </c>
      <c r="O75" s="43">
        <v>0.95899889999999999</v>
      </c>
      <c r="P75" s="43">
        <v>0.94043622000000004</v>
      </c>
      <c r="Q75" s="168">
        <v>0.93756677999999993</v>
      </c>
      <c r="R75" s="43">
        <v>0.94760942936879988</v>
      </c>
      <c r="S75" s="43">
        <v>0.98055860712959986</v>
      </c>
      <c r="T75" s="43">
        <v>1.0113285453384</v>
      </c>
      <c r="U75" s="43">
        <v>1.0213021936511999</v>
      </c>
      <c r="V75" s="43">
        <v>1.0018966740599999</v>
      </c>
      <c r="W75" s="43">
        <v>0.95939129671680012</v>
      </c>
      <c r="X75" s="43">
        <v>0.9023274225575999</v>
      </c>
      <c r="Y75" s="43">
        <v>0.83472046156799984</v>
      </c>
      <c r="Z75" s="43">
        <v>0.75807234132719992</v>
      </c>
      <c r="AA75" s="43">
        <v>0.67345293599999989</v>
      </c>
      <c r="AB75" s="43">
        <v>0.61459403875727459</v>
      </c>
      <c r="AC75" s="43">
        <v>0.55375234364511083</v>
      </c>
      <c r="AD75" s="43">
        <v>0.49218879864076176</v>
      </c>
      <c r="AE75" s="43">
        <v>0.43093774267710799</v>
      </c>
      <c r="AF75" s="43">
        <v>0.37033880809093284</v>
      </c>
      <c r="AG75" s="43">
        <v>0.30957277912156334</v>
      </c>
      <c r="AH75" s="43">
        <v>0.24637195589570743</v>
      </c>
      <c r="AI75" s="43">
        <v>0.17703734211990144</v>
      </c>
      <c r="AJ75" s="43">
        <v>9.6754117407864465E-2</v>
      </c>
      <c r="AK75" s="168">
        <v>0</v>
      </c>
    </row>
    <row r="76" spans="1:37" x14ac:dyDescent="0.3">
      <c r="A76" s="43" t="s">
        <v>214</v>
      </c>
      <c r="B76" s="43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168">
        <v>0</v>
      </c>
      <c r="M76" s="43">
        <v>0</v>
      </c>
      <c r="N76" s="43">
        <v>0</v>
      </c>
      <c r="O76" s="43">
        <v>0</v>
      </c>
      <c r="P76" s="43">
        <v>0</v>
      </c>
      <c r="Q76" s="168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0</v>
      </c>
      <c r="Y76" s="43">
        <v>0</v>
      </c>
      <c r="Z76" s="43">
        <v>0</v>
      </c>
      <c r="AA76" s="43">
        <v>0</v>
      </c>
      <c r="AB76" s="43">
        <v>0</v>
      </c>
      <c r="AC76" s="43">
        <v>0</v>
      </c>
      <c r="AD76" s="43">
        <v>0</v>
      </c>
      <c r="AE76" s="43">
        <v>0</v>
      </c>
      <c r="AF76" s="43">
        <v>0</v>
      </c>
      <c r="AG76" s="43">
        <v>0</v>
      </c>
      <c r="AH76" s="43">
        <v>0</v>
      </c>
      <c r="AI76" s="43">
        <v>0</v>
      </c>
      <c r="AJ76" s="43">
        <v>0</v>
      </c>
      <c r="AK76" s="168">
        <v>0</v>
      </c>
    </row>
    <row r="77" spans="1:37" x14ac:dyDescent="0.3">
      <c r="A77" s="43" t="s">
        <v>215</v>
      </c>
      <c r="B77" s="43">
        <v>0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168">
        <v>0</v>
      </c>
      <c r="M77" s="43">
        <v>0</v>
      </c>
      <c r="N77" s="43">
        <v>0</v>
      </c>
      <c r="O77" s="43">
        <v>0</v>
      </c>
      <c r="P77" s="43">
        <v>0</v>
      </c>
      <c r="Q77" s="168">
        <v>0</v>
      </c>
      <c r="R77" s="43">
        <v>0</v>
      </c>
      <c r="S77" s="43">
        <v>0</v>
      </c>
      <c r="T77" s="43">
        <v>0</v>
      </c>
      <c r="U77" s="43">
        <v>0</v>
      </c>
      <c r="V77" s="43">
        <v>0</v>
      </c>
      <c r="W77" s="43">
        <v>0</v>
      </c>
      <c r="X77" s="43">
        <v>0</v>
      </c>
      <c r="Y77" s="43">
        <v>0</v>
      </c>
      <c r="Z77" s="43">
        <v>0</v>
      </c>
      <c r="AA77" s="43">
        <v>0</v>
      </c>
      <c r="AB77" s="43">
        <v>0</v>
      </c>
      <c r="AC77" s="43">
        <v>0</v>
      </c>
      <c r="AD77" s="43">
        <v>0</v>
      </c>
      <c r="AE77" s="43">
        <v>0</v>
      </c>
      <c r="AF77" s="43">
        <v>0</v>
      </c>
      <c r="AG77" s="43">
        <v>0</v>
      </c>
      <c r="AH77" s="43">
        <v>0</v>
      </c>
      <c r="AI77" s="43">
        <v>0</v>
      </c>
      <c r="AJ77" s="43">
        <v>0</v>
      </c>
      <c r="AK77" s="168">
        <v>0</v>
      </c>
    </row>
    <row r="78" spans="1:37" x14ac:dyDescent="0.3">
      <c r="A78" s="43" t="s">
        <v>216</v>
      </c>
      <c r="B78" s="43">
        <v>7.2555137499999987</v>
      </c>
      <c r="C78" s="43">
        <v>8.2665814399999995</v>
      </c>
      <c r="D78" s="43">
        <v>9.7021016699999976</v>
      </c>
      <c r="E78" s="43">
        <v>11.202404546666667</v>
      </c>
      <c r="F78" s="43">
        <v>12.640523419999997</v>
      </c>
      <c r="G78" s="43">
        <v>14.0089592</v>
      </c>
      <c r="H78" s="43">
        <v>13.9916176</v>
      </c>
      <c r="I78" s="43">
        <v>13.9491184</v>
      </c>
      <c r="J78" s="43">
        <v>13.8800224</v>
      </c>
      <c r="K78" s="43">
        <v>13.7728424</v>
      </c>
      <c r="L78" s="168">
        <v>13.612849599999999</v>
      </c>
      <c r="M78" s="43">
        <v>13.3879296</v>
      </c>
      <c r="N78" s="43">
        <v>13.100288799999998</v>
      </c>
      <c r="O78" s="43">
        <v>12.786652</v>
      </c>
      <c r="P78" s="43">
        <v>12.5391496</v>
      </c>
      <c r="Q78" s="168">
        <v>12.500890399999998</v>
      </c>
      <c r="R78" s="43">
        <v>12.634792391583998</v>
      </c>
      <c r="S78" s="43">
        <v>13.074114761728</v>
      </c>
      <c r="T78" s="43">
        <v>13.484380604511999</v>
      </c>
      <c r="U78" s="43">
        <v>13.617362582015998</v>
      </c>
      <c r="V78" s="43">
        <v>13.358622320799999</v>
      </c>
      <c r="W78" s="43">
        <v>12.791883956224</v>
      </c>
      <c r="X78" s="43">
        <v>12.031032300768</v>
      </c>
      <c r="Y78" s="43">
        <v>11.129606154239998</v>
      </c>
      <c r="Z78" s="43">
        <v>10.107631217695999</v>
      </c>
      <c r="AA78" s="43">
        <v>8.9793724800000003</v>
      </c>
      <c r="AB78" s="43">
        <v>8.1945871834303272</v>
      </c>
      <c r="AC78" s="43">
        <v>7.3833645819348144</v>
      </c>
      <c r="AD78" s="43">
        <v>6.5625173152101564</v>
      </c>
      <c r="AE78" s="43">
        <v>5.745836569028107</v>
      </c>
      <c r="AF78" s="43">
        <v>4.9378507745457716</v>
      </c>
      <c r="AG78" s="43">
        <v>4.1276370549541772</v>
      </c>
      <c r="AH78" s="43">
        <v>3.2849594119427681</v>
      </c>
      <c r="AI78" s="43">
        <v>2.3604978949320174</v>
      </c>
      <c r="AJ78" s="43">
        <v>1.2900548987715288</v>
      </c>
      <c r="AK78" s="168">
        <v>0</v>
      </c>
    </row>
    <row r="79" spans="1:37" x14ac:dyDescent="0.3">
      <c r="A79" s="43" t="s">
        <v>217</v>
      </c>
      <c r="B79" s="43">
        <v>0.60532751216249991</v>
      </c>
      <c r="C79" s="43">
        <v>0.74650581719999987</v>
      </c>
      <c r="D79" s="43">
        <v>1.1374437615750002</v>
      </c>
      <c r="E79" s="43">
        <v>1.5435065645999999</v>
      </c>
      <c r="F79" s="43">
        <v>2.2967639657142866</v>
      </c>
      <c r="G79" s="43">
        <v>2.9131130336428575</v>
      </c>
      <c r="H79" s="43">
        <v>3.3909684654857153</v>
      </c>
      <c r="I79" s="43">
        <v>2.5861944495967983</v>
      </c>
      <c r="J79" s="43">
        <v>2.8700381617544011</v>
      </c>
      <c r="K79" s="43">
        <v>2.9274400329889017</v>
      </c>
      <c r="L79" s="168">
        <v>2.9881566156960027</v>
      </c>
      <c r="M79" s="43">
        <v>3.1459693310207997</v>
      </c>
      <c r="N79" s="43">
        <v>3.1691891157740044</v>
      </c>
      <c r="O79" s="43">
        <v>3.3149427276629946</v>
      </c>
      <c r="P79" s="43">
        <v>3.3889559623920049</v>
      </c>
      <c r="Q79" s="168">
        <v>3.6594708091078498</v>
      </c>
      <c r="R79" s="43">
        <v>3.5946068201119972</v>
      </c>
      <c r="S79" s="43">
        <v>3.7438814263584059</v>
      </c>
      <c r="T79" s="43">
        <v>4.0795657319799066</v>
      </c>
      <c r="U79" s="43">
        <v>4.3826999070174057</v>
      </c>
      <c r="V79" s="43">
        <v>4.6091501947335063</v>
      </c>
      <c r="W79" s="43">
        <v>4.773351033662407</v>
      </c>
      <c r="X79" s="43">
        <v>4.9054941433719081</v>
      </c>
      <c r="Y79" s="43">
        <v>5.0198794213680076</v>
      </c>
      <c r="Z79" s="43">
        <v>5.1200946940239076</v>
      </c>
      <c r="AA79" s="43">
        <v>5.2080360384000066</v>
      </c>
      <c r="AB79" s="43">
        <v>5.2418208785596558</v>
      </c>
      <c r="AC79" s="43">
        <v>5.2858968580972689</v>
      </c>
      <c r="AD79" s="43">
        <v>5.3426835752055188</v>
      </c>
      <c r="AE79" s="43">
        <v>5.420415829246827</v>
      </c>
      <c r="AF79" s="43">
        <v>5.5317293667634608</v>
      </c>
      <c r="AG79" s="43">
        <v>5.6902679213686751</v>
      </c>
      <c r="AH79" s="43">
        <v>5.9062739056528279</v>
      </c>
      <c r="AI79" s="43">
        <v>6.1833125774495326</v>
      </c>
      <c r="AJ79" s="43">
        <v>6.5186163526677836</v>
      </c>
      <c r="AK79" s="168">
        <v>6.9081587879990494</v>
      </c>
    </row>
    <row r="80" spans="1:37" x14ac:dyDescent="0.3">
      <c r="A80" s="43" t="s">
        <v>218</v>
      </c>
      <c r="B80" s="43">
        <v>0.57006571533750006</v>
      </c>
      <c r="C80" s="43">
        <v>1.5156330228000001</v>
      </c>
      <c r="D80" s="43">
        <v>2.3093555159250005</v>
      </c>
      <c r="E80" s="43">
        <v>3.1337860554000003</v>
      </c>
      <c r="F80" s="43">
        <v>5.1926837485714286</v>
      </c>
      <c r="G80" s="43">
        <v>7.3684623792142867</v>
      </c>
      <c r="H80" s="43">
        <v>9.6512179402285714</v>
      </c>
      <c r="I80" s="43">
        <v>24.579713634403195</v>
      </c>
      <c r="J80" s="43">
        <v>33.322120246245596</v>
      </c>
      <c r="K80" s="43">
        <v>44.984835466011099</v>
      </c>
      <c r="L80" s="168">
        <v>52.348077008303996</v>
      </c>
      <c r="M80" s="43">
        <v>63.224691660979197</v>
      </c>
      <c r="N80" s="43">
        <v>72.648732314225981</v>
      </c>
      <c r="O80" s="43">
        <v>79.766328642336987</v>
      </c>
      <c r="P80" s="43">
        <v>86.265963677607999</v>
      </c>
      <c r="Q80" s="168">
        <v>97.152397210392138</v>
      </c>
      <c r="R80" s="43">
        <v>97.66192332388799</v>
      </c>
      <c r="S80" s="43">
        <v>103.8389181816416</v>
      </c>
      <c r="T80" s="43">
        <v>113.14933461227011</v>
      </c>
      <c r="U80" s="43">
        <v>121.55695259348259</v>
      </c>
      <c r="V80" s="43">
        <v>127.83769448151649</v>
      </c>
      <c r="W80" s="43">
        <v>132.39190855433756</v>
      </c>
      <c r="X80" s="43">
        <v>136.05698124087809</v>
      </c>
      <c r="Y80" s="147">
        <v>139.22952923863198</v>
      </c>
      <c r="Z80" s="147">
        <v>142.00906318022609</v>
      </c>
      <c r="AA80" s="147">
        <v>144.4481719616</v>
      </c>
      <c r="AB80" s="147">
        <v>145.38521586166013</v>
      </c>
      <c r="AC80" s="147">
        <v>146.60769101826082</v>
      </c>
      <c r="AD80" s="147">
        <v>148.18270651690685</v>
      </c>
      <c r="AE80" s="147">
        <v>150.3386597238227</v>
      </c>
      <c r="AF80" s="147">
        <v>153.42601105747366</v>
      </c>
      <c r="AG80" s="147">
        <v>157.82317809497229</v>
      </c>
      <c r="AH80" s="147">
        <v>163.81424062460059</v>
      </c>
      <c r="AI80" s="147">
        <v>171.49808332627239</v>
      </c>
      <c r="AJ80" s="147">
        <v>180.79794550560155</v>
      </c>
      <c r="AK80" s="169">
        <v>191.60215121197336</v>
      </c>
    </row>
    <row r="81" spans="1:37" x14ac:dyDescent="0.3">
      <c r="A81" s="43" t="s">
        <v>219</v>
      </c>
      <c r="B81" s="43">
        <v>0</v>
      </c>
      <c r="C81" s="43">
        <v>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168">
        <v>0</v>
      </c>
      <c r="M81" s="43">
        <v>0</v>
      </c>
      <c r="N81" s="43">
        <v>0</v>
      </c>
      <c r="O81" s="43">
        <v>0</v>
      </c>
      <c r="P81" s="43">
        <v>0</v>
      </c>
      <c r="Q81" s="168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0</v>
      </c>
      <c r="Y81" s="43">
        <v>0</v>
      </c>
      <c r="Z81" s="43">
        <v>0</v>
      </c>
      <c r="AA81" s="43">
        <v>0</v>
      </c>
      <c r="AB81" s="43">
        <v>0</v>
      </c>
      <c r="AC81" s="43">
        <v>0</v>
      </c>
      <c r="AD81" s="43">
        <v>0</v>
      </c>
      <c r="AE81" s="43">
        <v>0</v>
      </c>
      <c r="AF81" s="43">
        <v>0</v>
      </c>
      <c r="AG81" s="43">
        <v>0</v>
      </c>
      <c r="AH81" s="43">
        <v>0</v>
      </c>
      <c r="AI81" s="43">
        <v>0</v>
      </c>
      <c r="AJ81" s="43">
        <v>0</v>
      </c>
      <c r="AK81" s="168">
        <v>0</v>
      </c>
    </row>
    <row r="82" spans="1:37" x14ac:dyDescent="0.3">
      <c r="A82" s="43" t="s">
        <v>220</v>
      </c>
      <c r="B82" s="43">
        <v>0</v>
      </c>
      <c r="C82" s="43">
        <v>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168">
        <v>0</v>
      </c>
      <c r="M82" s="43">
        <v>0</v>
      </c>
      <c r="N82" s="43">
        <v>0</v>
      </c>
      <c r="O82" s="43">
        <v>0</v>
      </c>
      <c r="P82" s="43">
        <v>0</v>
      </c>
      <c r="Q82" s="168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3">
        <v>0</v>
      </c>
      <c r="Z82" s="43">
        <v>0</v>
      </c>
      <c r="AA82" s="43">
        <v>0</v>
      </c>
      <c r="AB82" s="43">
        <v>0</v>
      </c>
      <c r="AC82" s="43">
        <v>0</v>
      </c>
      <c r="AD82" s="43">
        <v>0</v>
      </c>
      <c r="AE82" s="43">
        <v>0</v>
      </c>
      <c r="AF82" s="43">
        <v>0</v>
      </c>
      <c r="AG82" s="43">
        <v>0</v>
      </c>
      <c r="AH82" s="43">
        <v>0</v>
      </c>
      <c r="AI82" s="43">
        <v>0</v>
      </c>
      <c r="AJ82" s="43">
        <v>0</v>
      </c>
      <c r="AK82" s="168">
        <v>0</v>
      </c>
    </row>
    <row r="83" spans="1:37" x14ac:dyDescent="0.3">
      <c r="A83" s="43" t="s">
        <v>52</v>
      </c>
      <c r="B83" s="147">
        <v>174.13233</v>
      </c>
      <c r="C83" s="147">
        <v>167.56584000000004</v>
      </c>
      <c r="D83" s="147">
        <v>170.21230999999997</v>
      </c>
      <c r="E83" s="147">
        <v>173.23305999999999</v>
      </c>
      <c r="F83" s="147">
        <v>174.75378000000001</v>
      </c>
      <c r="G83" s="147">
        <v>175.11198999999999</v>
      </c>
      <c r="H83" s="147">
        <v>174.89522000000002</v>
      </c>
      <c r="I83" s="147">
        <v>174.36397999999997</v>
      </c>
      <c r="J83" s="147">
        <v>173.50027999999998</v>
      </c>
      <c r="K83" s="147">
        <v>172.16052999999999</v>
      </c>
      <c r="L83" s="169">
        <v>170.16061999999999</v>
      </c>
      <c r="M83" s="147">
        <v>167.34912</v>
      </c>
      <c r="N83" s="147">
        <v>163.75360999999998</v>
      </c>
      <c r="O83" s="147">
        <v>159.83314999999999</v>
      </c>
      <c r="P83" s="147">
        <v>156.73936999999998</v>
      </c>
      <c r="Q83" s="169">
        <v>156.26112999999998</v>
      </c>
      <c r="R83" s="147">
        <v>160.01347999999999</v>
      </c>
      <c r="S83" s="147">
        <v>167.94067999999999</v>
      </c>
      <c r="T83" s="147">
        <v>177.47836999999998</v>
      </c>
      <c r="U83" s="147">
        <v>185.08288999999996</v>
      </c>
      <c r="V83" s="147">
        <v>189.10846999999998</v>
      </c>
      <c r="W83" s="147">
        <v>190.42795999999996</v>
      </c>
      <c r="X83" s="147">
        <v>190.43192999999999</v>
      </c>
      <c r="Y83" s="147">
        <v>189.76439999999999</v>
      </c>
      <c r="Z83" s="147">
        <v>188.60898999999998</v>
      </c>
      <c r="AA83" s="147">
        <v>187.07026000000002</v>
      </c>
      <c r="AB83" s="147">
        <v>185.27720999999997</v>
      </c>
      <c r="AC83" s="147">
        <v>183.42821000000004</v>
      </c>
      <c r="AD83" s="147">
        <v>181.82297</v>
      </c>
      <c r="AE83" s="147">
        <v>180.85431000000003</v>
      </c>
      <c r="AF83" s="147">
        <v>180.94144</v>
      </c>
      <c r="AG83" s="147">
        <v>182.40622000000002</v>
      </c>
      <c r="AH83" s="147">
        <v>185.32442999999998</v>
      </c>
      <c r="AI83" s="147">
        <v>189.41947999999996</v>
      </c>
      <c r="AJ83" s="147">
        <v>194.07641999999996</v>
      </c>
      <c r="AK83" s="169">
        <v>198.51031</v>
      </c>
    </row>
    <row r="84" spans="1:37" x14ac:dyDescent="0.3">
      <c r="A84" s="118" t="s">
        <v>406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69"/>
      <c r="M84" s="147"/>
      <c r="N84" s="147"/>
      <c r="O84" s="147"/>
      <c r="P84" s="147"/>
      <c r="Q84" s="169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68"/>
    </row>
    <row r="85" spans="1:37" x14ac:dyDescent="0.3">
      <c r="A85" s="43" t="s">
        <v>246</v>
      </c>
      <c r="B85" s="43">
        <v>2015</v>
      </c>
      <c r="C85" s="43">
        <v>2016</v>
      </c>
      <c r="D85" s="43">
        <v>2017</v>
      </c>
      <c r="E85" s="43">
        <v>2018</v>
      </c>
      <c r="F85" s="43">
        <v>2019</v>
      </c>
      <c r="G85" s="43">
        <v>2020</v>
      </c>
      <c r="H85" s="43">
        <v>2021</v>
      </c>
      <c r="I85" s="43">
        <v>2022</v>
      </c>
      <c r="J85" s="43">
        <v>2023</v>
      </c>
      <c r="K85" s="43">
        <v>2024</v>
      </c>
      <c r="L85" s="168">
        <v>2025</v>
      </c>
      <c r="M85" s="43">
        <v>2026</v>
      </c>
      <c r="N85" s="43">
        <v>2027</v>
      </c>
      <c r="O85" s="43">
        <v>2028</v>
      </c>
      <c r="P85" s="43">
        <v>2029</v>
      </c>
      <c r="Q85" s="168">
        <v>2030</v>
      </c>
      <c r="R85" s="43">
        <v>2031</v>
      </c>
      <c r="S85" s="43">
        <v>2032</v>
      </c>
      <c r="T85" s="43">
        <v>2033</v>
      </c>
      <c r="U85" s="43">
        <v>2034</v>
      </c>
      <c r="V85" s="43">
        <v>2035</v>
      </c>
      <c r="W85" s="43">
        <v>2036</v>
      </c>
      <c r="X85" s="43">
        <v>2037</v>
      </c>
      <c r="Y85" s="43">
        <v>2038</v>
      </c>
      <c r="Z85" s="43">
        <v>2039</v>
      </c>
      <c r="AA85" s="43">
        <v>2040</v>
      </c>
      <c r="AB85" s="43">
        <v>2041</v>
      </c>
      <c r="AC85" s="43">
        <v>2042</v>
      </c>
      <c r="AD85" s="43">
        <v>2043</v>
      </c>
      <c r="AE85" s="43">
        <v>2044</v>
      </c>
      <c r="AF85" s="43">
        <v>2045</v>
      </c>
      <c r="AG85" s="43">
        <v>2046</v>
      </c>
      <c r="AH85" s="43">
        <v>2047</v>
      </c>
      <c r="AI85" s="43">
        <v>2048</v>
      </c>
      <c r="AJ85" s="43">
        <v>2049</v>
      </c>
      <c r="AK85" s="168">
        <v>2050</v>
      </c>
    </row>
    <row r="86" spans="1:37" x14ac:dyDescent="0.3">
      <c r="A86" s="43" t="s">
        <v>212</v>
      </c>
      <c r="B86" s="147">
        <v>153.96741885900002</v>
      </c>
      <c r="C86" s="147">
        <v>147.971152563</v>
      </c>
      <c r="D86" s="147">
        <v>150.11494972949998</v>
      </c>
      <c r="E86" s="147">
        <v>152.58240339600002</v>
      </c>
      <c r="F86" s="147">
        <v>152.8242946048</v>
      </c>
      <c r="G86" s="147">
        <v>152.03775424526663</v>
      </c>
      <c r="H86" s="147">
        <v>150.75110139989999</v>
      </c>
      <c r="I86" s="147">
        <v>148.59117224179997</v>
      </c>
      <c r="J86" s="147">
        <v>146.10639537232001</v>
      </c>
      <c r="K86" s="147">
        <v>141.97668708575998</v>
      </c>
      <c r="L86" s="169">
        <v>137.70070833215999</v>
      </c>
      <c r="M86" s="147">
        <v>132.12803469759999</v>
      </c>
      <c r="N86" s="147">
        <v>125.27451537900001</v>
      </c>
      <c r="O86" s="147">
        <v>117.71809558348001</v>
      </c>
      <c r="P86" s="147">
        <v>110.01693651640001</v>
      </c>
      <c r="Q86" s="169">
        <v>103.48064450724</v>
      </c>
      <c r="R86" s="147">
        <v>103.96404809166332</v>
      </c>
      <c r="S86" s="147">
        <v>107.79500887560962</v>
      </c>
      <c r="T86" s="147">
        <v>103.3103977999976</v>
      </c>
      <c r="U86" s="147">
        <v>96.7039297506944</v>
      </c>
      <c r="V86" s="147">
        <v>87.56271820373999</v>
      </c>
      <c r="W86" s="147">
        <v>76.879390897254368</v>
      </c>
      <c r="X86" s="147">
        <v>65.615175780507599</v>
      </c>
      <c r="Y86" s="147">
        <v>54.187446059529599</v>
      </c>
      <c r="Z86" s="147">
        <v>42.7563983325404</v>
      </c>
      <c r="AA86" s="147">
        <v>31.425227908</v>
      </c>
      <c r="AB86" s="147">
        <v>29.138222241576205</v>
      </c>
      <c r="AC86" s="147">
        <v>26.539390649359582</v>
      </c>
      <c r="AD86" s="147">
        <v>23.832971717740428</v>
      </c>
      <c r="AE86" s="147">
        <v>21.156875472186044</v>
      </c>
      <c r="AF86" s="147">
        <v>18.560771952261344</v>
      </c>
      <c r="AG86" s="147">
        <v>15.984015168344239</v>
      </c>
      <c r="AH86" s="147">
        <v>13.236739186190022</v>
      </c>
      <c r="AI86" s="147">
        <v>9.9887595362052632</v>
      </c>
      <c r="AJ86" s="147">
        <v>5.7721122403500509</v>
      </c>
      <c r="AK86" s="168">
        <v>0</v>
      </c>
    </row>
    <row r="87" spans="1:37" x14ac:dyDescent="0.3">
      <c r="A87" s="43" t="s">
        <v>213</v>
      </c>
      <c r="B87" s="43">
        <v>3.9529504200000005</v>
      </c>
      <c r="C87" s="43">
        <v>3.8038856700000006</v>
      </c>
      <c r="D87" s="43">
        <v>3.8639626700000003</v>
      </c>
      <c r="E87" s="43">
        <v>3.9325361700000001</v>
      </c>
      <c r="F87" s="43">
        <v>3.9670579200000002</v>
      </c>
      <c r="G87" s="43">
        <v>3.9751896699999998</v>
      </c>
      <c r="H87" s="43">
        <v>3.9702686699999998</v>
      </c>
      <c r="I87" s="43">
        <v>3.9582091699999999</v>
      </c>
      <c r="J87" s="43">
        <v>3.93860242</v>
      </c>
      <c r="K87" s="43">
        <v>3.9081889200000002</v>
      </c>
      <c r="L87" s="168">
        <v>3.8627891700000001</v>
      </c>
      <c r="M87" s="43">
        <v>3.7989659200000006</v>
      </c>
      <c r="N87" s="43">
        <v>3.7173446700000006</v>
      </c>
      <c r="O87" s="43">
        <v>3.6283471700000005</v>
      </c>
      <c r="P87" s="43">
        <v>3.5581156700000003</v>
      </c>
      <c r="Q87" s="168">
        <v>3.5472591699999998</v>
      </c>
      <c r="R87" s="43">
        <v>3.5852552656967003</v>
      </c>
      <c r="S87" s="43">
        <v>3.7099177445503999</v>
      </c>
      <c r="T87" s="43">
        <v>3.8263349046423998</v>
      </c>
      <c r="U87" s="43">
        <v>3.8640699344255993</v>
      </c>
      <c r="V87" s="43">
        <v>3.7906496138600003</v>
      </c>
      <c r="W87" s="43">
        <v>3.6298316128256003</v>
      </c>
      <c r="X87" s="43">
        <v>3.4139320540524003</v>
      </c>
      <c r="Y87" s="43">
        <v>3.1581428915103995</v>
      </c>
      <c r="Z87" s="43">
        <v>2.8681465989796</v>
      </c>
      <c r="AA87" s="43">
        <v>2.5479914519999998</v>
      </c>
      <c r="AB87" s="43">
        <v>2.3253002228863604</v>
      </c>
      <c r="AC87" s="43">
        <v>2.0951073378075065</v>
      </c>
      <c r="AD87" s="43">
        <v>1.8621833163032091</v>
      </c>
      <c r="AE87" s="43">
        <v>1.6304415234231611</v>
      </c>
      <c r="AF87" s="43">
        <v>1.4011670869858852</v>
      </c>
      <c r="AG87" s="43">
        <v>1.171260497313148</v>
      </c>
      <c r="AH87" s="43">
        <v>0.9321418219223897</v>
      </c>
      <c r="AI87" s="43">
        <v>0.66981611924769213</v>
      </c>
      <c r="AJ87" s="43">
        <v>0.36606665731965621</v>
      </c>
      <c r="AK87" s="168">
        <v>0</v>
      </c>
    </row>
    <row r="88" spans="1:37" x14ac:dyDescent="0.3">
      <c r="A88" s="43" t="s">
        <v>216</v>
      </c>
      <c r="B88" s="43">
        <v>0</v>
      </c>
      <c r="C88" s="43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168">
        <v>0</v>
      </c>
      <c r="M88" s="43">
        <v>0</v>
      </c>
      <c r="N88" s="43">
        <v>0</v>
      </c>
      <c r="O88" s="43">
        <v>0</v>
      </c>
      <c r="P88" s="43">
        <v>0</v>
      </c>
      <c r="Q88" s="168">
        <v>0</v>
      </c>
      <c r="R88" s="43">
        <v>0</v>
      </c>
      <c r="S88" s="43">
        <v>0</v>
      </c>
      <c r="T88" s="43">
        <v>0</v>
      </c>
      <c r="U88" s="43">
        <v>0</v>
      </c>
      <c r="V88" s="43">
        <v>0</v>
      </c>
      <c r="W88" s="43">
        <v>0</v>
      </c>
      <c r="X88" s="43">
        <v>0</v>
      </c>
      <c r="Y88" s="43">
        <v>0</v>
      </c>
      <c r="Z88" s="43">
        <v>0</v>
      </c>
      <c r="AA88" s="43">
        <v>0</v>
      </c>
      <c r="AB88" s="43">
        <v>0</v>
      </c>
      <c r="AC88" s="43">
        <v>0</v>
      </c>
      <c r="AD88" s="43">
        <v>0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168">
        <v>0</v>
      </c>
    </row>
    <row r="89" spans="1:37" x14ac:dyDescent="0.3">
      <c r="A89" s="43" t="s">
        <v>217</v>
      </c>
      <c r="B89" s="43">
        <v>0.101788473315</v>
      </c>
      <c r="C89" s="43">
        <v>0.12552822711</v>
      </c>
      <c r="D89" s="43">
        <v>0.19126615216499998</v>
      </c>
      <c r="E89" s="43">
        <v>0.25954738721999998</v>
      </c>
      <c r="F89" s="43">
        <v>0.62401821081599984</v>
      </c>
      <c r="G89" s="43">
        <v>0.98823215196199976</v>
      </c>
      <c r="H89" s="43">
        <v>1.3494943209329999</v>
      </c>
      <c r="I89" s="43">
        <v>1.4944456213885196</v>
      </c>
      <c r="J89" s="43">
        <v>1.775786645018625</v>
      </c>
      <c r="K89" s="43">
        <v>1.9517370404434553</v>
      </c>
      <c r="L89" s="168">
        <v>2.0949976123905132</v>
      </c>
      <c r="M89" s="43">
        <v>2.0263988134553599</v>
      </c>
      <c r="N89" s="43">
        <v>1.9701926750999996</v>
      </c>
      <c r="O89" s="43">
        <v>1.9029955237215994</v>
      </c>
      <c r="P89" s="43">
        <v>1.8543475625771999</v>
      </c>
      <c r="Q89" s="168">
        <v>1.8337655602571792</v>
      </c>
      <c r="R89" s="43">
        <v>1.8685420104106794</v>
      </c>
      <c r="S89" s="43">
        <v>2.0782371181178867</v>
      </c>
      <c r="T89" s="43">
        <v>2.7387939276347497</v>
      </c>
      <c r="U89" s="43">
        <v>3.4219203037244128</v>
      </c>
      <c r="V89" s="43">
        <v>4.0744288914076767</v>
      </c>
      <c r="W89" s="43">
        <v>4.6849727564989401</v>
      </c>
      <c r="X89" s="43">
        <v>5.2671975975478045</v>
      </c>
      <c r="Y89" s="43">
        <v>5.8288207069422677</v>
      </c>
      <c r="Z89" s="43">
        <v>6.369885226731931</v>
      </c>
      <c r="AA89" s="43">
        <v>6.8897688862079951</v>
      </c>
      <c r="AB89" s="43">
        <v>6.9344628068117427</v>
      </c>
      <c r="AC89" s="43">
        <v>6.9927715828106241</v>
      </c>
      <c r="AD89" s="43">
        <v>7.0678954435339838</v>
      </c>
      <c r="AE89" s="43">
        <v>7.1707281260826088</v>
      </c>
      <c r="AF89" s="43">
        <v>7.3179861724701611</v>
      </c>
      <c r="AG89" s="43">
        <v>7.5277190615111653</v>
      </c>
      <c r="AH89" s="43">
        <v>7.8134756516486945</v>
      </c>
      <c r="AI89" s="43">
        <v>8.1799730410285285</v>
      </c>
      <c r="AJ89" s="43">
        <v>8.6235502186481412</v>
      </c>
      <c r="AK89" s="168">
        <v>9.1388801727587232</v>
      </c>
    </row>
    <row r="90" spans="1:37" x14ac:dyDescent="0.3">
      <c r="A90" s="43" t="s">
        <v>218</v>
      </c>
      <c r="B90" s="43">
        <v>9.5859047685000004E-2</v>
      </c>
      <c r="C90" s="43">
        <v>0.25486033989000001</v>
      </c>
      <c r="D90" s="43">
        <v>0.38832824833499996</v>
      </c>
      <c r="E90" s="43">
        <v>0.52695984678000007</v>
      </c>
      <c r="F90" s="43">
        <v>1.266946064384</v>
      </c>
      <c r="G90" s="43">
        <v>2.0064107327713332</v>
      </c>
      <c r="H90" s="43">
        <v>2.739882409167</v>
      </c>
      <c r="I90" s="43">
        <v>4.2845397668114789</v>
      </c>
      <c r="J90" s="43">
        <v>5.7233123626613756</v>
      </c>
      <c r="K90" s="43">
        <v>8.4909437537965449</v>
      </c>
      <c r="L90" s="168">
        <v>10.853071685449487</v>
      </c>
      <c r="M90" s="43">
        <v>14.005237368944641</v>
      </c>
      <c r="N90" s="43">
        <v>17.7317340759</v>
      </c>
      <c r="O90" s="43">
        <v>21.884448522798401</v>
      </c>
      <c r="P90" s="43">
        <v>26.895227051022797</v>
      </c>
      <c r="Q90" s="168">
        <v>33.028697562502821</v>
      </c>
      <c r="R90" s="43">
        <v>35.879781432229322</v>
      </c>
      <c r="S90" s="43">
        <v>38.912633061722111</v>
      </c>
      <c r="T90" s="43">
        <v>51.280810167725242</v>
      </c>
      <c r="U90" s="43">
        <v>64.07157681115558</v>
      </c>
      <c r="V90" s="43">
        <v>76.289060090992336</v>
      </c>
      <c r="W90" s="43">
        <v>87.720801533421067</v>
      </c>
      <c r="X90" s="43">
        <v>98.622301367892206</v>
      </c>
      <c r="Y90" s="43">
        <v>109.13805714201774</v>
      </c>
      <c r="Z90" s="147">
        <v>119.26887664174805</v>
      </c>
      <c r="AA90" s="147">
        <v>129.003108553792</v>
      </c>
      <c r="AB90" s="147">
        <v>129.83995152872569</v>
      </c>
      <c r="AC90" s="147">
        <v>130.93171723002229</v>
      </c>
      <c r="AD90" s="147">
        <v>132.3383263224224</v>
      </c>
      <c r="AE90" s="147">
        <v>134.26375167830821</v>
      </c>
      <c r="AF90" s="147">
        <v>137.02099158828264</v>
      </c>
      <c r="AG90" s="147">
        <v>140.9480020728314</v>
      </c>
      <c r="AH90" s="147">
        <v>146.29847014023889</v>
      </c>
      <c r="AI90" s="147">
        <v>153.16071810351855</v>
      </c>
      <c r="AJ90" s="147">
        <v>161.46619768368217</v>
      </c>
      <c r="AK90" s="169">
        <v>171.11516662721621</v>
      </c>
    </row>
    <row r="91" spans="1:37" x14ac:dyDescent="0.3">
      <c r="A91" s="43" t="s">
        <v>221</v>
      </c>
      <c r="B91" s="43">
        <v>0</v>
      </c>
      <c r="C91" s="43"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168">
        <v>0</v>
      </c>
      <c r="M91" s="43">
        <v>0</v>
      </c>
      <c r="N91" s="43">
        <v>0</v>
      </c>
      <c r="O91" s="43">
        <v>0</v>
      </c>
      <c r="P91" s="43">
        <v>0</v>
      </c>
      <c r="Q91" s="168">
        <v>0</v>
      </c>
      <c r="R91" s="43">
        <v>0</v>
      </c>
      <c r="S91" s="43">
        <v>0</v>
      </c>
      <c r="T91" s="43">
        <v>0</v>
      </c>
      <c r="U91" s="43">
        <v>0</v>
      </c>
      <c r="V91" s="43">
        <v>0</v>
      </c>
      <c r="W91" s="43">
        <v>0</v>
      </c>
      <c r="X91" s="43">
        <v>0</v>
      </c>
      <c r="Y91" s="43">
        <v>0</v>
      </c>
      <c r="Z91" s="43">
        <v>0</v>
      </c>
      <c r="AA91" s="43">
        <v>0</v>
      </c>
      <c r="AB91" s="43">
        <v>0</v>
      </c>
      <c r="AC91" s="43">
        <v>0</v>
      </c>
      <c r="AD91" s="43">
        <v>0</v>
      </c>
      <c r="AE91" s="43">
        <v>0</v>
      </c>
      <c r="AF91" s="43">
        <v>0</v>
      </c>
      <c r="AG91" s="43">
        <v>0</v>
      </c>
      <c r="AH91" s="43">
        <v>0</v>
      </c>
      <c r="AI91" s="43">
        <v>0</v>
      </c>
      <c r="AJ91" s="43">
        <v>0</v>
      </c>
      <c r="AK91" s="168">
        <v>0</v>
      </c>
    </row>
    <row r="92" spans="1:37" x14ac:dyDescent="0.3">
      <c r="A92" s="43" t="s">
        <v>222</v>
      </c>
      <c r="B92" s="43">
        <v>0</v>
      </c>
      <c r="C92" s="43">
        <v>0</v>
      </c>
      <c r="D92" s="43">
        <v>0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168">
        <v>0</v>
      </c>
      <c r="M92" s="43">
        <v>0</v>
      </c>
      <c r="N92" s="43">
        <v>0</v>
      </c>
      <c r="O92" s="43">
        <v>0</v>
      </c>
      <c r="P92" s="43">
        <v>0</v>
      </c>
      <c r="Q92" s="168">
        <v>0</v>
      </c>
      <c r="R92" s="43">
        <v>0</v>
      </c>
      <c r="S92" s="43">
        <v>0</v>
      </c>
      <c r="T92" s="43">
        <v>0</v>
      </c>
      <c r="U92" s="43">
        <v>0</v>
      </c>
      <c r="V92" s="43">
        <v>0</v>
      </c>
      <c r="W92" s="43">
        <v>0</v>
      </c>
      <c r="X92" s="43">
        <v>0</v>
      </c>
      <c r="Y92" s="43">
        <v>0</v>
      </c>
      <c r="Z92" s="43">
        <v>0</v>
      </c>
      <c r="AA92" s="43">
        <v>0</v>
      </c>
      <c r="AB92" s="43">
        <v>0</v>
      </c>
      <c r="AC92" s="43">
        <v>0</v>
      </c>
      <c r="AD92" s="147">
        <v>0</v>
      </c>
      <c r="AE92" s="147">
        <v>0</v>
      </c>
      <c r="AF92" s="147">
        <v>0</v>
      </c>
      <c r="AG92" s="147">
        <v>0</v>
      </c>
      <c r="AH92" s="147">
        <v>0</v>
      </c>
      <c r="AI92" s="147">
        <v>0</v>
      </c>
      <c r="AJ92" s="147">
        <v>0</v>
      </c>
      <c r="AK92" s="168">
        <v>0</v>
      </c>
    </row>
    <row r="93" spans="1:37" x14ac:dyDescent="0.3">
      <c r="A93" s="43" t="s">
        <v>219</v>
      </c>
      <c r="B93" s="43">
        <v>0</v>
      </c>
      <c r="C93" s="43">
        <v>0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168">
        <v>0</v>
      </c>
      <c r="M93" s="43">
        <v>0</v>
      </c>
      <c r="N93" s="43">
        <v>0</v>
      </c>
      <c r="O93" s="43">
        <v>0</v>
      </c>
      <c r="P93" s="43">
        <v>0</v>
      </c>
      <c r="Q93" s="168">
        <v>0</v>
      </c>
      <c r="R93" s="43">
        <v>0</v>
      </c>
      <c r="S93" s="43">
        <v>0</v>
      </c>
      <c r="T93" s="43">
        <v>0</v>
      </c>
      <c r="U93" s="43">
        <v>0</v>
      </c>
      <c r="V93" s="43">
        <v>0</v>
      </c>
      <c r="W93" s="43">
        <v>0</v>
      </c>
      <c r="X93" s="43">
        <v>0</v>
      </c>
      <c r="Y93" s="43">
        <v>0</v>
      </c>
      <c r="Z93" s="43">
        <v>0</v>
      </c>
      <c r="AA93" s="43">
        <v>0</v>
      </c>
      <c r="AB93" s="43">
        <v>0</v>
      </c>
      <c r="AC93" s="43">
        <v>0</v>
      </c>
      <c r="AD93" s="43">
        <v>0</v>
      </c>
      <c r="AE93" s="43">
        <v>0</v>
      </c>
      <c r="AF93" s="43">
        <v>0</v>
      </c>
      <c r="AG93" s="43">
        <v>0</v>
      </c>
      <c r="AH93" s="43">
        <v>0</v>
      </c>
      <c r="AI93" s="43">
        <v>0</v>
      </c>
      <c r="AJ93" s="43">
        <v>0</v>
      </c>
      <c r="AK93" s="168">
        <v>0</v>
      </c>
    </row>
    <row r="94" spans="1:37" x14ac:dyDescent="0.3">
      <c r="A94" s="43" t="s">
        <v>52</v>
      </c>
      <c r="B94" s="147">
        <v>158.11801680000002</v>
      </c>
      <c r="C94" s="147">
        <v>152.15542680000001</v>
      </c>
      <c r="D94" s="147">
        <v>154.55850679999998</v>
      </c>
      <c r="E94" s="147">
        <v>157.30144680000001</v>
      </c>
      <c r="F94" s="147">
        <v>158.6823168</v>
      </c>
      <c r="G94" s="147">
        <v>159.00758679999996</v>
      </c>
      <c r="H94" s="147">
        <v>158.8107468</v>
      </c>
      <c r="I94" s="147">
        <v>158.32836679999997</v>
      </c>
      <c r="J94" s="147">
        <v>157.54409680000001</v>
      </c>
      <c r="K94" s="147">
        <v>156.32755679999997</v>
      </c>
      <c r="L94" s="169">
        <v>154.5115668</v>
      </c>
      <c r="M94" s="147">
        <v>151.95863679999999</v>
      </c>
      <c r="N94" s="147">
        <v>148.6937868</v>
      </c>
      <c r="O94" s="147">
        <v>145.1338868</v>
      </c>
      <c r="P94" s="147">
        <v>142.3246268</v>
      </c>
      <c r="Q94" s="169">
        <v>141.89036680000001</v>
      </c>
      <c r="R94" s="147">
        <v>145.29762680000002</v>
      </c>
      <c r="S94" s="147">
        <v>152.49579680000002</v>
      </c>
      <c r="T94" s="147">
        <v>161.15633679999999</v>
      </c>
      <c r="U94" s="147">
        <v>168.06149679999999</v>
      </c>
      <c r="V94" s="147">
        <v>171.71685680000002</v>
      </c>
      <c r="W94" s="147">
        <v>172.91499679999998</v>
      </c>
      <c r="X94" s="147">
        <v>172.91860680000002</v>
      </c>
      <c r="Y94" s="147">
        <v>172.31246680000001</v>
      </c>
      <c r="Z94" s="147">
        <v>171.26330679999998</v>
      </c>
      <c r="AA94" s="147">
        <v>169.86609680000001</v>
      </c>
      <c r="AB94" s="147">
        <v>168.2379368</v>
      </c>
      <c r="AC94" s="147">
        <v>166.55898680000001</v>
      </c>
      <c r="AD94" s="147">
        <v>165.10137680000003</v>
      </c>
      <c r="AE94" s="147">
        <v>164.22179680000002</v>
      </c>
      <c r="AF94" s="147">
        <v>164.30091680000004</v>
      </c>
      <c r="AG94" s="147">
        <v>165.63099679999996</v>
      </c>
      <c r="AH94" s="147">
        <v>168.2808268</v>
      </c>
      <c r="AI94" s="147">
        <v>171.99926680000004</v>
      </c>
      <c r="AJ94" s="147">
        <v>176.22792680000001</v>
      </c>
      <c r="AK94" s="169">
        <v>180.25404680000003</v>
      </c>
    </row>
    <row r="95" spans="1:37" x14ac:dyDescent="0.3">
      <c r="A95" s="148" t="s">
        <v>404</v>
      </c>
      <c r="B95" s="148">
        <f t="shared" ref="B95:AK95" si="2">B79+B80+B89+B90</f>
        <v>1.3730407485</v>
      </c>
      <c r="C95" s="148">
        <f t="shared" si="2"/>
        <v>2.6425274069999998</v>
      </c>
      <c r="D95" s="148">
        <f t="shared" si="2"/>
        <v>4.0263936780000007</v>
      </c>
      <c r="E95" s="148">
        <f t="shared" si="2"/>
        <v>5.4637998539999995</v>
      </c>
      <c r="F95" s="148">
        <f t="shared" si="2"/>
        <v>9.3804119894857152</v>
      </c>
      <c r="G95" s="148">
        <f t="shared" si="2"/>
        <v>13.276218297590479</v>
      </c>
      <c r="H95" s="148">
        <f t="shared" si="2"/>
        <v>17.131563135814286</v>
      </c>
      <c r="I95" s="148">
        <f t="shared" si="2"/>
        <v>32.944893472199993</v>
      </c>
      <c r="J95" s="148">
        <f t="shared" si="2"/>
        <v>43.691257415679999</v>
      </c>
      <c r="K95" s="148">
        <f t="shared" si="2"/>
        <v>58.354956293240001</v>
      </c>
      <c r="L95" s="168">
        <f t="shared" si="2"/>
        <v>68.284302921840009</v>
      </c>
      <c r="M95" s="148">
        <f t="shared" si="2"/>
        <v>82.40229717439999</v>
      </c>
      <c r="N95" s="148">
        <f t="shared" si="2"/>
        <v>95.519848180999986</v>
      </c>
      <c r="O95" s="148">
        <f t="shared" si="2"/>
        <v>106.86871541651999</v>
      </c>
      <c r="P95" s="148">
        <f t="shared" si="2"/>
        <v>118.40449425360001</v>
      </c>
      <c r="Q95" s="168">
        <f t="shared" si="2"/>
        <v>135.67433114225997</v>
      </c>
      <c r="R95" s="148">
        <f t="shared" si="2"/>
        <v>139.00485358663997</v>
      </c>
      <c r="S95" s="148">
        <f t="shared" si="2"/>
        <v>148.57366978784</v>
      </c>
      <c r="T95" s="148">
        <f t="shared" si="2"/>
        <v>171.24850443961</v>
      </c>
      <c r="U95" s="148">
        <f t="shared" si="2"/>
        <v>193.43314961537999</v>
      </c>
      <c r="V95" s="148">
        <f t="shared" si="2"/>
        <v>212.81033365865002</v>
      </c>
      <c r="W95" s="148">
        <f t="shared" si="2"/>
        <v>229.57103387792</v>
      </c>
      <c r="X95" s="148">
        <f t="shared" si="2"/>
        <v>244.85197434969001</v>
      </c>
      <c r="Y95" s="148">
        <f t="shared" si="2"/>
        <v>259.21628650896002</v>
      </c>
      <c r="Z95" s="148">
        <f t="shared" si="2"/>
        <v>272.76791974272999</v>
      </c>
      <c r="AA95" s="148">
        <f t="shared" si="2"/>
        <v>285.54908544</v>
      </c>
      <c r="AB95" s="148">
        <f t="shared" si="2"/>
        <v>287.40145107575722</v>
      </c>
      <c r="AC95" s="148">
        <f t="shared" si="2"/>
        <v>289.818076689191</v>
      </c>
      <c r="AD95" s="148">
        <f t="shared" si="2"/>
        <v>292.93161185806878</v>
      </c>
      <c r="AE95" s="148">
        <f t="shared" si="2"/>
        <v>297.19355535746035</v>
      </c>
      <c r="AF95" s="148">
        <f t="shared" si="2"/>
        <v>303.29671818498991</v>
      </c>
      <c r="AG95" s="148">
        <f t="shared" si="2"/>
        <v>311.98916715068356</v>
      </c>
      <c r="AH95" s="148">
        <f t="shared" si="2"/>
        <v>323.832460322141</v>
      </c>
      <c r="AI95" s="148">
        <f t="shared" si="2"/>
        <v>339.02208704826899</v>
      </c>
      <c r="AJ95" s="148">
        <f t="shared" si="2"/>
        <v>357.40630976059964</v>
      </c>
      <c r="AK95" s="168">
        <f t="shared" si="2"/>
        <v>378.76435679994734</v>
      </c>
    </row>
    <row r="97" spans="1:1" x14ac:dyDescent="0.3">
      <c r="A97" s="118"/>
    </row>
  </sheetData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A7FB-7E36-4845-B033-E3280572C290}">
  <sheetPr codeName="Sheet41">
    <tabColor theme="6" tint="0.79998168889431442"/>
  </sheetPr>
  <dimension ref="A17:AL64"/>
  <sheetViews>
    <sheetView showGridLines="0" workbookViewId="0">
      <selection activeCell="B50" sqref="B50:AK58"/>
    </sheetView>
  </sheetViews>
  <sheetFormatPr defaultColWidth="9.109375" defaultRowHeight="14.4" x14ac:dyDescent="0.3"/>
  <cols>
    <col min="1" max="1" width="22.44140625" style="43" customWidth="1"/>
    <col min="2" max="16384" width="9.109375" style="43"/>
  </cols>
  <sheetData>
    <row r="17" spans="1:37" x14ac:dyDescent="0.3">
      <c r="A17" s="118" t="s">
        <v>358</v>
      </c>
    </row>
    <row r="18" spans="1:37" x14ac:dyDescent="0.3">
      <c r="A18" s="118" t="s">
        <v>444</v>
      </c>
    </row>
    <row r="19" spans="1:37" x14ac:dyDescent="0.3">
      <c r="A19" s="43" t="s">
        <v>246</v>
      </c>
      <c r="B19" s="43">
        <v>2015</v>
      </c>
      <c r="C19" s="43">
        <v>2016</v>
      </c>
      <c r="D19" s="43">
        <v>2017</v>
      </c>
      <c r="E19" s="43">
        <v>2018</v>
      </c>
      <c r="F19" s="43">
        <v>2019</v>
      </c>
      <c r="G19" s="43">
        <v>2020</v>
      </c>
      <c r="H19" s="43">
        <v>2021</v>
      </c>
      <c r="I19" s="43">
        <v>2022</v>
      </c>
      <c r="J19" s="43">
        <v>2023</v>
      </c>
      <c r="K19" s="43">
        <v>2024</v>
      </c>
      <c r="L19" s="43">
        <v>2025</v>
      </c>
      <c r="M19" s="43">
        <v>2026</v>
      </c>
      <c r="N19" s="43">
        <v>2027</v>
      </c>
      <c r="O19" s="43">
        <v>2028</v>
      </c>
      <c r="P19" s="43">
        <v>2029</v>
      </c>
      <c r="Q19" s="43">
        <v>2030</v>
      </c>
      <c r="R19" s="43">
        <v>2031</v>
      </c>
      <c r="S19" s="43">
        <v>2032</v>
      </c>
      <c r="T19" s="43">
        <v>2033</v>
      </c>
      <c r="U19" s="43">
        <v>2034</v>
      </c>
      <c r="V19" s="43">
        <v>2035</v>
      </c>
      <c r="W19" s="43">
        <v>2036</v>
      </c>
      <c r="X19" s="43">
        <v>2037</v>
      </c>
      <c r="Y19" s="43">
        <v>2038</v>
      </c>
      <c r="Z19" s="43">
        <v>2039</v>
      </c>
      <c r="AA19" s="43">
        <v>2040</v>
      </c>
      <c r="AB19" s="43">
        <v>2041</v>
      </c>
      <c r="AC19" s="43">
        <v>2042</v>
      </c>
      <c r="AD19" s="43">
        <v>2043</v>
      </c>
      <c r="AE19" s="43">
        <v>2044</v>
      </c>
      <c r="AF19" s="43">
        <v>2045</v>
      </c>
      <c r="AG19" s="43">
        <v>2046</v>
      </c>
      <c r="AH19" s="43">
        <v>2047</v>
      </c>
      <c r="AI19" s="43">
        <v>2048</v>
      </c>
      <c r="AJ19" s="43">
        <v>2049</v>
      </c>
      <c r="AK19" s="43">
        <v>2050</v>
      </c>
    </row>
    <row r="20" spans="1:37" x14ac:dyDescent="0.3">
      <c r="A20" s="43" t="s">
        <v>212</v>
      </c>
      <c r="B20" s="147">
        <v>38.194227822138281</v>
      </c>
      <c r="C20" s="147">
        <v>38.482199379805323</v>
      </c>
      <c r="D20" s="147">
        <v>38.770170705665997</v>
      </c>
      <c r="E20" s="147">
        <v>39.058142219508845</v>
      </c>
      <c r="F20" s="147">
        <v>39.34611560409882</v>
      </c>
      <c r="G20" s="147">
        <v>39.63408755623977</v>
      </c>
      <c r="H20" s="147">
        <v>39.922061120510016</v>
      </c>
      <c r="I20" s="147">
        <v>40.210034239456363</v>
      </c>
      <c r="J20" s="147">
        <v>40.498007219090638</v>
      </c>
      <c r="K20" s="147">
        <v>40.785980223851674</v>
      </c>
      <c r="L20" s="147">
        <v>41.073952043013563</v>
      </c>
      <c r="M20" s="147">
        <v>41.361924255049125</v>
      </c>
      <c r="N20" s="147">
        <v>41.649895408732299</v>
      </c>
      <c r="O20" s="147">
        <v>41.937867869301009</v>
      </c>
      <c r="P20" s="147">
        <v>42.225838967231731</v>
      </c>
      <c r="Q20" s="147">
        <v>42.513810175023913</v>
      </c>
      <c r="R20" s="147">
        <v>42.801781385722805</v>
      </c>
      <c r="S20" s="147">
        <v>43.089754475641236</v>
      </c>
      <c r="T20" s="147">
        <v>43.377726237859072</v>
      </c>
      <c r="U20" s="147">
        <v>43.665697829567172</v>
      </c>
      <c r="V20" s="147">
        <v>43.953669935489621</v>
      </c>
      <c r="W20" s="147">
        <v>44.241643323409654</v>
      </c>
      <c r="X20" s="147">
        <v>44.52961631245649</v>
      </c>
      <c r="Y20" s="147">
        <v>44.817588194776022</v>
      </c>
      <c r="Z20" s="147">
        <v>45.105560381539128</v>
      </c>
      <c r="AA20" s="147">
        <v>45.393531537317031</v>
      </c>
      <c r="AB20" s="147">
        <v>45.681503031793888</v>
      </c>
      <c r="AC20" s="147">
        <v>45.969476572562847</v>
      </c>
      <c r="AD20" s="147">
        <v>46.25744846568567</v>
      </c>
      <c r="AE20" s="147">
        <v>46.545421630016456</v>
      </c>
      <c r="AF20" s="147">
        <v>46.833392647899089</v>
      </c>
      <c r="AG20" s="147">
        <v>47.121366151549829</v>
      </c>
      <c r="AH20" s="147">
        <v>47.409338358261543</v>
      </c>
      <c r="AI20" s="147">
        <v>47.697311136326633</v>
      </c>
      <c r="AJ20" s="147">
        <v>47.985281991026817</v>
      </c>
      <c r="AK20" s="147">
        <v>48.273252321960285</v>
      </c>
    </row>
    <row r="21" spans="1:37" x14ac:dyDescent="0.3">
      <c r="A21" s="43" t="s">
        <v>213</v>
      </c>
      <c r="B21" s="43">
        <v>108.70664841685512</v>
      </c>
      <c r="C21" s="43">
        <v>109.52625977329208</v>
      </c>
      <c r="D21" s="43">
        <v>110.34587046997247</v>
      </c>
      <c r="E21" s="43">
        <v>111.16548170167901</v>
      </c>
      <c r="F21" s="43">
        <v>111.98509825781971</v>
      </c>
      <c r="G21" s="43">
        <v>112.80471073699012</v>
      </c>
      <c r="H21" s="43">
        <v>113.62432780452849</v>
      </c>
      <c r="I21" s="43">
        <v>114.44394360460652</v>
      </c>
      <c r="J21" s="43">
        <v>115.26355900818109</v>
      </c>
      <c r="K21" s="43">
        <v>116.0831744832702</v>
      </c>
      <c r="L21" s="43">
        <v>116.9027865839617</v>
      </c>
      <c r="M21" s="43">
        <v>117.7223998028321</v>
      </c>
      <c r="N21" s="43">
        <v>118.54201000946884</v>
      </c>
      <c r="O21" s="43">
        <v>119.36162393570284</v>
      </c>
      <c r="P21" s="43">
        <v>120.18123398365952</v>
      </c>
      <c r="Q21" s="43">
        <v>121.00084434429878</v>
      </c>
      <c r="R21" s="43">
        <v>121.82045471321102</v>
      </c>
      <c r="S21" s="43">
        <v>122.64007043067123</v>
      </c>
      <c r="T21" s="43">
        <v>123.4596823692912</v>
      </c>
      <c r="U21" s="43">
        <v>124.27929382261429</v>
      </c>
      <c r="V21" s="43">
        <v>125.09890673947042</v>
      </c>
      <c r="W21" s="43">
        <v>125.918523305089</v>
      </c>
      <c r="X21" s="43">
        <v>126.73813873545303</v>
      </c>
      <c r="Y21" s="43">
        <v>127.55775101590096</v>
      </c>
      <c r="Z21" s="43">
        <v>128.3773641628421</v>
      </c>
      <c r="AA21" s="43">
        <v>129.19697437544079</v>
      </c>
      <c r="AB21" s="43">
        <v>130.01658555202877</v>
      </c>
      <c r="AC21" s="43">
        <v>130.83620255267886</v>
      </c>
      <c r="AD21" s="43">
        <v>131.65581486387455</v>
      </c>
      <c r="AE21" s="43">
        <v>132.47543079312376</v>
      </c>
      <c r="AF21" s="43">
        <v>133.2950406132513</v>
      </c>
      <c r="AG21" s="43">
        <v>134.11465750825727</v>
      </c>
      <c r="AH21" s="43">
        <v>134.9342707119751</v>
      </c>
      <c r="AI21" s="43">
        <v>135.75388554185272</v>
      </c>
      <c r="AJ21" s="43">
        <v>136.5734948975379</v>
      </c>
      <c r="AK21" s="43">
        <v>137.39310276250239</v>
      </c>
    </row>
    <row r="22" spans="1:37" x14ac:dyDescent="0.3">
      <c r="A22" s="43" t="s">
        <v>223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</row>
    <row r="23" spans="1:37" x14ac:dyDescent="0.3">
      <c r="A23" s="43" t="s">
        <v>219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</row>
    <row r="24" spans="1:37" x14ac:dyDescent="0.3">
      <c r="A24" s="43" t="s">
        <v>221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</row>
    <row r="25" spans="1:37" x14ac:dyDescent="0.3">
      <c r="A25" s="43" t="s">
        <v>222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</row>
    <row r="26" spans="1:37" x14ac:dyDescent="0.3">
      <c r="A26" s="43" t="s">
        <v>443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</row>
    <row r="27" spans="1:37" x14ac:dyDescent="0.3">
      <c r="A27" s="43" t="s">
        <v>218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</row>
    <row r="28" spans="1:37" x14ac:dyDescent="0.3">
      <c r="A28" s="43" t="s">
        <v>52</v>
      </c>
      <c r="B28" s="43">
        <v>146.90087623899339</v>
      </c>
      <c r="C28" s="43">
        <v>148.00845915309742</v>
      </c>
      <c r="D28" s="43">
        <v>149.11604117563846</v>
      </c>
      <c r="E28" s="43">
        <v>150.22362392118785</v>
      </c>
      <c r="F28" s="43">
        <v>151.33121386191854</v>
      </c>
      <c r="G28" s="43">
        <v>152.43879829322989</v>
      </c>
      <c r="H28" s="43">
        <v>153.54638892503851</v>
      </c>
      <c r="I28" s="43">
        <v>154.65397784406287</v>
      </c>
      <c r="J28" s="43">
        <v>155.76156622727171</v>
      </c>
      <c r="K28" s="43">
        <v>156.86915470712188</v>
      </c>
      <c r="L28" s="43">
        <v>157.97673862697525</v>
      </c>
      <c r="M28" s="43">
        <v>159.08432405788122</v>
      </c>
      <c r="N28" s="43">
        <v>160.19190541820115</v>
      </c>
      <c r="O28" s="43">
        <v>161.29949180500384</v>
      </c>
      <c r="P28" s="43">
        <v>162.40707295089126</v>
      </c>
      <c r="Q28" s="43">
        <v>163.5146545193227</v>
      </c>
      <c r="R28" s="43">
        <v>164.62223609893383</v>
      </c>
      <c r="S28" s="43">
        <v>165.72982490631247</v>
      </c>
      <c r="T28" s="43">
        <v>166.83740860715028</v>
      </c>
      <c r="U28" s="43">
        <v>167.94499165218147</v>
      </c>
      <c r="V28" s="43">
        <v>169.05257667496005</v>
      </c>
      <c r="W28" s="43">
        <v>170.16016662849864</v>
      </c>
      <c r="X28" s="43">
        <v>171.26775504790953</v>
      </c>
      <c r="Y28" s="43">
        <v>172.375339210677</v>
      </c>
      <c r="Z28" s="43">
        <v>173.48292454438123</v>
      </c>
      <c r="AA28" s="43">
        <v>174.59050591275781</v>
      </c>
      <c r="AB28" s="43">
        <v>175.69808858382265</v>
      </c>
      <c r="AC28" s="43">
        <v>176.80567912524171</v>
      </c>
      <c r="AD28" s="43">
        <v>177.91326332956021</v>
      </c>
      <c r="AE28" s="43">
        <v>179.02085242314021</v>
      </c>
      <c r="AF28" s="43">
        <v>180.12843326115041</v>
      </c>
      <c r="AG28" s="43">
        <v>181.2360236598071</v>
      </c>
      <c r="AH28" s="43">
        <v>182.34360907023665</v>
      </c>
      <c r="AI28" s="43">
        <v>183.45119667817937</v>
      </c>
      <c r="AJ28" s="43">
        <v>184.55877688856472</v>
      </c>
      <c r="AK28" s="43">
        <v>185.66635508446268</v>
      </c>
    </row>
    <row r="29" spans="1:37" s="145" customFormat="1" x14ac:dyDescent="0.3">
      <c r="A29" s="145" t="s">
        <v>404</v>
      </c>
      <c r="B29" s="145">
        <f>SUM(B22,B27)</f>
        <v>0</v>
      </c>
      <c r="C29" s="145">
        <f t="shared" ref="C29:AK29" si="0">SUM(C22,C27)</f>
        <v>0</v>
      </c>
      <c r="D29" s="145">
        <f t="shared" si="0"/>
        <v>0</v>
      </c>
      <c r="E29" s="145">
        <f t="shared" si="0"/>
        <v>0</v>
      </c>
      <c r="F29" s="145">
        <f t="shared" si="0"/>
        <v>0</v>
      </c>
      <c r="G29" s="145">
        <f t="shared" si="0"/>
        <v>0</v>
      </c>
      <c r="H29" s="145">
        <f t="shared" si="0"/>
        <v>0</v>
      </c>
      <c r="I29" s="145">
        <f t="shared" si="0"/>
        <v>0</v>
      </c>
      <c r="J29" s="145">
        <f t="shared" si="0"/>
        <v>0</v>
      </c>
      <c r="K29" s="145">
        <f t="shared" si="0"/>
        <v>0</v>
      </c>
      <c r="L29" s="145">
        <f t="shared" si="0"/>
        <v>0</v>
      </c>
      <c r="M29" s="145">
        <f t="shared" si="0"/>
        <v>0</v>
      </c>
      <c r="N29" s="145">
        <f t="shared" si="0"/>
        <v>0</v>
      </c>
      <c r="O29" s="145">
        <f t="shared" si="0"/>
        <v>0</v>
      </c>
      <c r="P29" s="145">
        <f t="shared" si="0"/>
        <v>0</v>
      </c>
      <c r="Q29" s="145">
        <f t="shared" si="0"/>
        <v>0</v>
      </c>
      <c r="R29" s="145">
        <f t="shared" si="0"/>
        <v>0</v>
      </c>
      <c r="S29" s="145">
        <f t="shared" si="0"/>
        <v>0</v>
      </c>
      <c r="T29" s="145">
        <f t="shared" si="0"/>
        <v>0</v>
      </c>
      <c r="U29" s="145">
        <f t="shared" si="0"/>
        <v>0</v>
      </c>
      <c r="V29" s="145">
        <f t="shared" si="0"/>
        <v>0</v>
      </c>
      <c r="W29" s="145">
        <f t="shared" si="0"/>
        <v>0</v>
      </c>
      <c r="X29" s="145">
        <f t="shared" si="0"/>
        <v>0</v>
      </c>
      <c r="Y29" s="145">
        <f t="shared" si="0"/>
        <v>0</v>
      </c>
      <c r="Z29" s="145">
        <f t="shared" si="0"/>
        <v>0</v>
      </c>
      <c r="AA29" s="145">
        <f t="shared" si="0"/>
        <v>0</v>
      </c>
      <c r="AB29" s="145">
        <f t="shared" si="0"/>
        <v>0</v>
      </c>
      <c r="AC29" s="145">
        <f t="shared" si="0"/>
        <v>0</v>
      </c>
      <c r="AD29" s="145">
        <f t="shared" si="0"/>
        <v>0</v>
      </c>
      <c r="AE29" s="145">
        <f t="shared" si="0"/>
        <v>0</v>
      </c>
      <c r="AF29" s="145">
        <f t="shared" si="0"/>
        <v>0</v>
      </c>
      <c r="AG29" s="145">
        <f t="shared" si="0"/>
        <v>0</v>
      </c>
      <c r="AH29" s="145">
        <f t="shared" si="0"/>
        <v>0</v>
      </c>
      <c r="AI29" s="145">
        <f t="shared" si="0"/>
        <v>0</v>
      </c>
      <c r="AJ29" s="145">
        <f t="shared" si="0"/>
        <v>0</v>
      </c>
      <c r="AK29" s="145">
        <f t="shared" si="0"/>
        <v>0</v>
      </c>
    </row>
    <row r="30" spans="1:37" s="145" customFormat="1" x14ac:dyDescent="0.3"/>
    <row r="31" spans="1:37" s="145" customFormat="1" x14ac:dyDescent="0.3"/>
    <row r="32" spans="1:37" s="145" customFormat="1" x14ac:dyDescent="0.3">
      <c r="A32" s="155" t="s">
        <v>511</v>
      </c>
    </row>
    <row r="33" spans="1:37" s="145" customFormat="1" x14ac:dyDescent="0.3">
      <c r="A33" s="155" t="s">
        <v>444</v>
      </c>
    </row>
    <row r="34" spans="1:37" s="145" customFormat="1" x14ac:dyDescent="0.3">
      <c r="A34" s="145" t="s">
        <v>246</v>
      </c>
      <c r="B34" s="145">
        <v>2015</v>
      </c>
      <c r="C34" s="145">
        <v>2016</v>
      </c>
      <c r="D34" s="145">
        <v>2017</v>
      </c>
      <c r="E34" s="145">
        <v>2018</v>
      </c>
      <c r="F34" s="145">
        <v>2019</v>
      </c>
      <c r="G34" s="145">
        <v>2020</v>
      </c>
      <c r="H34" s="145">
        <v>2021</v>
      </c>
      <c r="I34" s="145">
        <v>2022</v>
      </c>
      <c r="J34" s="145">
        <v>2023</v>
      </c>
      <c r="K34" s="145">
        <v>2024</v>
      </c>
      <c r="L34" s="145">
        <v>2025</v>
      </c>
      <c r="M34" s="145">
        <v>2026</v>
      </c>
      <c r="N34" s="145">
        <v>2027</v>
      </c>
      <c r="O34" s="145">
        <v>2028</v>
      </c>
      <c r="P34" s="145">
        <v>2029</v>
      </c>
      <c r="Q34" s="145">
        <v>2030</v>
      </c>
      <c r="R34" s="145">
        <v>2031</v>
      </c>
      <c r="S34" s="145">
        <v>2032</v>
      </c>
      <c r="T34" s="145">
        <v>2033</v>
      </c>
      <c r="U34" s="145">
        <v>2034</v>
      </c>
      <c r="V34" s="145">
        <v>2035</v>
      </c>
      <c r="W34" s="145">
        <v>2036</v>
      </c>
      <c r="X34" s="145">
        <v>2037</v>
      </c>
      <c r="Y34" s="145">
        <v>2038</v>
      </c>
      <c r="Z34" s="145">
        <v>2039</v>
      </c>
      <c r="AA34" s="145">
        <v>2040</v>
      </c>
      <c r="AB34" s="145">
        <v>2041</v>
      </c>
      <c r="AC34" s="145">
        <v>2042</v>
      </c>
      <c r="AD34" s="145">
        <v>2043</v>
      </c>
      <c r="AE34" s="145">
        <v>2044</v>
      </c>
      <c r="AF34" s="145">
        <v>2045</v>
      </c>
      <c r="AG34" s="145">
        <v>2046</v>
      </c>
      <c r="AH34" s="145">
        <v>2047</v>
      </c>
      <c r="AI34" s="145">
        <v>2048</v>
      </c>
      <c r="AJ34" s="145">
        <v>2049</v>
      </c>
      <c r="AK34" s="145">
        <v>2050</v>
      </c>
    </row>
    <row r="35" spans="1:37" s="145" customFormat="1" x14ac:dyDescent="0.3">
      <c r="A35" s="145" t="s">
        <v>212</v>
      </c>
      <c r="B35" s="183">
        <v>38.194227822138281</v>
      </c>
      <c r="C35" s="183">
        <v>38.482199379805323</v>
      </c>
      <c r="D35" s="183">
        <v>38.770170705665997</v>
      </c>
      <c r="E35" s="183">
        <v>39.058142219508845</v>
      </c>
      <c r="F35" s="183">
        <v>39.34611560409882</v>
      </c>
      <c r="G35" s="183">
        <v>39.63408755623977</v>
      </c>
      <c r="H35" s="183">
        <v>39.922061120510016</v>
      </c>
      <c r="I35" s="183">
        <v>40.210034239456363</v>
      </c>
      <c r="J35" s="183">
        <v>40.498007219090638</v>
      </c>
      <c r="K35" s="183">
        <v>40.785980223851674</v>
      </c>
      <c r="L35" s="183">
        <v>41.073952043013563</v>
      </c>
      <c r="M35" s="183">
        <v>41.361924255049125</v>
      </c>
      <c r="N35" s="183">
        <v>41.649895408732299</v>
      </c>
      <c r="O35" s="183">
        <v>41.937867869301009</v>
      </c>
      <c r="P35" s="183">
        <v>42.225838967231731</v>
      </c>
      <c r="Q35" s="183">
        <v>42.513810175023913</v>
      </c>
      <c r="R35" s="183">
        <v>42.636557980313299</v>
      </c>
      <c r="S35" s="183">
        <v>42.562941398517928</v>
      </c>
      <c r="T35" s="183">
        <v>42.24499789700392</v>
      </c>
      <c r="U35" s="183">
        <v>41.635804096213604</v>
      </c>
      <c r="V35" s="183">
        <v>40.704294754466133</v>
      </c>
      <c r="W35" s="183">
        <v>39.521759071406535</v>
      </c>
      <c r="X35" s="183">
        <v>38.108664286765958</v>
      </c>
      <c r="Y35" s="183">
        <v>36.485039608237663</v>
      </c>
      <c r="Z35" s="183">
        <v>34.676060552103309</v>
      </c>
      <c r="AA35" s="183">
        <v>32.718119544494996</v>
      </c>
      <c r="AB35" s="183">
        <v>30.628690487713438</v>
      </c>
      <c r="AC35" s="183">
        <v>28.44987850138612</v>
      </c>
      <c r="AD35" s="183">
        <v>26.227051707978635</v>
      </c>
      <c r="AE35" s="183">
        <v>24.003106943750652</v>
      </c>
      <c r="AF35" s="183">
        <v>21.814139636407106</v>
      </c>
      <c r="AG35" s="183">
        <v>19.687776703993109</v>
      </c>
      <c r="AH35" s="183">
        <v>17.643881191450912</v>
      </c>
      <c r="AI35" s="183">
        <v>15.696248897282249</v>
      </c>
      <c r="AJ35" s="183">
        <v>13.853937750356181</v>
      </c>
      <c r="AK35" s="183">
        <v>12.121609556680569</v>
      </c>
    </row>
    <row r="36" spans="1:37" s="145" customFormat="1" x14ac:dyDescent="0.3">
      <c r="A36" s="145" t="s">
        <v>213</v>
      </c>
      <c r="B36" s="145">
        <v>108.70664841685512</v>
      </c>
      <c r="C36" s="145">
        <v>109.52625977329208</v>
      </c>
      <c r="D36" s="145">
        <v>110.34587046997247</v>
      </c>
      <c r="E36" s="145">
        <v>111.16548170167901</v>
      </c>
      <c r="F36" s="145">
        <v>111.98509825781971</v>
      </c>
      <c r="G36" s="145">
        <v>112.80471073699012</v>
      </c>
      <c r="H36" s="145">
        <v>113.62432780452849</v>
      </c>
      <c r="I36" s="145">
        <v>114.44394360460652</v>
      </c>
      <c r="J36" s="145">
        <v>115.26355900818109</v>
      </c>
      <c r="K36" s="145">
        <v>116.0831744832702</v>
      </c>
      <c r="L36" s="145">
        <v>116.9027865839617</v>
      </c>
      <c r="M36" s="145">
        <v>117.7223998028321</v>
      </c>
      <c r="N36" s="145">
        <v>118.54201000946884</v>
      </c>
      <c r="O36" s="145">
        <v>119.36162393570284</v>
      </c>
      <c r="P36" s="145">
        <v>120.18123398365952</v>
      </c>
      <c r="Q36" s="145">
        <v>121.00084434429878</v>
      </c>
      <c r="R36" s="145">
        <v>121.35020348243013</v>
      </c>
      <c r="S36" s="145">
        <v>121.14067936501259</v>
      </c>
      <c r="T36" s="145">
        <v>120.23576324531884</v>
      </c>
      <c r="U36" s="145">
        <v>118.50190396614641</v>
      </c>
      <c r="V36" s="145">
        <v>115.85068507040356</v>
      </c>
      <c r="W36" s="145">
        <v>112.48500658784933</v>
      </c>
      <c r="X36" s="145">
        <v>108.4631214315646</v>
      </c>
      <c r="Y36" s="145">
        <v>103.84203580806103</v>
      </c>
      <c r="Z36" s="145">
        <v>98.693403109832445</v>
      </c>
      <c r="AA36" s="145">
        <v>93.120801780485735</v>
      </c>
      <c r="AB36" s="145">
        <v>87.173965234261317</v>
      </c>
      <c r="AC36" s="145">
        <v>80.972731119329708</v>
      </c>
      <c r="AD36" s="145">
        <v>74.646224091939217</v>
      </c>
      <c r="AE36" s="145">
        <v>68.316535147598017</v>
      </c>
      <c r="AF36" s="145">
        <v>62.086397426697154</v>
      </c>
      <c r="AG36" s="145">
        <v>56.034441388288094</v>
      </c>
      <c r="AH36" s="145">
        <v>50.217200314129499</v>
      </c>
      <c r="AI36" s="145">
        <v>44.673939169187918</v>
      </c>
      <c r="AJ36" s="145">
        <v>39.430438212552204</v>
      </c>
      <c r="AK36" s="145">
        <v>34.499965661321625</v>
      </c>
    </row>
    <row r="37" spans="1:37" s="145" customFormat="1" x14ac:dyDescent="0.3">
      <c r="A37" s="145" t="s">
        <v>223</v>
      </c>
      <c r="B37" s="145">
        <v>0</v>
      </c>
      <c r="C37" s="145">
        <v>0</v>
      </c>
      <c r="D37" s="145">
        <v>0</v>
      </c>
      <c r="E37" s="145">
        <v>0</v>
      </c>
      <c r="F37" s="145">
        <v>0</v>
      </c>
      <c r="G37" s="145">
        <v>0</v>
      </c>
      <c r="H37" s="145">
        <v>0</v>
      </c>
      <c r="I37" s="145">
        <v>0</v>
      </c>
      <c r="J37" s="145">
        <v>0</v>
      </c>
      <c r="K37" s="145">
        <v>0</v>
      </c>
      <c r="L37" s="145">
        <v>0</v>
      </c>
      <c r="M37" s="145">
        <v>0</v>
      </c>
      <c r="N37" s="145">
        <v>0</v>
      </c>
      <c r="O37" s="145">
        <v>0</v>
      </c>
      <c r="P37" s="145">
        <v>0</v>
      </c>
      <c r="Q37" s="145">
        <v>0</v>
      </c>
      <c r="R37" s="145">
        <v>0.31773731809519462</v>
      </c>
      <c r="S37" s="145">
        <v>1.0131020713909717</v>
      </c>
      <c r="T37" s="145">
        <v>2.1783237324137494</v>
      </c>
      <c r="U37" s="145">
        <v>3.9036417949107092</v>
      </c>
      <c r="V37" s="145">
        <v>6.248798425045174</v>
      </c>
      <c r="W37" s="145">
        <v>9.0767004846213872</v>
      </c>
      <c r="X37" s="145">
        <v>12.347984664789475</v>
      </c>
      <c r="Y37" s="145">
        <v>16.024131897189136</v>
      </c>
      <c r="Z37" s="145">
        <v>20.056730441222733</v>
      </c>
      <c r="AA37" s="145">
        <v>24.375792293888548</v>
      </c>
      <c r="AB37" s="145">
        <v>28.952815523273497</v>
      </c>
      <c r="AC37" s="145">
        <v>33.709990793796628</v>
      </c>
      <c r="AD37" s="145">
        <v>38.563786771998906</v>
      </c>
      <c r="AE37" s="145">
        <v>43.436025718495046</v>
      </c>
      <c r="AF37" s="145">
        <v>48.262413881084925</v>
      </c>
      <c r="AG37" s="145">
        <v>52.99621930195638</v>
      </c>
      <c r="AH37" s="145">
        <v>57.607523921765527</v>
      </c>
      <c r="AI37" s="145">
        <v>62.080475967739901</v>
      </c>
      <c r="AJ37" s="145">
        <v>66.4108318301558</v>
      </c>
      <c r="AK37" s="145">
        <v>70.604854476040401</v>
      </c>
    </row>
    <row r="38" spans="1:37" s="145" customFormat="1" x14ac:dyDescent="0.3">
      <c r="A38" s="145" t="s">
        <v>219</v>
      </c>
      <c r="B38" s="145">
        <v>0</v>
      </c>
      <c r="C38" s="145">
        <v>0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145">
        <v>0</v>
      </c>
      <c r="J38" s="145">
        <v>0</v>
      </c>
      <c r="K38" s="145">
        <v>0</v>
      </c>
      <c r="L38" s="145">
        <v>0</v>
      </c>
      <c r="M38" s="145">
        <v>0</v>
      </c>
      <c r="N38" s="145">
        <v>0</v>
      </c>
      <c r="O38" s="145">
        <v>0</v>
      </c>
      <c r="P38" s="145">
        <v>0</v>
      </c>
      <c r="Q38" s="145">
        <v>0</v>
      </c>
      <c r="R38" s="145">
        <v>0</v>
      </c>
      <c r="S38" s="145">
        <v>0</v>
      </c>
      <c r="T38" s="145">
        <v>0</v>
      </c>
      <c r="U38" s="145">
        <v>0</v>
      </c>
      <c r="V38" s="145">
        <v>0</v>
      </c>
      <c r="W38" s="145">
        <v>0</v>
      </c>
      <c r="X38" s="145">
        <v>0</v>
      </c>
      <c r="Y38" s="145">
        <v>0</v>
      </c>
      <c r="Z38" s="145">
        <v>0</v>
      </c>
      <c r="AA38" s="145">
        <v>0</v>
      </c>
      <c r="AB38" s="145">
        <v>0</v>
      </c>
      <c r="AC38" s="145">
        <v>0</v>
      </c>
      <c r="AD38" s="145">
        <v>0</v>
      </c>
      <c r="AE38" s="145">
        <v>0</v>
      </c>
      <c r="AF38" s="145">
        <v>0</v>
      </c>
      <c r="AG38" s="145">
        <v>0</v>
      </c>
      <c r="AH38" s="145">
        <v>0</v>
      </c>
      <c r="AI38" s="145">
        <v>0</v>
      </c>
      <c r="AJ38" s="145">
        <v>0</v>
      </c>
      <c r="AK38" s="145">
        <v>0</v>
      </c>
    </row>
    <row r="39" spans="1:37" s="145" customFormat="1" x14ac:dyDescent="0.3">
      <c r="A39" s="145" t="s">
        <v>221</v>
      </c>
      <c r="B39" s="145">
        <v>0</v>
      </c>
      <c r="C39" s="145">
        <v>0</v>
      </c>
      <c r="D39" s="145">
        <v>0</v>
      </c>
      <c r="E39" s="145">
        <v>0</v>
      </c>
      <c r="F39" s="145">
        <v>0</v>
      </c>
      <c r="G39" s="145">
        <v>0</v>
      </c>
      <c r="H39" s="145">
        <v>0</v>
      </c>
      <c r="I39" s="145">
        <v>0</v>
      </c>
      <c r="J39" s="145">
        <v>0</v>
      </c>
      <c r="K39" s="145">
        <v>0</v>
      </c>
      <c r="L39" s="145">
        <v>0</v>
      </c>
      <c r="M39" s="145">
        <v>0</v>
      </c>
      <c r="N39" s="145">
        <v>0</v>
      </c>
      <c r="O39" s="145">
        <v>0</v>
      </c>
      <c r="P39" s="145">
        <v>0</v>
      </c>
      <c r="Q39" s="145">
        <v>0</v>
      </c>
      <c r="R39" s="145">
        <v>0</v>
      </c>
      <c r="S39" s="145">
        <v>0</v>
      </c>
      <c r="T39" s="145">
        <v>0</v>
      </c>
      <c r="U39" s="145">
        <v>0</v>
      </c>
      <c r="V39" s="145">
        <v>0</v>
      </c>
      <c r="W39" s="145">
        <v>0</v>
      </c>
      <c r="X39" s="145">
        <v>0</v>
      </c>
      <c r="Y39" s="145">
        <v>0</v>
      </c>
      <c r="Z39" s="145">
        <v>0</v>
      </c>
      <c r="AA39" s="145">
        <v>0</v>
      </c>
      <c r="AB39" s="145">
        <v>0</v>
      </c>
      <c r="AC39" s="145">
        <v>0</v>
      </c>
      <c r="AD39" s="145">
        <v>0</v>
      </c>
      <c r="AE39" s="145">
        <v>0</v>
      </c>
      <c r="AF39" s="145">
        <v>0</v>
      </c>
      <c r="AG39" s="145">
        <v>0</v>
      </c>
      <c r="AH39" s="145">
        <v>0</v>
      </c>
      <c r="AI39" s="145">
        <v>0</v>
      </c>
      <c r="AJ39" s="145">
        <v>0</v>
      </c>
      <c r="AK39" s="145">
        <v>0</v>
      </c>
    </row>
    <row r="40" spans="1:37" s="145" customFormat="1" x14ac:dyDescent="0.3">
      <c r="A40" s="145" t="s">
        <v>222</v>
      </c>
      <c r="B40" s="145">
        <v>0</v>
      </c>
      <c r="C40" s="145">
        <v>0</v>
      </c>
      <c r="D40" s="145">
        <v>0</v>
      </c>
      <c r="E40" s="145">
        <v>0</v>
      </c>
      <c r="F40" s="145">
        <v>0</v>
      </c>
      <c r="G40" s="145">
        <v>0</v>
      </c>
      <c r="H40" s="145">
        <v>0</v>
      </c>
      <c r="I40" s="145">
        <v>0</v>
      </c>
      <c r="J40" s="145">
        <v>0</v>
      </c>
      <c r="K40" s="145">
        <v>0</v>
      </c>
      <c r="L40" s="145">
        <v>0</v>
      </c>
      <c r="M40" s="145">
        <v>0</v>
      </c>
      <c r="N40" s="145">
        <v>0</v>
      </c>
      <c r="O40" s="145">
        <v>0</v>
      </c>
      <c r="P40" s="145">
        <v>0</v>
      </c>
      <c r="Q40" s="145">
        <v>0</v>
      </c>
      <c r="R40" s="145">
        <v>0</v>
      </c>
      <c r="S40" s="145">
        <v>0</v>
      </c>
      <c r="T40" s="145">
        <v>0</v>
      </c>
      <c r="U40" s="145">
        <v>0</v>
      </c>
      <c r="V40" s="145">
        <v>0</v>
      </c>
      <c r="W40" s="145">
        <v>0</v>
      </c>
      <c r="X40" s="145">
        <v>0</v>
      </c>
      <c r="Y40" s="145">
        <v>0</v>
      </c>
      <c r="Z40" s="145">
        <v>0</v>
      </c>
      <c r="AA40" s="145">
        <v>0</v>
      </c>
      <c r="AB40" s="145">
        <v>0</v>
      </c>
      <c r="AC40" s="145">
        <v>0</v>
      </c>
      <c r="AD40" s="145">
        <v>0</v>
      </c>
      <c r="AE40" s="145">
        <v>0</v>
      </c>
      <c r="AF40" s="145">
        <v>0</v>
      </c>
      <c r="AG40" s="145">
        <v>0</v>
      </c>
      <c r="AH40" s="145">
        <v>0</v>
      </c>
      <c r="AI40" s="145">
        <v>0</v>
      </c>
      <c r="AJ40" s="145">
        <v>0</v>
      </c>
      <c r="AK40" s="145">
        <v>0</v>
      </c>
    </row>
    <row r="41" spans="1:37" s="145" customFormat="1" x14ac:dyDescent="0.3">
      <c r="A41" s="145" t="s">
        <v>443</v>
      </c>
      <c r="B41" s="145">
        <v>0</v>
      </c>
      <c r="C41" s="145">
        <v>0</v>
      </c>
      <c r="D41" s="145">
        <v>0</v>
      </c>
      <c r="E41" s="145">
        <v>0</v>
      </c>
      <c r="F41" s="145">
        <v>0</v>
      </c>
      <c r="G41" s="145">
        <v>0</v>
      </c>
      <c r="H41" s="145">
        <v>0</v>
      </c>
      <c r="I41" s="145">
        <v>0</v>
      </c>
      <c r="J41" s="145">
        <v>0</v>
      </c>
      <c r="K41" s="145">
        <v>0</v>
      </c>
      <c r="L41" s="145">
        <v>0</v>
      </c>
      <c r="M41" s="145">
        <v>0</v>
      </c>
      <c r="N41" s="145">
        <v>0</v>
      </c>
      <c r="O41" s="145">
        <v>0</v>
      </c>
      <c r="P41" s="145">
        <v>0</v>
      </c>
      <c r="Q41" s="145">
        <v>0</v>
      </c>
      <c r="R41" s="145">
        <v>0</v>
      </c>
      <c r="S41" s="145">
        <v>0</v>
      </c>
      <c r="T41" s="145">
        <v>0</v>
      </c>
      <c r="U41" s="145">
        <v>0</v>
      </c>
      <c r="V41" s="145">
        <v>0</v>
      </c>
      <c r="W41" s="145">
        <v>0</v>
      </c>
      <c r="X41" s="145">
        <v>0</v>
      </c>
      <c r="Y41" s="145">
        <v>0</v>
      </c>
      <c r="Z41" s="145">
        <v>0</v>
      </c>
      <c r="AA41" s="145">
        <v>0</v>
      </c>
      <c r="AB41" s="145">
        <v>0</v>
      </c>
      <c r="AC41" s="145">
        <v>0</v>
      </c>
      <c r="AD41" s="145">
        <v>0</v>
      </c>
      <c r="AE41" s="145">
        <v>0</v>
      </c>
      <c r="AF41" s="145">
        <v>0</v>
      </c>
      <c r="AG41" s="145">
        <v>0</v>
      </c>
      <c r="AH41" s="145">
        <v>0</v>
      </c>
      <c r="AI41" s="145">
        <v>0</v>
      </c>
      <c r="AJ41" s="145">
        <v>0</v>
      </c>
      <c r="AK41" s="145">
        <v>0</v>
      </c>
    </row>
    <row r="42" spans="1:37" s="145" customFormat="1" x14ac:dyDescent="0.3">
      <c r="A42" s="145" t="s">
        <v>218</v>
      </c>
      <c r="B42" s="145">
        <v>0</v>
      </c>
      <c r="C42" s="145">
        <v>0</v>
      </c>
      <c r="D42" s="145">
        <v>0</v>
      </c>
      <c r="E42" s="145">
        <v>0</v>
      </c>
      <c r="F42" s="145">
        <v>0</v>
      </c>
      <c r="G42" s="145">
        <v>0</v>
      </c>
      <c r="H42" s="145">
        <v>0</v>
      </c>
      <c r="I42" s="145">
        <v>0</v>
      </c>
      <c r="J42" s="145">
        <v>0</v>
      </c>
      <c r="K42" s="145">
        <v>0</v>
      </c>
      <c r="L42" s="145">
        <v>0</v>
      </c>
      <c r="M42" s="145">
        <v>0</v>
      </c>
      <c r="N42" s="145">
        <v>0</v>
      </c>
      <c r="O42" s="145">
        <v>0</v>
      </c>
      <c r="P42" s="145">
        <v>0</v>
      </c>
      <c r="Q42" s="145">
        <v>0</v>
      </c>
      <c r="R42" s="145">
        <v>0.31773731809519462</v>
      </c>
      <c r="S42" s="145">
        <v>1.0131020713909717</v>
      </c>
      <c r="T42" s="145">
        <v>2.1783237324137494</v>
      </c>
      <c r="U42" s="145">
        <v>3.9036417949107092</v>
      </c>
      <c r="V42" s="145">
        <v>6.248798425045174</v>
      </c>
      <c r="W42" s="145">
        <v>9.0767004846213872</v>
      </c>
      <c r="X42" s="145">
        <v>12.347984664789475</v>
      </c>
      <c r="Y42" s="145">
        <v>16.024131897189136</v>
      </c>
      <c r="Z42" s="145">
        <v>20.056730441222733</v>
      </c>
      <c r="AA42" s="145">
        <v>24.375792293888548</v>
      </c>
      <c r="AB42" s="145">
        <v>28.942617338574404</v>
      </c>
      <c r="AC42" s="145">
        <v>33.67307871072925</v>
      </c>
      <c r="AD42" s="145">
        <v>38.476200757643475</v>
      </c>
      <c r="AE42" s="145">
        <v>43.265184613296476</v>
      </c>
      <c r="AF42" s="145">
        <v>47.965492316961175</v>
      </c>
      <c r="AG42" s="145">
        <v>52.517596265569466</v>
      </c>
      <c r="AH42" s="145">
        <v>56.875013642886621</v>
      </c>
      <c r="AI42" s="145">
        <v>61.000542643896551</v>
      </c>
      <c r="AJ42" s="145">
        <v>64.863589094945809</v>
      </c>
      <c r="AK42" s="145">
        <v>68.439955387739687</v>
      </c>
    </row>
    <row r="43" spans="1:37" s="145" customFormat="1" x14ac:dyDescent="0.3">
      <c r="A43" s="145" t="s">
        <v>52</v>
      </c>
      <c r="B43" s="145">
        <v>146.90087623899339</v>
      </c>
      <c r="C43" s="145">
        <v>148.00845915309742</v>
      </c>
      <c r="D43" s="145">
        <v>149.11604117563846</v>
      </c>
      <c r="E43" s="145">
        <v>150.22362392118785</v>
      </c>
      <c r="F43" s="145">
        <v>151.33121386191854</v>
      </c>
      <c r="G43" s="145">
        <v>152.43879829322989</v>
      </c>
      <c r="H43" s="145">
        <v>153.54638892503851</v>
      </c>
      <c r="I43" s="145">
        <v>154.65397784406287</v>
      </c>
      <c r="J43" s="145">
        <v>155.76156622727171</v>
      </c>
      <c r="K43" s="145">
        <v>156.86915470712188</v>
      </c>
      <c r="L43" s="145">
        <v>157.97673862697525</v>
      </c>
      <c r="M43" s="145">
        <v>159.08432405788122</v>
      </c>
      <c r="N43" s="145">
        <v>160.19190541820115</v>
      </c>
      <c r="O43" s="145">
        <v>161.29949180500384</v>
      </c>
      <c r="P43" s="145">
        <v>162.40707295089126</v>
      </c>
      <c r="Q43" s="145">
        <v>163.5146545193227</v>
      </c>
      <c r="R43" s="145">
        <v>164.62223609893383</v>
      </c>
      <c r="S43" s="145">
        <v>165.72982490631247</v>
      </c>
      <c r="T43" s="145">
        <v>166.83740860715025</v>
      </c>
      <c r="U43" s="145">
        <v>167.94499165218144</v>
      </c>
      <c r="V43" s="145">
        <v>169.05257667496005</v>
      </c>
      <c r="W43" s="145">
        <v>170.16016662849864</v>
      </c>
      <c r="X43" s="145">
        <v>171.26775504790953</v>
      </c>
      <c r="Y43" s="145">
        <v>172.37533921067697</v>
      </c>
      <c r="Z43" s="145">
        <v>173.48292454438121</v>
      </c>
      <c r="AA43" s="145">
        <v>174.59050591275783</v>
      </c>
      <c r="AB43" s="145">
        <v>175.69808858382265</v>
      </c>
      <c r="AC43" s="145">
        <v>176.80567912524171</v>
      </c>
      <c r="AD43" s="145">
        <v>177.91326332956024</v>
      </c>
      <c r="AE43" s="145">
        <v>179.02085242314018</v>
      </c>
      <c r="AF43" s="145">
        <v>180.12844326115035</v>
      </c>
      <c r="AG43" s="145">
        <v>181.23603365980705</v>
      </c>
      <c r="AH43" s="145">
        <v>182.34361907023256</v>
      </c>
      <c r="AI43" s="145">
        <v>183.45120667810662</v>
      </c>
      <c r="AJ43" s="145">
        <v>184.55879688800999</v>
      </c>
      <c r="AK43" s="145">
        <v>185.66638508178229</v>
      </c>
    </row>
    <row r="44" spans="1:37" s="145" customFormat="1" x14ac:dyDescent="0.3">
      <c r="A44" s="145" t="s">
        <v>404</v>
      </c>
      <c r="B44" s="145">
        <f>SUM(B37,B42)</f>
        <v>0</v>
      </c>
      <c r="C44" s="145">
        <f t="shared" ref="C44:AK44" si="1">SUM(C37,C42)</f>
        <v>0</v>
      </c>
      <c r="D44" s="145">
        <f t="shared" si="1"/>
        <v>0</v>
      </c>
      <c r="E44" s="145">
        <f t="shared" si="1"/>
        <v>0</v>
      </c>
      <c r="F44" s="145">
        <f t="shared" si="1"/>
        <v>0</v>
      </c>
      <c r="G44" s="145">
        <f t="shared" si="1"/>
        <v>0</v>
      </c>
      <c r="H44" s="145">
        <f t="shared" si="1"/>
        <v>0</v>
      </c>
      <c r="I44" s="145">
        <f t="shared" si="1"/>
        <v>0</v>
      </c>
      <c r="J44" s="145">
        <f t="shared" si="1"/>
        <v>0</v>
      </c>
      <c r="K44" s="145">
        <f t="shared" si="1"/>
        <v>0</v>
      </c>
      <c r="L44" s="145">
        <f t="shared" si="1"/>
        <v>0</v>
      </c>
      <c r="M44" s="145">
        <f t="shared" si="1"/>
        <v>0</v>
      </c>
      <c r="N44" s="145">
        <f t="shared" si="1"/>
        <v>0</v>
      </c>
      <c r="O44" s="145">
        <f t="shared" si="1"/>
        <v>0</v>
      </c>
      <c r="P44" s="145">
        <f t="shared" si="1"/>
        <v>0</v>
      </c>
      <c r="Q44" s="145">
        <f t="shared" si="1"/>
        <v>0</v>
      </c>
      <c r="R44" s="145">
        <f t="shared" si="1"/>
        <v>0.63547463619038924</v>
      </c>
      <c r="S44" s="145">
        <f t="shared" si="1"/>
        <v>2.0262041427819435</v>
      </c>
      <c r="T44" s="145">
        <f t="shared" si="1"/>
        <v>4.3566474648274989</v>
      </c>
      <c r="U44" s="145">
        <f t="shared" si="1"/>
        <v>7.8072835898214183</v>
      </c>
      <c r="V44" s="145">
        <f t="shared" si="1"/>
        <v>12.497596850090348</v>
      </c>
      <c r="W44" s="145">
        <f t="shared" si="1"/>
        <v>18.153400969242774</v>
      </c>
      <c r="X44" s="145">
        <f t="shared" si="1"/>
        <v>24.695969329578951</v>
      </c>
      <c r="Y44" s="145">
        <f t="shared" si="1"/>
        <v>32.048263794378272</v>
      </c>
      <c r="Z44" s="145">
        <f t="shared" si="1"/>
        <v>40.113460882445466</v>
      </c>
      <c r="AA44" s="145">
        <f t="shared" si="1"/>
        <v>48.751584587777096</v>
      </c>
      <c r="AB44" s="145">
        <f t="shared" si="1"/>
        <v>57.895432861847901</v>
      </c>
      <c r="AC44" s="145">
        <f t="shared" si="1"/>
        <v>67.383069504525878</v>
      </c>
      <c r="AD44" s="145">
        <f t="shared" si="1"/>
        <v>77.039987529642389</v>
      </c>
      <c r="AE44" s="145">
        <f t="shared" si="1"/>
        <v>86.701210331791515</v>
      </c>
      <c r="AF44" s="145">
        <f t="shared" si="1"/>
        <v>96.227906198046099</v>
      </c>
      <c r="AG44" s="145">
        <f t="shared" si="1"/>
        <v>105.51381556752585</v>
      </c>
      <c r="AH44" s="145">
        <f t="shared" si="1"/>
        <v>114.48253756465215</v>
      </c>
      <c r="AI44" s="145">
        <f t="shared" si="1"/>
        <v>123.08101861163645</v>
      </c>
      <c r="AJ44" s="145">
        <f t="shared" si="1"/>
        <v>131.27442092510159</v>
      </c>
      <c r="AK44" s="145">
        <f t="shared" si="1"/>
        <v>139.04480986378007</v>
      </c>
    </row>
    <row r="47" spans="1:37" x14ac:dyDescent="0.3">
      <c r="A47" s="118" t="s">
        <v>570</v>
      </c>
    </row>
    <row r="48" spans="1:37" x14ac:dyDescent="0.3">
      <c r="A48" s="118" t="s">
        <v>444</v>
      </c>
    </row>
    <row r="49" spans="1:38" x14ac:dyDescent="0.3">
      <c r="A49" s="43" t="s">
        <v>246</v>
      </c>
      <c r="B49" s="43">
        <v>2015</v>
      </c>
      <c r="C49" s="43">
        <v>2016</v>
      </c>
      <c r="D49" s="43">
        <v>2017</v>
      </c>
      <c r="E49" s="43">
        <v>2018</v>
      </c>
      <c r="F49" s="43">
        <v>2019</v>
      </c>
      <c r="G49" s="43">
        <v>2020</v>
      </c>
      <c r="H49" s="43">
        <v>2021</v>
      </c>
      <c r="I49" s="43">
        <v>2022</v>
      </c>
      <c r="J49" s="43">
        <v>2023</v>
      </c>
      <c r="K49" s="43">
        <v>2024</v>
      </c>
      <c r="L49" s="43">
        <v>2025</v>
      </c>
      <c r="M49" s="43">
        <v>2026</v>
      </c>
      <c r="N49" s="43">
        <v>2027</v>
      </c>
      <c r="O49" s="43">
        <v>2028</v>
      </c>
      <c r="P49" s="43">
        <v>2029</v>
      </c>
      <c r="Q49" s="43">
        <v>2030</v>
      </c>
      <c r="R49" s="43">
        <v>2031</v>
      </c>
      <c r="S49" s="43">
        <v>2032</v>
      </c>
      <c r="T49" s="43">
        <v>2033</v>
      </c>
      <c r="U49" s="43">
        <v>2034</v>
      </c>
      <c r="V49" s="43">
        <v>2035</v>
      </c>
      <c r="W49" s="43">
        <v>2036</v>
      </c>
      <c r="X49" s="43">
        <v>2037</v>
      </c>
      <c r="Y49" s="43">
        <v>2038</v>
      </c>
      <c r="Z49" s="43">
        <v>2039</v>
      </c>
      <c r="AA49" s="43">
        <v>2040</v>
      </c>
      <c r="AB49" s="43">
        <v>2041</v>
      </c>
      <c r="AC49" s="43">
        <v>2042</v>
      </c>
      <c r="AD49" s="43">
        <v>2043</v>
      </c>
      <c r="AE49" s="43">
        <v>2044</v>
      </c>
      <c r="AF49" s="43">
        <v>2045</v>
      </c>
      <c r="AG49" s="43">
        <v>2046</v>
      </c>
      <c r="AH49" s="43">
        <v>2047</v>
      </c>
      <c r="AI49" s="43">
        <v>2048</v>
      </c>
      <c r="AJ49" s="43">
        <v>2049</v>
      </c>
      <c r="AK49" s="43">
        <v>2050</v>
      </c>
    </row>
    <row r="50" spans="1:38" x14ac:dyDescent="0.3">
      <c r="A50" s="43" t="s">
        <v>212</v>
      </c>
      <c r="B50" s="147">
        <v>38.194227822138281</v>
      </c>
      <c r="C50" s="147">
        <v>38.482199379805323</v>
      </c>
      <c r="D50" s="147">
        <v>38.770170705665997</v>
      </c>
      <c r="E50" s="147">
        <v>39.058142219508845</v>
      </c>
      <c r="F50" s="147">
        <v>39.34611560409882</v>
      </c>
      <c r="G50" s="147">
        <v>39.63408755623977</v>
      </c>
      <c r="H50" s="147">
        <v>39.880272480110023</v>
      </c>
      <c r="I50" s="147">
        <v>40.082521524386543</v>
      </c>
      <c r="J50" s="147">
        <v>40.237768949329634</v>
      </c>
      <c r="K50" s="147">
        <v>40.344119027025656</v>
      </c>
      <c r="L50" s="147">
        <v>40.387419858797521</v>
      </c>
      <c r="M50" s="147">
        <v>40.350046941003818</v>
      </c>
      <c r="N50" s="147">
        <v>40.161081653226063</v>
      </c>
      <c r="O50" s="147">
        <v>39.818112887458184</v>
      </c>
      <c r="P50" s="147">
        <v>39.339573573978029</v>
      </c>
      <c r="Q50" s="147">
        <v>38.729985566121691</v>
      </c>
      <c r="R50" s="147">
        <v>38.044894836742095</v>
      </c>
      <c r="S50" s="147">
        <v>37.244518570364633</v>
      </c>
      <c r="T50" s="147">
        <v>36.295210055923228</v>
      </c>
      <c r="U50" s="147">
        <v>35.191192706466538</v>
      </c>
      <c r="V50" s="147">
        <v>33.953327733448639</v>
      </c>
      <c r="W50" s="147">
        <v>32.608533644145311</v>
      </c>
      <c r="X50" s="147">
        <v>31.175919905878548</v>
      </c>
      <c r="Y50" s="147">
        <v>29.668125583630559</v>
      </c>
      <c r="Z50" s="147">
        <v>28.097920784678752</v>
      </c>
      <c r="AA50" s="147">
        <v>26.483505192753377</v>
      </c>
      <c r="AB50" s="147">
        <v>24.850579340527812</v>
      </c>
      <c r="AC50" s="147">
        <v>23.230044532724797</v>
      </c>
      <c r="AD50" s="147">
        <v>21.651546192743375</v>
      </c>
      <c r="AE50" s="147">
        <v>20.135137597759687</v>
      </c>
      <c r="AF50" s="147">
        <v>18.684689926917493</v>
      </c>
      <c r="AG50" s="147">
        <v>17.286367194532449</v>
      </c>
      <c r="AH50" s="147">
        <v>15.913254895207174</v>
      </c>
      <c r="AI50" s="147">
        <v>14.534194829374</v>
      </c>
      <c r="AJ50" s="147">
        <v>13.122954800945156</v>
      </c>
      <c r="AK50" s="147">
        <v>11.664133289468932</v>
      </c>
    </row>
    <row r="51" spans="1:38" x14ac:dyDescent="0.3">
      <c r="A51" s="43" t="s">
        <v>213</v>
      </c>
      <c r="B51" s="43">
        <v>108.70664841685512</v>
      </c>
      <c r="C51" s="43">
        <v>109.52625977329208</v>
      </c>
      <c r="D51" s="43">
        <v>110.34587046997247</v>
      </c>
      <c r="E51" s="43">
        <v>111.16548170167901</v>
      </c>
      <c r="F51" s="43">
        <v>111.98509825781971</v>
      </c>
      <c r="G51" s="43">
        <v>112.80471073699012</v>
      </c>
      <c r="H51" s="43">
        <v>113.5053909049285</v>
      </c>
      <c r="I51" s="43">
        <v>114.08102280017705</v>
      </c>
      <c r="J51" s="43">
        <v>114.52288085578441</v>
      </c>
      <c r="K51" s="43">
        <v>114.82556953845769</v>
      </c>
      <c r="L51" s="43">
        <v>114.94881036734682</v>
      </c>
      <c r="M51" s="43">
        <v>114.84244129362627</v>
      </c>
      <c r="N51" s="43">
        <v>114.30461701302802</v>
      </c>
      <c r="O51" s="43">
        <v>113.32847514122713</v>
      </c>
      <c r="P51" s="43">
        <v>111.96647863362979</v>
      </c>
      <c r="Q51" s="43">
        <v>110.23149738050019</v>
      </c>
      <c r="R51" s="43">
        <v>108.28162376611208</v>
      </c>
      <c r="S51" s="43">
        <v>106.00362977719166</v>
      </c>
      <c r="T51" s="43">
        <v>103.30175169762762</v>
      </c>
      <c r="U51" s="43">
        <v>100.15954847225093</v>
      </c>
      <c r="V51" s="43">
        <v>96.636394318276857</v>
      </c>
      <c r="W51" s="43">
        <v>92.808903448721253</v>
      </c>
      <c r="X51" s="43">
        <v>88.731464347500463</v>
      </c>
      <c r="Y51" s="43">
        <v>84.440049738025394</v>
      </c>
      <c r="Z51" s="43">
        <v>79.971005310239548</v>
      </c>
      <c r="AA51" s="43">
        <v>75.376130163990368</v>
      </c>
      <c r="AB51" s="43">
        <v>70.728571969194562</v>
      </c>
      <c r="AC51" s="43">
        <v>66.11628059313982</v>
      </c>
      <c r="AD51" s="43">
        <v>61.623631471654214</v>
      </c>
      <c r="AE51" s="43">
        <v>57.307699316700621</v>
      </c>
      <c r="AF51" s="43">
        <v>53.179502099688257</v>
      </c>
      <c r="AG51" s="43">
        <v>49.199660476746203</v>
      </c>
      <c r="AH51" s="43">
        <v>45.291571624820413</v>
      </c>
      <c r="AI51" s="43">
        <v>41.366554514372162</v>
      </c>
      <c r="AJ51" s="43">
        <v>37.34994827961313</v>
      </c>
      <c r="AK51" s="43">
        <v>33.197917823873119</v>
      </c>
    </row>
    <row r="52" spans="1:38" x14ac:dyDescent="0.3">
      <c r="A52" s="43" t="s">
        <v>223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  <c r="Z52" s="43">
        <v>0</v>
      </c>
      <c r="AA52" s="43">
        <v>0</v>
      </c>
      <c r="AB52" s="43">
        <v>0</v>
      </c>
      <c r="AC52" s="43">
        <v>0</v>
      </c>
      <c r="AD52" s="43">
        <v>0</v>
      </c>
      <c r="AE52" s="43">
        <v>0</v>
      </c>
      <c r="AF52" s="43">
        <v>0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</row>
    <row r="53" spans="1:38" x14ac:dyDescent="0.3">
      <c r="A53" s="43" t="s">
        <v>219</v>
      </c>
      <c r="B53" s="43">
        <v>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>
        <v>0</v>
      </c>
      <c r="AA53" s="43">
        <v>0</v>
      </c>
      <c r="AB53" s="43">
        <v>0</v>
      </c>
      <c r="AC53" s="43">
        <v>0</v>
      </c>
      <c r="AD53" s="43">
        <v>0</v>
      </c>
      <c r="AE53" s="43">
        <v>0</v>
      </c>
      <c r="AF53" s="43">
        <v>0</v>
      </c>
      <c r="AG53" s="43">
        <v>0</v>
      </c>
      <c r="AH53" s="43">
        <v>0</v>
      </c>
      <c r="AI53" s="43">
        <v>0</v>
      </c>
      <c r="AJ53" s="43">
        <v>0</v>
      </c>
      <c r="AK53" s="43">
        <v>0</v>
      </c>
    </row>
    <row r="54" spans="1:38" x14ac:dyDescent="0.3">
      <c r="A54" s="43" t="s">
        <v>221</v>
      </c>
      <c r="B54" s="43">
        <v>0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0</v>
      </c>
      <c r="AB54" s="43">
        <v>0</v>
      </c>
      <c r="AC54" s="43">
        <v>0</v>
      </c>
      <c r="AD54" s="43">
        <v>0</v>
      </c>
      <c r="AE54" s="43">
        <v>0</v>
      </c>
      <c r="AF54" s="43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</row>
    <row r="55" spans="1:38" x14ac:dyDescent="0.3">
      <c r="A55" s="43" t="s">
        <v>222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0</v>
      </c>
      <c r="AG55" s="43">
        <v>0</v>
      </c>
      <c r="AH55" s="43">
        <v>0</v>
      </c>
      <c r="AI55" s="43">
        <v>0</v>
      </c>
      <c r="AJ55" s="43">
        <v>0</v>
      </c>
      <c r="AK55" s="43">
        <v>0</v>
      </c>
    </row>
    <row r="56" spans="1:38" x14ac:dyDescent="0.3">
      <c r="A56" s="43" t="s">
        <v>443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0</v>
      </c>
      <c r="Y56" s="147">
        <v>0</v>
      </c>
      <c r="Z56" s="147">
        <v>0</v>
      </c>
      <c r="AA56" s="147">
        <v>0</v>
      </c>
      <c r="AB56" s="147">
        <v>0</v>
      </c>
      <c r="AC56" s="147">
        <v>0</v>
      </c>
      <c r="AD56" s="147">
        <v>0</v>
      </c>
      <c r="AE56" s="147">
        <v>0</v>
      </c>
      <c r="AF56" s="147">
        <v>0</v>
      </c>
      <c r="AG56" s="147">
        <v>0</v>
      </c>
      <c r="AH56" s="147">
        <v>0</v>
      </c>
      <c r="AI56" s="147">
        <v>0</v>
      </c>
      <c r="AJ56" s="147">
        <v>0</v>
      </c>
      <c r="AK56" s="147">
        <v>0</v>
      </c>
    </row>
    <row r="57" spans="1:38" x14ac:dyDescent="0.3">
      <c r="A57" s="43" t="s">
        <v>218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0.16072554</v>
      </c>
      <c r="I57" s="43">
        <v>0.49043351949927044</v>
      </c>
      <c r="J57" s="43">
        <v>1.0009164221576894</v>
      </c>
      <c r="K57" s="43">
        <v>1.6994661416385171</v>
      </c>
      <c r="L57" s="43">
        <v>2.640508400830909</v>
      </c>
      <c r="M57" s="43">
        <v>3.8918358232511485</v>
      </c>
      <c r="N57" s="43">
        <v>5.7262067519470214</v>
      </c>
      <c r="O57" s="43">
        <v>8.152903776318503</v>
      </c>
      <c r="P57" s="43">
        <v>11.101020743283438</v>
      </c>
      <c r="Q57" s="43">
        <v>14.5531715727008</v>
      </c>
      <c r="R57" s="43">
        <v>18.295717496079625</v>
      </c>
      <c r="S57" s="43">
        <v>22.481676558756167</v>
      </c>
      <c r="T57" s="43">
        <v>27.240446853599391</v>
      </c>
      <c r="U57" s="43">
        <v>32.594250473464001</v>
      </c>
      <c r="V57" s="43">
        <v>38.462854623234549</v>
      </c>
      <c r="W57" s="43">
        <v>44.742729535632108</v>
      </c>
      <c r="X57" s="43">
        <v>51.360370794530482</v>
      </c>
      <c r="Y57" s="43">
        <v>58.267163889021028</v>
      </c>
      <c r="Z57" s="43">
        <v>65.413998449462909</v>
      </c>
      <c r="AA57" s="43">
        <v>72.730870556014068</v>
      </c>
      <c r="AB57" s="43">
        <v>80.11893727410029</v>
      </c>
      <c r="AC57" s="43">
        <v>87.459353999377157</v>
      </c>
      <c r="AD57" s="43">
        <v>94.638085665162635</v>
      </c>
      <c r="AE57" s="43">
        <v>101.5780155086799</v>
      </c>
      <c r="AF57" s="43">
        <v>108.26424123454457</v>
      </c>
      <c r="AG57" s="43">
        <v>114.74999598852841</v>
      </c>
      <c r="AH57" s="43">
        <v>121.13878255020914</v>
      </c>
      <c r="AI57" s="43">
        <v>127.5504473344333</v>
      </c>
      <c r="AJ57" s="43">
        <v>134.08587380800643</v>
      </c>
      <c r="AK57" s="43">
        <v>140.80430397112062</v>
      </c>
    </row>
    <row r="58" spans="1:38" x14ac:dyDescent="0.3">
      <c r="A58" s="43" t="s">
        <v>52</v>
      </c>
      <c r="B58" s="43">
        <v>146.90087623899339</v>
      </c>
      <c r="C58" s="43">
        <v>148.00845915309742</v>
      </c>
      <c r="D58" s="43">
        <v>149.11604117563846</v>
      </c>
      <c r="E58" s="43">
        <v>150.22362392118785</v>
      </c>
      <c r="F58" s="43">
        <v>151.33121386191854</v>
      </c>
      <c r="G58" s="43">
        <v>152.43879829322989</v>
      </c>
      <c r="H58" s="43">
        <v>153.54638892503851</v>
      </c>
      <c r="I58" s="43">
        <v>154.65397784406287</v>
      </c>
      <c r="J58" s="43">
        <v>155.76156622727171</v>
      </c>
      <c r="K58" s="43">
        <v>156.86915470712185</v>
      </c>
      <c r="L58" s="43">
        <v>157.97673862697525</v>
      </c>
      <c r="M58" s="43">
        <v>159.08432405788122</v>
      </c>
      <c r="N58" s="43">
        <v>160.19190541820109</v>
      </c>
      <c r="O58" s="43">
        <v>161.29949180500381</v>
      </c>
      <c r="P58" s="43">
        <v>162.40707295089126</v>
      </c>
      <c r="Q58" s="43">
        <v>163.51465451932268</v>
      </c>
      <c r="R58" s="43">
        <v>164.6222360989338</v>
      </c>
      <c r="S58" s="43">
        <v>165.72982490631244</v>
      </c>
      <c r="T58" s="43">
        <v>166.83740860715025</v>
      </c>
      <c r="U58" s="43">
        <v>167.94499165218147</v>
      </c>
      <c r="V58" s="43">
        <v>169.05257667496005</v>
      </c>
      <c r="W58" s="43">
        <v>170.16016662849867</v>
      </c>
      <c r="X58" s="43">
        <v>171.2677550479095</v>
      </c>
      <c r="Y58" s="43">
        <v>172.37533921067697</v>
      </c>
      <c r="Z58" s="43">
        <v>173.48292454438121</v>
      </c>
      <c r="AA58" s="43">
        <v>174.59050591275781</v>
      </c>
      <c r="AB58" s="43">
        <v>175.69808858382265</v>
      </c>
      <c r="AC58" s="43">
        <v>176.80567912524177</v>
      </c>
      <c r="AD58" s="43">
        <v>177.91326332956021</v>
      </c>
      <c r="AE58" s="43">
        <v>179.02085242314021</v>
      </c>
      <c r="AF58" s="43">
        <v>180.12843326115032</v>
      </c>
      <c r="AG58" s="43">
        <v>181.23602365980707</v>
      </c>
      <c r="AH58" s="43">
        <v>182.34360907023674</v>
      </c>
      <c r="AI58" s="43">
        <v>183.45119667817946</v>
      </c>
      <c r="AJ58" s="43">
        <v>184.55877688856472</v>
      </c>
      <c r="AK58" s="43">
        <v>185.66635508446268</v>
      </c>
    </row>
    <row r="59" spans="1:38" s="148" customFormat="1" x14ac:dyDescent="0.3">
      <c r="A59" s="148" t="s">
        <v>404</v>
      </c>
      <c r="B59" s="148">
        <f>SUM(B52,B57)</f>
        <v>0</v>
      </c>
      <c r="C59" s="148">
        <f t="shared" ref="C59:AK59" si="2">SUM(C52,C57)</f>
        <v>0</v>
      </c>
      <c r="D59" s="148">
        <f t="shared" si="2"/>
        <v>0</v>
      </c>
      <c r="E59" s="148">
        <f t="shared" si="2"/>
        <v>0</v>
      </c>
      <c r="F59" s="148">
        <f t="shared" si="2"/>
        <v>0</v>
      </c>
      <c r="G59" s="148">
        <f t="shared" si="2"/>
        <v>0</v>
      </c>
      <c r="H59" s="148">
        <f t="shared" si="2"/>
        <v>0.16072554</v>
      </c>
      <c r="I59" s="148">
        <f t="shared" si="2"/>
        <v>0.49043351949927044</v>
      </c>
      <c r="J59" s="148">
        <f t="shared" si="2"/>
        <v>1.0009164221576894</v>
      </c>
      <c r="K59" s="148">
        <f t="shared" si="2"/>
        <v>1.6994661416385171</v>
      </c>
      <c r="L59" s="148">
        <f t="shared" si="2"/>
        <v>2.640508400830909</v>
      </c>
      <c r="M59" s="148">
        <f t="shared" si="2"/>
        <v>3.8918358232511485</v>
      </c>
      <c r="N59" s="148">
        <f t="shared" si="2"/>
        <v>5.7262067519470214</v>
      </c>
      <c r="O59" s="148">
        <f t="shared" si="2"/>
        <v>8.152903776318503</v>
      </c>
      <c r="P59" s="148">
        <f t="shared" si="2"/>
        <v>11.101020743283438</v>
      </c>
      <c r="Q59" s="148">
        <f t="shared" si="2"/>
        <v>14.5531715727008</v>
      </c>
      <c r="R59" s="148">
        <f t="shared" si="2"/>
        <v>18.295717496079625</v>
      </c>
      <c r="S59" s="148">
        <f t="shared" si="2"/>
        <v>22.481676558756167</v>
      </c>
      <c r="T59" s="148">
        <f t="shared" si="2"/>
        <v>27.240446853599391</v>
      </c>
      <c r="U59" s="148">
        <f t="shared" si="2"/>
        <v>32.594250473464001</v>
      </c>
      <c r="V59" s="148">
        <f t="shared" si="2"/>
        <v>38.462854623234549</v>
      </c>
      <c r="W59" s="148">
        <f t="shared" si="2"/>
        <v>44.742729535632108</v>
      </c>
      <c r="X59" s="148">
        <f t="shared" si="2"/>
        <v>51.360370794530482</v>
      </c>
      <c r="Y59" s="148">
        <f t="shared" si="2"/>
        <v>58.267163889021028</v>
      </c>
      <c r="Z59" s="148">
        <f t="shared" si="2"/>
        <v>65.413998449462909</v>
      </c>
      <c r="AA59" s="148">
        <f t="shared" si="2"/>
        <v>72.730870556014068</v>
      </c>
      <c r="AB59" s="148">
        <f t="shared" si="2"/>
        <v>80.11893727410029</v>
      </c>
      <c r="AC59" s="148">
        <f t="shared" si="2"/>
        <v>87.459353999377157</v>
      </c>
      <c r="AD59" s="148">
        <f t="shared" si="2"/>
        <v>94.638085665162635</v>
      </c>
      <c r="AE59" s="148">
        <f t="shared" si="2"/>
        <v>101.5780155086799</v>
      </c>
      <c r="AF59" s="148">
        <f t="shared" si="2"/>
        <v>108.26424123454457</v>
      </c>
      <c r="AG59" s="148">
        <f t="shared" si="2"/>
        <v>114.74999598852841</v>
      </c>
      <c r="AH59" s="148">
        <f t="shared" si="2"/>
        <v>121.13878255020914</v>
      </c>
      <c r="AI59" s="148">
        <f t="shared" si="2"/>
        <v>127.5504473344333</v>
      </c>
      <c r="AJ59" s="148">
        <f t="shared" si="2"/>
        <v>134.08587380800643</v>
      </c>
      <c r="AK59" s="148">
        <f t="shared" si="2"/>
        <v>140.80430397112062</v>
      </c>
      <c r="AL59" s="43"/>
    </row>
    <row r="63" spans="1:38" x14ac:dyDescent="0.3">
      <c r="A63" s="118"/>
    </row>
    <row r="64" spans="1:38" x14ac:dyDescent="0.3">
      <c r="A64" s="118"/>
    </row>
  </sheetData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31CE-00A2-4E8B-8FD0-7BE7411E3001}">
  <sheetPr codeName="Sheet42">
    <tabColor theme="6" tint="0.79998168889431442"/>
  </sheetPr>
  <dimension ref="A17:AL53"/>
  <sheetViews>
    <sheetView workbookViewId="0">
      <selection activeCell="E42" sqref="E42"/>
    </sheetView>
  </sheetViews>
  <sheetFormatPr defaultColWidth="9.109375" defaultRowHeight="14.4" x14ac:dyDescent="0.3"/>
  <cols>
    <col min="1" max="1" width="17.88671875" style="43" customWidth="1"/>
    <col min="2" max="37" width="9.5546875" style="43" bestFit="1" customWidth="1"/>
    <col min="38" max="16384" width="9.109375" style="43"/>
  </cols>
  <sheetData>
    <row r="17" spans="1:37" x14ac:dyDescent="0.3">
      <c r="A17" s="43" t="s">
        <v>445</v>
      </c>
    </row>
    <row r="18" spans="1:37" x14ac:dyDescent="0.3">
      <c r="A18" s="43" t="s">
        <v>403</v>
      </c>
      <c r="B18" s="43">
        <v>2015</v>
      </c>
      <c r="C18" s="43">
        <v>2016</v>
      </c>
      <c r="D18" s="43">
        <v>2017</v>
      </c>
      <c r="E18" s="43">
        <v>2018</v>
      </c>
      <c r="F18" s="43">
        <v>2019</v>
      </c>
      <c r="G18" s="43">
        <v>2020</v>
      </c>
      <c r="H18" s="43">
        <v>2021</v>
      </c>
      <c r="I18" s="43">
        <v>2022</v>
      </c>
      <c r="J18" s="43">
        <v>2023</v>
      </c>
      <c r="K18" s="43">
        <v>2024</v>
      </c>
      <c r="L18" s="43">
        <v>2025</v>
      </c>
      <c r="M18" s="43">
        <v>2026</v>
      </c>
      <c r="N18" s="43">
        <v>2027</v>
      </c>
      <c r="O18" s="43">
        <v>2028</v>
      </c>
      <c r="P18" s="43">
        <v>2029</v>
      </c>
      <c r="Q18" s="43">
        <v>2030</v>
      </c>
      <c r="R18" s="43">
        <v>2031</v>
      </c>
      <c r="S18" s="43">
        <v>2032</v>
      </c>
      <c r="T18" s="43">
        <v>2033</v>
      </c>
      <c r="U18" s="43">
        <v>2034</v>
      </c>
      <c r="V18" s="43">
        <v>2035</v>
      </c>
      <c r="W18" s="43">
        <v>2036</v>
      </c>
      <c r="X18" s="43">
        <v>2037</v>
      </c>
      <c r="Y18" s="43">
        <v>2038</v>
      </c>
      <c r="Z18" s="43">
        <v>2039</v>
      </c>
      <c r="AA18" s="43">
        <v>2040</v>
      </c>
      <c r="AB18" s="43">
        <v>2041</v>
      </c>
      <c r="AC18" s="43">
        <v>2042</v>
      </c>
      <c r="AD18" s="43">
        <v>2043</v>
      </c>
      <c r="AE18" s="43">
        <v>2044</v>
      </c>
      <c r="AF18" s="43">
        <v>2045</v>
      </c>
      <c r="AG18" s="43">
        <v>2046</v>
      </c>
      <c r="AH18" s="43">
        <v>2047</v>
      </c>
      <c r="AI18" s="43">
        <v>2048</v>
      </c>
      <c r="AJ18" s="43">
        <v>2049</v>
      </c>
      <c r="AK18" s="43">
        <v>2050</v>
      </c>
    </row>
    <row r="19" spans="1:37" x14ac:dyDescent="0.3">
      <c r="A19" s="43" t="s">
        <v>570</v>
      </c>
      <c r="B19" s="27">
        <f t="shared" ref="B19:AK19" si="0">B30+B37</f>
        <v>52.329687410075806</v>
      </c>
      <c r="C19" s="27">
        <f t="shared" si="0"/>
        <v>52.716023668307315</v>
      </c>
      <c r="D19" s="27">
        <f t="shared" si="0"/>
        <v>53.141694652459108</v>
      </c>
      <c r="E19" s="27">
        <f t="shared" si="0"/>
        <v>53.62466799020477</v>
      </c>
      <c r="F19" s="27">
        <f t="shared" si="0"/>
        <v>54.182177503306548</v>
      </c>
      <c r="G19" s="27">
        <f t="shared" si="0"/>
        <v>54.830807728626638</v>
      </c>
      <c r="H19" s="27">
        <f t="shared" si="0"/>
        <v>55.105550043251498</v>
      </c>
      <c r="I19" s="27">
        <f t="shared" si="0"/>
        <v>55.36307867093484</v>
      </c>
      <c r="J19" s="27">
        <f t="shared" si="0"/>
        <v>55.603005071851513</v>
      </c>
      <c r="K19" s="27">
        <f t="shared" si="0"/>
        <v>55.824668863977074</v>
      </c>
      <c r="L19" s="27">
        <f t="shared" si="0"/>
        <v>56.027007094260249</v>
      </c>
      <c r="M19" s="27">
        <f t="shared" si="0"/>
        <v>56.208479682550177</v>
      </c>
      <c r="N19" s="27">
        <f t="shared" si="0"/>
        <v>56.367119791560583</v>
      </c>
      <c r="O19" s="27">
        <f t="shared" si="0"/>
        <v>56.500821389852824</v>
      </c>
      <c r="P19" s="27">
        <f t="shared" si="0"/>
        <v>56.607858887882031</v>
      </c>
      <c r="Q19" s="27">
        <f t="shared" si="0"/>
        <v>56.687299495084517</v>
      </c>
      <c r="R19" s="27">
        <f t="shared" si="0"/>
        <v>57.191469559569853</v>
      </c>
      <c r="S19" s="27">
        <f t="shared" si="0"/>
        <v>57.673518395121512</v>
      </c>
      <c r="T19" s="27">
        <f t="shared" si="0"/>
        <v>58.128596117191606</v>
      </c>
      <c r="U19" s="27">
        <f t="shared" si="0"/>
        <v>58.550184208146831</v>
      </c>
      <c r="V19" s="27">
        <f t="shared" si="0"/>
        <v>58.934261555087126</v>
      </c>
      <c r="W19" s="27">
        <f t="shared" si="0"/>
        <v>59.282902940839143</v>
      </c>
      <c r="X19" s="27">
        <f t="shared" si="0"/>
        <v>59.603895776277831</v>
      </c>
      <c r="Y19" s="27">
        <f t="shared" si="0"/>
        <v>59.907416555479742</v>
      </c>
      <c r="Z19" s="27">
        <f t="shared" si="0"/>
        <v>60.202445969282543</v>
      </c>
      <c r="AA19" s="27">
        <f t="shared" si="0"/>
        <v>60.494687602177194</v>
      </c>
      <c r="AB19" s="27">
        <f t="shared" si="0"/>
        <v>60.786671186419056</v>
      </c>
      <c r="AC19" s="27">
        <f t="shared" si="0"/>
        <v>61.079130303994347</v>
      </c>
      <c r="AD19" s="27">
        <f t="shared" si="0"/>
        <v>61.372120677128478</v>
      </c>
      <c r="AE19" s="27">
        <f t="shared" si="0"/>
        <v>61.665405782390103</v>
      </c>
      <c r="AF19" s="27">
        <f t="shared" si="0"/>
        <v>61.958500440026604</v>
      </c>
      <c r="AG19" s="27">
        <f t="shared" si="0"/>
        <v>62.250701494740511</v>
      </c>
      <c r="AH19" s="27">
        <f t="shared" si="0"/>
        <v>62.541198161216514</v>
      </c>
      <c r="AI19" s="27">
        <f t="shared" si="0"/>
        <v>62.829260950694646</v>
      </c>
      <c r="AJ19" s="27">
        <f t="shared" si="0"/>
        <v>63.114451088671949</v>
      </c>
      <c r="AK19" s="27">
        <f t="shared" si="0"/>
        <v>63.396756088789814</v>
      </c>
    </row>
    <row r="20" spans="1:37" x14ac:dyDescent="0.3">
      <c r="A20" s="43" t="s">
        <v>511</v>
      </c>
      <c r="B20" s="27">
        <f t="shared" ref="B20:AK20" si="1">B31+B38</f>
        <v>52.315274796714206</v>
      </c>
      <c r="C20" s="27">
        <f t="shared" si="1"/>
        <v>52.399019123934295</v>
      </c>
      <c r="D20" s="27">
        <f t="shared" si="1"/>
        <v>52.472146978882819</v>
      </c>
      <c r="E20" s="27">
        <f t="shared" si="1"/>
        <v>52.534534683324537</v>
      </c>
      <c r="F20" s="27">
        <f t="shared" si="1"/>
        <v>52.586356440783334</v>
      </c>
      <c r="G20" s="27">
        <f t="shared" si="1"/>
        <v>52.430275460921273</v>
      </c>
      <c r="H20" s="27">
        <f t="shared" si="1"/>
        <v>52.263890793564642</v>
      </c>
      <c r="I20" s="27">
        <f t="shared" si="1"/>
        <v>52.065299377940065</v>
      </c>
      <c r="J20" s="27">
        <f t="shared" si="1"/>
        <v>51.857120227221515</v>
      </c>
      <c r="K20" s="27">
        <f t="shared" si="1"/>
        <v>51.639852949575655</v>
      </c>
      <c r="L20" s="27">
        <f t="shared" si="1"/>
        <v>51.3772652483485</v>
      </c>
      <c r="M20" s="27">
        <f t="shared" si="1"/>
        <v>51.10709532229729</v>
      </c>
      <c r="N20" s="27">
        <f t="shared" si="1"/>
        <v>50.830351886469046</v>
      </c>
      <c r="O20" s="27">
        <f t="shared" si="1"/>
        <v>50.486632213297568</v>
      </c>
      <c r="P20" s="27">
        <f t="shared" si="1"/>
        <v>50.138038869514517</v>
      </c>
      <c r="Q20" s="27">
        <f t="shared" si="1"/>
        <v>49.784393292548494</v>
      </c>
      <c r="R20" s="27">
        <f t="shared" si="1"/>
        <v>49.915134742677083</v>
      </c>
      <c r="S20" s="27">
        <f t="shared" si="1"/>
        <v>50.039351202553128</v>
      </c>
      <c r="T20" s="27">
        <f t="shared" si="1"/>
        <v>50.156305451500295</v>
      </c>
      <c r="U20" s="27">
        <f t="shared" si="1"/>
        <v>50.267028731203574</v>
      </c>
      <c r="V20" s="27">
        <f t="shared" si="1"/>
        <v>50.373536956729026</v>
      </c>
      <c r="W20" s="27">
        <f t="shared" si="1"/>
        <v>50.477413293879586</v>
      </c>
      <c r="X20" s="27">
        <f t="shared" si="1"/>
        <v>50.579416098181184</v>
      </c>
      <c r="Y20" s="27">
        <f t="shared" si="1"/>
        <v>50.679900785111144</v>
      </c>
      <c r="Z20" s="27">
        <f t="shared" si="1"/>
        <v>50.779115847213262</v>
      </c>
      <c r="AA20" s="27">
        <f t="shared" si="1"/>
        <v>50.877264274107787</v>
      </c>
      <c r="AB20" s="27">
        <f t="shared" si="1"/>
        <v>50.974501260843731</v>
      </c>
      <c r="AC20" s="27">
        <f t="shared" si="1"/>
        <v>51.070907793917016</v>
      </c>
      <c r="AD20" s="27">
        <f t="shared" si="1"/>
        <v>51.166441821006856</v>
      </c>
      <c r="AE20" s="27">
        <f t="shared" si="1"/>
        <v>51.260883957430117</v>
      </c>
      <c r="AF20" s="27">
        <f t="shared" si="1"/>
        <v>51.353805765611689</v>
      </c>
      <c r="AG20" s="27">
        <f t="shared" si="1"/>
        <v>51.444592747538678</v>
      </c>
      <c r="AH20" s="27">
        <f t="shared" si="1"/>
        <v>51.532543396411057</v>
      </c>
      <c r="AI20" s="27">
        <f t="shared" si="1"/>
        <v>51.617035550680114</v>
      </c>
      <c r="AJ20" s="27">
        <f t="shared" si="1"/>
        <v>51.697706602758004</v>
      </c>
      <c r="AK20" s="27">
        <f t="shared" si="1"/>
        <v>51.774567555164253</v>
      </c>
    </row>
    <row r="21" spans="1:37" x14ac:dyDescent="0.3">
      <c r="A21" s="43" t="s">
        <v>358</v>
      </c>
      <c r="B21" s="27">
        <f t="shared" ref="B21:AK21" si="2">B32+B39</f>
        <v>52.369467248740108</v>
      </c>
      <c r="C21" s="27">
        <f t="shared" si="2"/>
        <v>52.856457339637672</v>
      </c>
      <c r="D21" s="27">
        <f t="shared" si="2"/>
        <v>53.392690890462845</v>
      </c>
      <c r="E21" s="27">
        <f t="shared" si="2"/>
        <v>53.980677216194564</v>
      </c>
      <c r="F21" s="27">
        <f t="shared" si="2"/>
        <v>54.620619599342348</v>
      </c>
      <c r="G21" s="27">
        <f t="shared" si="2"/>
        <v>55.312009919482421</v>
      </c>
      <c r="H21" s="27">
        <f t="shared" si="2"/>
        <v>56.054486262010514</v>
      </c>
      <c r="I21" s="27">
        <f t="shared" si="2"/>
        <v>56.847724820458893</v>
      </c>
      <c r="J21" s="27">
        <f t="shared" si="2"/>
        <v>57.690952643181625</v>
      </c>
      <c r="K21" s="27">
        <f t="shared" si="2"/>
        <v>58.582439983134627</v>
      </c>
      <c r="L21" s="27">
        <f t="shared" si="2"/>
        <v>59.519002946549641</v>
      </c>
      <c r="M21" s="27">
        <f t="shared" si="2"/>
        <v>60.4956148897828</v>
      </c>
      <c r="N21" s="27">
        <f t="shared" si="2"/>
        <v>61.505549032498593</v>
      </c>
      <c r="O21" s="27">
        <f t="shared" si="2"/>
        <v>62.54183249354611</v>
      </c>
      <c r="P21" s="27">
        <f t="shared" si="2"/>
        <v>63.60068391290929</v>
      </c>
      <c r="Q21" s="27">
        <f t="shared" si="2"/>
        <v>64.686168190022372</v>
      </c>
      <c r="R21" s="27">
        <f t="shared" si="2"/>
        <v>65.812329485494701</v>
      </c>
      <c r="S21" s="27">
        <f t="shared" si="2"/>
        <v>66.997457757324156</v>
      </c>
      <c r="T21" s="27">
        <f t="shared" si="2"/>
        <v>68.250830886810988</v>
      </c>
      <c r="U21" s="27">
        <f t="shared" si="2"/>
        <v>69.563967410794845</v>
      </c>
      <c r="V21" s="27">
        <f t="shared" si="2"/>
        <v>70.917844282726293</v>
      </c>
      <c r="W21" s="27">
        <f t="shared" si="2"/>
        <v>72.297064484667033</v>
      </c>
      <c r="X21" s="27">
        <f t="shared" si="2"/>
        <v>73.694151278429274</v>
      </c>
      <c r="Y21" s="27">
        <f t="shared" si="2"/>
        <v>75.105528132192532</v>
      </c>
      <c r="Z21" s="27">
        <f t="shared" si="2"/>
        <v>76.528589274328397</v>
      </c>
      <c r="AA21" s="27">
        <f t="shared" si="2"/>
        <v>77.961108201050237</v>
      </c>
      <c r="AB21" s="27">
        <f t="shared" si="2"/>
        <v>79.40130318523876</v>
      </c>
      <c r="AC21" s="27">
        <f t="shared" si="2"/>
        <v>80.848192490295872</v>
      </c>
      <c r="AD21" s="27">
        <f t="shared" si="2"/>
        <v>82.302233985943317</v>
      </c>
      <c r="AE21" s="27">
        <f t="shared" si="2"/>
        <v>83.76607445106049</v>
      </c>
      <c r="AF21" s="27">
        <f t="shared" si="2"/>
        <v>85.245063977729245</v>
      </c>
      <c r="AG21" s="27">
        <f t="shared" si="2"/>
        <v>86.747115347473056</v>
      </c>
      <c r="AH21" s="27">
        <f t="shared" si="2"/>
        <v>88.281577483254779</v>
      </c>
      <c r="AI21" s="27">
        <f t="shared" si="2"/>
        <v>89.857167905525742</v>
      </c>
      <c r="AJ21" s="27">
        <f t="shared" si="2"/>
        <v>91.479573770336629</v>
      </c>
      <c r="AK21" s="27">
        <f t="shared" si="2"/>
        <v>93.149757427016226</v>
      </c>
    </row>
    <row r="23" spans="1:37" x14ac:dyDescent="0.3">
      <c r="B23" s="43">
        <v>2015</v>
      </c>
      <c r="C23" s="43">
        <v>2020</v>
      </c>
      <c r="D23" s="43">
        <v>2025</v>
      </c>
      <c r="E23" s="43">
        <v>2030</v>
      </c>
      <c r="F23" s="43">
        <v>2035</v>
      </c>
      <c r="G23" s="43">
        <v>2040</v>
      </c>
      <c r="H23" s="43">
        <v>2045</v>
      </c>
      <c r="I23" s="43">
        <v>2050</v>
      </c>
      <c r="J23" s="43" t="s">
        <v>454</v>
      </c>
      <c r="Q23" s="67"/>
    </row>
    <row r="24" spans="1:37" x14ac:dyDescent="0.3">
      <c r="A24" s="43" t="s">
        <v>358</v>
      </c>
      <c r="B24" s="43">
        <f t="shared" ref="B24:I26" si="3">INDEX($B$19:$AK$21,MATCH($A24,$A$19:$A$21,0),MATCH(B$23,$B$18:$AK$18,0))</f>
        <v>52.369467248740108</v>
      </c>
      <c r="C24" s="43">
        <f t="shared" si="3"/>
        <v>55.312009919482421</v>
      </c>
      <c r="D24" s="43">
        <f t="shared" si="3"/>
        <v>59.519002946549641</v>
      </c>
      <c r="E24" s="43">
        <f t="shared" si="3"/>
        <v>64.686168190022372</v>
      </c>
      <c r="F24" s="43">
        <f t="shared" si="3"/>
        <v>70.917844282726293</v>
      </c>
      <c r="G24" s="43">
        <f t="shared" si="3"/>
        <v>77.961108201050237</v>
      </c>
      <c r="H24" s="43">
        <f t="shared" si="3"/>
        <v>85.245063977729245</v>
      </c>
      <c r="I24" s="43">
        <f t="shared" si="3"/>
        <v>93.149757427016226</v>
      </c>
    </row>
    <row r="25" spans="1:37" x14ac:dyDescent="0.3">
      <c r="A25" s="43" t="s">
        <v>511</v>
      </c>
      <c r="B25" s="43">
        <f t="shared" si="3"/>
        <v>52.315274796714206</v>
      </c>
      <c r="C25" s="43">
        <f t="shared" si="3"/>
        <v>52.430275460921273</v>
      </c>
      <c r="D25" s="43">
        <f t="shared" si="3"/>
        <v>51.3772652483485</v>
      </c>
      <c r="E25" s="43">
        <f t="shared" si="3"/>
        <v>49.784393292548494</v>
      </c>
      <c r="F25" s="43">
        <f t="shared" si="3"/>
        <v>50.373536956729026</v>
      </c>
      <c r="G25" s="43">
        <f t="shared" si="3"/>
        <v>50.877264274107787</v>
      </c>
      <c r="H25" s="43">
        <f t="shared" si="3"/>
        <v>51.353805765611689</v>
      </c>
      <c r="I25" s="43">
        <f t="shared" si="3"/>
        <v>51.774567555164253</v>
      </c>
      <c r="J25" s="28">
        <f>(E25-E$24)/E$24</f>
        <v>-0.23037034522895775</v>
      </c>
    </row>
    <row r="26" spans="1:37" x14ac:dyDescent="0.3">
      <c r="A26" s="43" t="s">
        <v>570</v>
      </c>
      <c r="B26" s="43">
        <f t="shared" si="3"/>
        <v>52.329687410075806</v>
      </c>
      <c r="C26" s="43">
        <f t="shared" si="3"/>
        <v>54.830807728626638</v>
      </c>
      <c r="D26" s="43">
        <f t="shared" si="3"/>
        <v>56.027007094260249</v>
      </c>
      <c r="E26" s="43">
        <f t="shared" si="3"/>
        <v>56.687299495084517</v>
      </c>
      <c r="F26" s="43">
        <f t="shared" si="3"/>
        <v>58.934261555087126</v>
      </c>
      <c r="G26" s="43">
        <f t="shared" si="3"/>
        <v>60.494687602177194</v>
      </c>
      <c r="H26" s="43">
        <f t="shared" si="3"/>
        <v>61.958500440026604</v>
      </c>
      <c r="I26" s="43">
        <f t="shared" si="3"/>
        <v>63.396756088789814</v>
      </c>
      <c r="J26" s="28">
        <f>(E26-E$24)/E$24</f>
        <v>-0.12365655469713932</v>
      </c>
    </row>
    <row r="27" spans="1:37" x14ac:dyDescent="0.3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</row>
    <row r="28" spans="1:37" x14ac:dyDescent="0.3">
      <c r="A28" s="43" t="s">
        <v>406</v>
      </c>
    </row>
    <row r="29" spans="1:37" x14ac:dyDescent="0.3">
      <c r="A29" s="43" t="s">
        <v>403</v>
      </c>
      <c r="B29" s="27">
        <v>2015</v>
      </c>
      <c r="C29" s="27">
        <v>2016</v>
      </c>
      <c r="D29" s="27">
        <v>2017</v>
      </c>
      <c r="E29" s="27">
        <v>2018</v>
      </c>
      <c r="F29" s="27">
        <v>2019</v>
      </c>
      <c r="G29" s="27">
        <v>2020</v>
      </c>
      <c r="H29" s="27">
        <v>2021</v>
      </c>
      <c r="I29" s="27">
        <v>2022</v>
      </c>
      <c r="J29" s="43">
        <v>2023</v>
      </c>
      <c r="K29" s="43">
        <v>2024</v>
      </c>
      <c r="L29" s="43">
        <v>2025</v>
      </c>
      <c r="M29" s="43">
        <v>2026</v>
      </c>
      <c r="N29" s="43">
        <v>2027</v>
      </c>
      <c r="O29" s="43">
        <v>2028</v>
      </c>
      <c r="P29" s="43">
        <v>2029</v>
      </c>
      <c r="Q29" s="43">
        <v>2030</v>
      </c>
      <c r="R29" s="43">
        <v>2031</v>
      </c>
      <c r="S29" s="43">
        <v>2032</v>
      </c>
      <c r="T29" s="43">
        <v>2033</v>
      </c>
      <c r="U29" s="43">
        <v>2034</v>
      </c>
      <c r="V29" s="43">
        <v>2035</v>
      </c>
      <c r="W29" s="43">
        <v>2036</v>
      </c>
      <c r="X29" s="43">
        <v>2037</v>
      </c>
      <c r="Y29" s="43">
        <v>2038</v>
      </c>
      <c r="Z29" s="43">
        <v>2039</v>
      </c>
      <c r="AA29" s="43">
        <v>2040</v>
      </c>
      <c r="AB29" s="43">
        <v>2041</v>
      </c>
      <c r="AC29" s="43">
        <v>2042</v>
      </c>
      <c r="AD29" s="43">
        <v>2043</v>
      </c>
      <c r="AE29" s="43">
        <v>2044</v>
      </c>
      <c r="AF29" s="43">
        <v>2045</v>
      </c>
      <c r="AG29" s="43">
        <v>2046</v>
      </c>
      <c r="AH29" s="43">
        <v>2047</v>
      </c>
      <c r="AI29" s="43">
        <v>2048</v>
      </c>
      <c r="AJ29" s="43">
        <v>2049</v>
      </c>
      <c r="AK29" s="43">
        <v>2050</v>
      </c>
    </row>
    <row r="30" spans="1:37" x14ac:dyDescent="0.3">
      <c r="A30" s="43" t="s">
        <v>570</v>
      </c>
      <c r="B30" s="27">
        <v>26.357887256488162</v>
      </c>
      <c r="C30" s="27">
        <v>26.552460963791145</v>
      </c>
      <c r="D30" s="27">
        <v>26.76684920238085</v>
      </c>
      <c r="E30" s="27">
        <v>27.010090344839188</v>
      </c>
      <c r="F30" s="27">
        <v>27.29086792281301</v>
      </c>
      <c r="G30" s="27">
        <v>27.61754060019954</v>
      </c>
      <c r="H30" s="27">
        <v>27.755892649877001</v>
      </c>
      <c r="I30" s="27">
        <v>27.885578316773646</v>
      </c>
      <c r="J30" s="27">
        <v>28.006404125353491</v>
      </c>
      <c r="K30" s="27">
        <v>28.118040460617237</v>
      </c>
      <c r="L30" s="27">
        <v>28.219955547150988</v>
      </c>
      <c r="M30" s="27">
        <v>28.311377306540859</v>
      </c>
      <c r="N30" s="27">
        <v>28.391316996032327</v>
      </c>
      <c r="O30" s="27">
        <v>28.458712159027883</v>
      </c>
      <c r="P30" s="27">
        <v>28.512686191437314</v>
      </c>
      <c r="Q30" s="27">
        <v>28.552757239373488</v>
      </c>
      <c r="R30" s="27">
        <v>28.806745792839457</v>
      </c>
      <c r="S30" s="27">
        <v>29.049573673889249</v>
      </c>
      <c r="T30" s="27">
        <v>29.278801727726417</v>
      </c>
      <c r="U30" s="27">
        <v>29.491154074298951</v>
      </c>
      <c r="V30" s="27">
        <v>29.684610446916533</v>
      </c>
      <c r="W30" s="27">
        <v>29.860217712003156</v>
      </c>
      <c r="X30" s="27">
        <v>30.021898675666812</v>
      </c>
      <c r="Y30" s="27">
        <v>30.174779133540721</v>
      </c>
      <c r="Z30" s="27">
        <v>30.323382521924433</v>
      </c>
      <c r="AA30" s="27">
        <v>30.470581786547974</v>
      </c>
      <c r="AB30" s="27">
        <v>30.617651013718682</v>
      </c>
      <c r="AC30" s="27">
        <v>30.764959787593281</v>
      </c>
      <c r="AD30" s="27">
        <v>30.912536159461819</v>
      </c>
      <c r="AE30" s="27">
        <v>31.060260957336325</v>
      </c>
      <c r="AF30" s="27">
        <v>31.20788984414903</v>
      </c>
      <c r="AG30" s="27">
        <v>31.355068693023441</v>
      </c>
      <c r="AH30" s="27">
        <v>31.501389040244735</v>
      </c>
      <c r="AI30" s="27">
        <v>31.646483448295623</v>
      </c>
      <c r="AJ30" s="27">
        <v>31.790130941053985</v>
      </c>
      <c r="AK30" s="27">
        <v>31.932325211566784</v>
      </c>
    </row>
    <row r="31" spans="1:37" x14ac:dyDescent="0.3">
      <c r="A31" s="43" t="s">
        <v>511</v>
      </c>
      <c r="B31" s="27">
        <v>26.350694075771244</v>
      </c>
      <c r="C31" s="27">
        <v>26.392875209790549</v>
      </c>
      <c r="D31" s="27">
        <v>26.429708898907691</v>
      </c>
      <c r="E31" s="27">
        <v>26.46113277821679</v>
      </c>
      <c r="F31" s="27">
        <v>26.487234623493844</v>
      </c>
      <c r="G31" s="27">
        <v>26.408378637201324</v>
      </c>
      <c r="H31" s="27">
        <v>26.324332403985167</v>
      </c>
      <c r="I31" s="27">
        <v>26.224063807032657</v>
      </c>
      <c r="J31" s="27">
        <v>26.118965962065275</v>
      </c>
      <c r="K31" s="27">
        <v>26.00929075907942</v>
      </c>
      <c r="L31" s="27">
        <v>25.876788453592468</v>
      </c>
      <c r="M31" s="27">
        <v>25.740467660461249</v>
      </c>
      <c r="N31" s="27">
        <v>25.600836547558409</v>
      </c>
      <c r="O31" s="27">
        <v>25.427470964455409</v>
      </c>
      <c r="P31" s="27">
        <v>25.251651206505176</v>
      </c>
      <c r="Q31" s="27">
        <v>25.073287188295481</v>
      </c>
      <c r="R31" s="27">
        <v>25.139134087456831</v>
      </c>
      <c r="S31" s="27">
        <v>25.201694262315669</v>
      </c>
      <c r="T31" s="27">
        <v>25.260596481816396</v>
      </c>
      <c r="U31" s="27">
        <v>25.316360366500284</v>
      </c>
      <c r="V31" s="27">
        <v>25.370001262989462</v>
      </c>
      <c r="W31" s="27">
        <v>25.422316656201293</v>
      </c>
      <c r="X31" s="27">
        <v>25.473688541971821</v>
      </c>
      <c r="Y31" s="27">
        <v>25.524295930653011</v>
      </c>
      <c r="Z31" s="27">
        <v>25.574263963764338</v>
      </c>
      <c r="AA31" s="27">
        <v>25.623695013281434</v>
      </c>
      <c r="AB31" s="27">
        <v>25.672667165934165</v>
      </c>
      <c r="AC31" s="27">
        <v>25.721221282255936</v>
      </c>
      <c r="AD31" s="27">
        <v>25.769336124310367</v>
      </c>
      <c r="AE31" s="27">
        <v>25.816901219480297</v>
      </c>
      <c r="AF31" s="27">
        <v>25.863700624555758</v>
      </c>
      <c r="AG31" s="27">
        <v>25.909424812322438</v>
      </c>
      <c r="AH31" s="27">
        <v>25.953720415024115</v>
      </c>
      <c r="AI31" s="27">
        <v>25.996273956006295</v>
      </c>
      <c r="AJ31" s="27">
        <v>26.036902862262856</v>
      </c>
      <c r="AK31" s="27">
        <v>26.075612667650752</v>
      </c>
    </row>
    <row r="32" spans="1:37" x14ac:dyDescent="0.3">
      <c r="A32" s="43" t="s">
        <v>358</v>
      </c>
      <c r="B32" s="27">
        <v>26.377923971577065</v>
      </c>
      <c r="C32" s="27">
        <v>26.623195966823239</v>
      </c>
      <c r="D32" s="27">
        <v>26.893273398361476</v>
      </c>
      <c r="E32" s="27">
        <v>27.189408416487122</v>
      </c>
      <c r="F32" s="27">
        <v>27.511706424944744</v>
      </c>
      <c r="G32" s="27">
        <v>27.859916687211282</v>
      </c>
      <c r="H32" s="27">
        <v>28.233859933201224</v>
      </c>
      <c r="I32" s="27">
        <v>28.633375149397228</v>
      </c>
      <c r="J32" s="27">
        <v>29.058075373335921</v>
      </c>
      <c r="K32" s="27">
        <v>29.507092597406096</v>
      </c>
      <c r="L32" s="27">
        <v>29.978827108749261</v>
      </c>
      <c r="M32" s="27">
        <v>30.470751170963368</v>
      </c>
      <c r="N32" s="27">
        <v>30.979479010591444</v>
      </c>
      <c r="O32" s="27">
        <v>31.501497147469799</v>
      </c>
      <c r="P32" s="27">
        <v>32.03489337444347</v>
      </c>
      <c r="Q32" s="27">
        <v>32.581702383671676</v>
      </c>
      <c r="R32" s="27">
        <v>33.14898540841957</v>
      </c>
      <c r="S32" s="27">
        <v>33.745949569209436</v>
      </c>
      <c r="T32" s="27">
        <v>34.37727202465544</v>
      </c>
      <c r="U32" s="27">
        <v>35.038688800604746</v>
      </c>
      <c r="V32" s="27">
        <v>35.720623726961591</v>
      </c>
      <c r="W32" s="27">
        <v>36.415323447332128</v>
      </c>
      <c r="X32" s="27">
        <v>37.119022406267078</v>
      </c>
      <c r="Y32" s="27">
        <v>37.82991912596966</v>
      </c>
      <c r="Z32" s="27">
        <v>38.546701034587159</v>
      </c>
      <c r="AA32" s="27">
        <v>39.26824681216879</v>
      </c>
      <c r="AB32" s="27">
        <v>39.993658857200153</v>
      </c>
      <c r="AC32" s="27">
        <v>40.722442801923854</v>
      </c>
      <c r="AD32" s="27">
        <v>41.454829249538591</v>
      </c>
      <c r="AE32" s="27">
        <v>42.192151301404792</v>
      </c>
      <c r="AF32" s="27">
        <v>42.937103810902514</v>
      </c>
      <c r="AG32" s="27">
        <v>43.693672438906646</v>
      </c>
      <c r="AH32" s="27">
        <v>44.466566025413975</v>
      </c>
      <c r="AI32" s="27">
        <v>45.260175497254707</v>
      </c>
      <c r="AJ32" s="27">
        <v>46.077365466697017</v>
      </c>
      <c r="AK32" s="27">
        <v>46.918620631233736</v>
      </c>
    </row>
    <row r="34" spans="1:38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</row>
    <row r="35" spans="1:38" x14ac:dyDescent="0.3">
      <c r="A35" s="43" t="s">
        <v>405</v>
      </c>
    </row>
    <row r="36" spans="1:38" x14ac:dyDescent="0.3">
      <c r="A36" s="43" t="s">
        <v>403</v>
      </c>
      <c r="B36" s="43">
        <v>2015</v>
      </c>
      <c r="C36" s="43">
        <v>2016</v>
      </c>
      <c r="D36" s="43">
        <v>2017</v>
      </c>
      <c r="E36" s="43">
        <v>2018</v>
      </c>
      <c r="F36" s="43">
        <v>2019</v>
      </c>
      <c r="G36" s="43">
        <v>2020</v>
      </c>
      <c r="H36" s="43">
        <v>2021</v>
      </c>
      <c r="I36" s="43">
        <v>2022</v>
      </c>
      <c r="J36" s="43">
        <v>2023</v>
      </c>
      <c r="K36" s="43">
        <v>2024</v>
      </c>
      <c r="L36" s="43">
        <v>2025</v>
      </c>
      <c r="M36" s="43">
        <v>2026</v>
      </c>
      <c r="N36" s="43">
        <v>2027</v>
      </c>
      <c r="O36" s="43">
        <v>2028</v>
      </c>
      <c r="P36" s="43">
        <v>2029</v>
      </c>
      <c r="Q36" s="43">
        <v>2030</v>
      </c>
      <c r="R36" s="43">
        <v>2031</v>
      </c>
      <c r="S36" s="43">
        <v>2032</v>
      </c>
      <c r="T36" s="43">
        <v>2033</v>
      </c>
      <c r="U36" s="43">
        <v>2034</v>
      </c>
      <c r="V36" s="43">
        <v>2035</v>
      </c>
      <c r="W36" s="43">
        <v>2036</v>
      </c>
      <c r="X36" s="43">
        <v>2037</v>
      </c>
      <c r="Y36" s="43">
        <v>2038</v>
      </c>
      <c r="Z36" s="43">
        <v>2039</v>
      </c>
      <c r="AA36" s="43">
        <v>2040</v>
      </c>
      <c r="AB36" s="43">
        <v>2041</v>
      </c>
      <c r="AC36" s="43">
        <v>2042</v>
      </c>
      <c r="AD36" s="43">
        <v>2043</v>
      </c>
      <c r="AE36" s="43">
        <v>2044</v>
      </c>
      <c r="AF36" s="43">
        <v>2045</v>
      </c>
      <c r="AG36" s="43">
        <v>2046</v>
      </c>
      <c r="AH36" s="43">
        <v>2047</v>
      </c>
      <c r="AI36" s="43">
        <v>2048</v>
      </c>
      <c r="AJ36" s="43">
        <v>2049</v>
      </c>
      <c r="AK36" s="43">
        <v>2050</v>
      </c>
    </row>
    <row r="37" spans="1:38" x14ac:dyDescent="0.3">
      <c r="A37" s="43" t="s">
        <v>570</v>
      </c>
      <c r="B37" s="27">
        <v>25.971800153587644</v>
      </c>
      <c r="C37" s="27">
        <v>26.163562704516174</v>
      </c>
      <c r="D37" s="27">
        <v>26.374845450078261</v>
      </c>
      <c r="E37" s="27">
        <v>26.614577645365582</v>
      </c>
      <c r="F37" s="27">
        <v>26.891309580493534</v>
      </c>
      <c r="G37" s="27">
        <v>27.213267128427098</v>
      </c>
      <c r="H37" s="27">
        <v>27.3496573933745</v>
      </c>
      <c r="I37" s="27">
        <v>27.477500354161194</v>
      </c>
      <c r="J37" s="27">
        <v>27.596600946498025</v>
      </c>
      <c r="K37" s="27">
        <v>27.706628403359836</v>
      </c>
      <c r="L37" s="27">
        <v>27.807051547109261</v>
      </c>
      <c r="M37" s="27">
        <v>27.897102376009315</v>
      </c>
      <c r="N37" s="27">
        <v>27.975802795528256</v>
      </c>
      <c r="O37" s="27">
        <v>28.042109230824941</v>
      </c>
      <c r="P37" s="27">
        <v>28.095172696444717</v>
      </c>
      <c r="Q37" s="27">
        <v>28.134542255711025</v>
      </c>
      <c r="R37" s="27">
        <v>28.384723766730392</v>
      </c>
      <c r="S37" s="27">
        <v>28.623944721232263</v>
      </c>
      <c r="T37" s="27">
        <v>28.849794389465192</v>
      </c>
      <c r="U37" s="27">
        <v>29.059030133847884</v>
      </c>
      <c r="V37" s="27">
        <v>29.249651108170593</v>
      </c>
      <c r="W37" s="27">
        <v>29.422685228835988</v>
      </c>
      <c r="X37" s="27">
        <v>29.581997100611019</v>
      </c>
      <c r="Y37" s="27">
        <v>29.732637421939021</v>
      </c>
      <c r="Z37" s="27">
        <v>29.87906344735811</v>
      </c>
      <c r="AA37" s="27">
        <v>30.024105815629216</v>
      </c>
      <c r="AB37" s="27">
        <v>30.169020172700371</v>
      </c>
      <c r="AC37" s="27">
        <v>30.31417051640107</v>
      </c>
      <c r="AD37" s="27">
        <v>30.459584517666659</v>
      </c>
      <c r="AE37" s="27">
        <v>30.605144825053777</v>
      </c>
      <c r="AF37" s="27">
        <v>30.750610595877575</v>
      </c>
      <c r="AG37" s="27">
        <v>30.895632801717074</v>
      </c>
      <c r="AH37" s="27">
        <v>31.039809120971778</v>
      </c>
      <c r="AI37" s="27">
        <v>31.182777502399027</v>
      </c>
      <c r="AJ37" s="27">
        <v>31.324320147617964</v>
      </c>
      <c r="AK37" s="27">
        <v>31.46443087722303</v>
      </c>
    </row>
    <row r="38" spans="1:38" x14ac:dyDescent="0.3">
      <c r="A38" s="43" t="s">
        <v>511</v>
      </c>
      <c r="B38" s="27">
        <v>25.964580720942966</v>
      </c>
      <c r="C38" s="27">
        <v>26.006143914143749</v>
      </c>
      <c r="D38" s="27">
        <v>26.042438079975128</v>
      </c>
      <c r="E38" s="27">
        <v>26.073401905107751</v>
      </c>
      <c r="F38" s="27">
        <v>26.099121817289493</v>
      </c>
      <c r="G38" s="27">
        <v>26.021896823719949</v>
      </c>
      <c r="H38" s="27">
        <v>25.939558389579474</v>
      </c>
      <c r="I38" s="27">
        <v>25.841235570907404</v>
      </c>
      <c r="J38" s="27">
        <v>25.738154265156236</v>
      </c>
      <c r="K38" s="27">
        <v>25.630562190496232</v>
      </c>
      <c r="L38" s="27">
        <v>25.500476794756032</v>
      </c>
      <c r="M38" s="27">
        <v>25.366627661836041</v>
      </c>
      <c r="N38" s="27">
        <v>25.229515338910637</v>
      </c>
      <c r="O38" s="27">
        <v>25.059161248842162</v>
      </c>
      <c r="P38" s="27">
        <v>24.886387663009341</v>
      </c>
      <c r="Q38" s="27">
        <v>24.711106104253012</v>
      </c>
      <c r="R38" s="27">
        <v>24.776000655220255</v>
      </c>
      <c r="S38" s="27">
        <v>24.837656940237459</v>
      </c>
      <c r="T38" s="27">
        <v>24.895708969683898</v>
      </c>
      <c r="U38" s="27">
        <v>24.95066836470329</v>
      </c>
      <c r="V38" s="27">
        <v>25.003535693739565</v>
      </c>
      <c r="W38" s="27">
        <v>25.055096637678293</v>
      </c>
      <c r="X38" s="27">
        <v>25.105727556209363</v>
      </c>
      <c r="Y38" s="27">
        <v>25.155604854458133</v>
      </c>
      <c r="Z38" s="27">
        <v>25.204851883448924</v>
      </c>
      <c r="AA38" s="27">
        <v>25.253569260826357</v>
      </c>
      <c r="AB38" s="27">
        <v>25.301834094909566</v>
      </c>
      <c r="AC38" s="27">
        <v>25.349686511661076</v>
      </c>
      <c r="AD38" s="27">
        <v>25.397105696696489</v>
      </c>
      <c r="AE38" s="27">
        <v>25.44398273794982</v>
      </c>
      <c r="AF38" s="27">
        <v>25.490105141055931</v>
      </c>
      <c r="AG38" s="27">
        <v>25.535167935216236</v>
      </c>
      <c r="AH38" s="27">
        <v>25.578822981386942</v>
      </c>
      <c r="AI38" s="27">
        <v>25.620761594673819</v>
      </c>
      <c r="AJ38" s="27">
        <v>25.660803740495144</v>
      </c>
      <c r="AK38" s="27">
        <v>25.698954887513498</v>
      </c>
    </row>
    <row r="39" spans="1:38" x14ac:dyDescent="0.3">
      <c r="A39" s="43" t="s">
        <v>358</v>
      </c>
      <c r="B39" s="27">
        <v>25.991543277163043</v>
      </c>
      <c r="C39" s="27">
        <v>26.233261372814432</v>
      </c>
      <c r="D39" s="27">
        <v>26.499417492101369</v>
      </c>
      <c r="E39" s="27">
        <v>26.791268799707446</v>
      </c>
      <c r="F39" s="27">
        <v>27.1089131743976</v>
      </c>
      <c r="G39" s="27">
        <v>27.452093232271139</v>
      </c>
      <c r="H39" s="27">
        <v>27.820626328809293</v>
      </c>
      <c r="I39" s="27">
        <v>28.214349671061669</v>
      </c>
      <c r="J39" s="27">
        <v>28.632877269845704</v>
      </c>
      <c r="K39" s="27">
        <v>29.075347385728531</v>
      </c>
      <c r="L39" s="27">
        <v>29.54017583780038</v>
      </c>
      <c r="M39" s="27">
        <v>30.024863718819429</v>
      </c>
      <c r="N39" s="27">
        <v>30.526070021907145</v>
      </c>
      <c r="O39" s="27">
        <v>31.040335346076308</v>
      </c>
      <c r="P39" s="27">
        <v>31.565790538465823</v>
      </c>
      <c r="Q39" s="27">
        <v>32.104465806350696</v>
      </c>
      <c r="R39" s="27">
        <v>32.663344077075138</v>
      </c>
      <c r="S39" s="27">
        <v>33.251508188114713</v>
      </c>
      <c r="T39" s="27">
        <v>33.873558862155548</v>
      </c>
      <c r="U39" s="27">
        <v>34.525278610190099</v>
      </c>
      <c r="V39" s="27">
        <v>35.197220555764694</v>
      </c>
      <c r="W39" s="27">
        <v>35.881741037334898</v>
      </c>
      <c r="X39" s="27">
        <v>36.575128872162196</v>
      </c>
      <c r="Y39" s="27">
        <v>37.275609006222872</v>
      </c>
      <c r="Z39" s="27">
        <v>37.981888239741238</v>
      </c>
      <c r="AA39" s="27">
        <v>38.692861388881447</v>
      </c>
      <c r="AB39" s="27">
        <v>39.407644328038607</v>
      </c>
      <c r="AC39" s="27">
        <v>40.125749688372011</v>
      </c>
      <c r="AD39" s="27">
        <v>40.847404736404727</v>
      </c>
      <c r="AE39" s="27">
        <v>41.573923149655698</v>
      </c>
      <c r="AF39" s="27">
        <v>42.307960166826732</v>
      </c>
      <c r="AG39" s="27">
        <v>43.053442908566417</v>
      </c>
      <c r="AH39" s="27">
        <v>43.815011457840797</v>
      </c>
      <c r="AI39" s="27">
        <v>44.596992408271035</v>
      </c>
      <c r="AJ39" s="27">
        <v>45.402208303639618</v>
      </c>
      <c r="AK39" s="27">
        <v>46.231136795782483</v>
      </c>
    </row>
    <row r="41" spans="1:38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67"/>
    </row>
    <row r="44" spans="1:38" x14ac:dyDescent="0.3">
      <c r="Q44" s="67"/>
    </row>
    <row r="48" spans="1:38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</row>
    <row r="49" spans="2:38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</row>
    <row r="50" spans="2:38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</row>
    <row r="51" spans="2:38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67"/>
    </row>
    <row r="52" spans="2:3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2:3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C1B4-2579-40B7-8040-3F41238E3498}">
  <sheetPr codeName="Sheet43">
    <tabColor theme="6" tint="0.79998168889431442"/>
  </sheetPr>
  <dimension ref="A17:AL57"/>
  <sheetViews>
    <sheetView workbookViewId="0">
      <selection activeCell="Q27" sqref="Q27"/>
    </sheetView>
  </sheetViews>
  <sheetFormatPr defaultColWidth="9.109375" defaultRowHeight="14.4" x14ac:dyDescent="0.3"/>
  <cols>
    <col min="1" max="1" width="17.88671875" style="43" customWidth="1"/>
    <col min="2" max="37" width="9.5546875" style="43" bestFit="1" customWidth="1"/>
    <col min="38" max="16384" width="9.109375" style="43"/>
  </cols>
  <sheetData>
    <row r="17" spans="1:37" x14ac:dyDescent="0.3">
      <c r="A17" s="43" t="s">
        <v>445</v>
      </c>
    </row>
    <row r="18" spans="1:37" x14ac:dyDescent="0.3">
      <c r="A18" s="43" t="s">
        <v>403</v>
      </c>
      <c r="B18" s="43">
        <v>2015</v>
      </c>
      <c r="C18" s="43">
        <v>2016</v>
      </c>
      <c r="D18" s="43">
        <v>2017</v>
      </c>
      <c r="E18" s="43">
        <v>2018</v>
      </c>
      <c r="F18" s="43">
        <v>2019</v>
      </c>
      <c r="G18" s="43">
        <v>2020</v>
      </c>
      <c r="H18" s="43">
        <v>2021</v>
      </c>
      <c r="I18" s="43">
        <v>2022</v>
      </c>
      <c r="J18" s="43">
        <v>2023</v>
      </c>
      <c r="K18" s="43">
        <v>2024</v>
      </c>
      <c r="L18" s="43">
        <v>2025</v>
      </c>
      <c r="M18" s="43">
        <v>2026</v>
      </c>
      <c r="N18" s="43">
        <v>2027</v>
      </c>
      <c r="O18" s="43">
        <v>2028</v>
      </c>
      <c r="P18" s="43">
        <v>2029</v>
      </c>
      <c r="Q18" s="43">
        <v>2030</v>
      </c>
      <c r="R18" s="43">
        <v>2031</v>
      </c>
      <c r="S18" s="43">
        <v>2032</v>
      </c>
      <c r="T18" s="43">
        <v>2033</v>
      </c>
      <c r="U18" s="43">
        <v>2034</v>
      </c>
      <c r="V18" s="43">
        <v>2035</v>
      </c>
      <c r="W18" s="43">
        <v>2036</v>
      </c>
      <c r="X18" s="43">
        <v>2037</v>
      </c>
      <c r="Y18" s="43">
        <v>2038</v>
      </c>
      <c r="Z18" s="43">
        <v>2039</v>
      </c>
      <c r="AA18" s="43">
        <v>2040</v>
      </c>
      <c r="AB18" s="43">
        <v>2041</v>
      </c>
      <c r="AC18" s="43">
        <v>2042</v>
      </c>
      <c r="AD18" s="43">
        <v>2043</v>
      </c>
      <c r="AE18" s="43">
        <v>2044</v>
      </c>
      <c r="AF18" s="43">
        <v>2045</v>
      </c>
      <c r="AG18" s="43">
        <v>2046</v>
      </c>
      <c r="AH18" s="43">
        <v>2047</v>
      </c>
      <c r="AI18" s="43">
        <v>2048</v>
      </c>
      <c r="AJ18" s="43">
        <v>2049</v>
      </c>
      <c r="AK18" s="43">
        <v>2050</v>
      </c>
    </row>
    <row r="19" spans="1:37" x14ac:dyDescent="0.3">
      <c r="A19" s="43" t="s">
        <v>570</v>
      </c>
      <c r="B19" s="43">
        <v>3.9239697343976272</v>
      </c>
      <c r="C19" s="43">
        <v>4.0005292882951888</v>
      </c>
      <c r="D19" s="43">
        <v>4.1074467361806501</v>
      </c>
      <c r="E19" s="43">
        <v>4.2182059848734577</v>
      </c>
      <c r="F19" s="43">
        <v>4.330247397336902</v>
      </c>
      <c r="G19" s="43">
        <v>4.4436183400473315</v>
      </c>
      <c r="H19" s="43">
        <v>4.5598618102714994</v>
      </c>
      <c r="I19" s="43">
        <v>4.680525348045248</v>
      </c>
      <c r="J19" s="43">
        <v>4.8063110941986897</v>
      </c>
      <c r="K19" s="43">
        <v>4.9366739721599737</v>
      </c>
      <c r="L19" s="43">
        <v>5.0697350029357882</v>
      </c>
      <c r="M19" s="43">
        <v>5.2026016740015022</v>
      </c>
      <c r="N19" s="43">
        <v>5.3319412512407478</v>
      </c>
      <c r="O19" s="43">
        <v>5.4545038353509696</v>
      </c>
      <c r="P19" s="43">
        <v>5.5676304844458366</v>
      </c>
      <c r="Q19" s="43">
        <v>5.6700101244951604</v>
      </c>
      <c r="R19" s="43">
        <v>5.7641755946456898</v>
      </c>
      <c r="S19" s="43">
        <v>5.8510492619549721</v>
      </c>
      <c r="T19" s="43">
        <v>5.9337391791472403</v>
      </c>
      <c r="U19" s="43">
        <v>6.0143321340949063</v>
      </c>
      <c r="V19" s="43">
        <v>6.0938061310147953</v>
      </c>
      <c r="W19" s="43">
        <v>6.1728645529347412</v>
      </c>
      <c r="X19" s="43">
        <v>6.2522024824136091</v>
      </c>
      <c r="Y19" s="43">
        <v>6.3322643263228269</v>
      </c>
      <c r="Z19" s="43">
        <v>6.4131936959650195</v>
      </c>
      <c r="AA19" s="43">
        <v>6.4949233101244772</v>
      </c>
      <c r="AB19" s="43">
        <v>6.577229603098373</v>
      </c>
      <c r="AC19" s="43">
        <v>6.6597916605011811</v>
      </c>
      <c r="AD19" s="43">
        <v>6.7422899611568816</v>
      </c>
      <c r="AE19" s="43">
        <v>6.8245220156214677</v>
      </c>
      <c r="AF19" s="43">
        <v>6.9064885170989747</v>
      </c>
      <c r="AG19" s="43">
        <v>6.9884263226328436</v>
      </c>
      <c r="AH19" s="43">
        <v>7.0707640510339465</v>
      </c>
      <c r="AI19" s="43">
        <v>7.1540165994262495</v>
      </c>
      <c r="AJ19" s="43">
        <v>7.2386425049409802</v>
      </c>
      <c r="AK19" s="43">
        <v>7.3249232718037156</v>
      </c>
    </row>
    <row r="20" spans="1:37" x14ac:dyDescent="0.3">
      <c r="A20" s="43" t="s">
        <v>511</v>
      </c>
      <c r="B20" s="43">
        <v>3.9239697343976272</v>
      </c>
      <c r="C20" s="43">
        <v>3.9870833864766273</v>
      </c>
      <c r="D20" s="43">
        <v>4.0798277544714008</v>
      </c>
      <c r="E20" s="43">
        <v>4.175647314569253</v>
      </c>
      <c r="F20" s="43">
        <v>4.2719773944464823</v>
      </c>
      <c r="G20" s="43">
        <v>4.3655146951184909</v>
      </c>
      <c r="H20" s="43">
        <v>4.4609420425777353</v>
      </c>
      <c r="I20" s="43">
        <v>4.5597326470147417</v>
      </c>
      <c r="J20" s="43">
        <v>4.6625142200902729</v>
      </c>
      <c r="K20" s="43">
        <v>4.7684930842346915</v>
      </c>
      <c r="L20" s="43">
        <v>4.8610607422486192</v>
      </c>
      <c r="M20" s="43">
        <v>4.9516807027050955</v>
      </c>
      <c r="N20" s="43">
        <v>5.0372182594619561</v>
      </c>
      <c r="O20" s="43">
        <v>5.1147099617172769</v>
      </c>
      <c r="P20" s="43">
        <v>5.1818328268472023</v>
      </c>
      <c r="Q20" s="43">
        <v>5.2375821371523337</v>
      </c>
      <c r="R20" s="43">
        <v>5.3208497457855408</v>
      </c>
      <c r="S20" s="43">
        <v>5.38671554144174</v>
      </c>
      <c r="T20" s="43">
        <v>5.4483144267542993</v>
      </c>
      <c r="U20" s="43">
        <v>5.5075880969356321</v>
      </c>
      <c r="V20" s="43">
        <v>5.5654451620657976</v>
      </c>
      <c r="W20" s="43">
        <v>5.6225345157425686</v>
      </c>
      <c r="X20" s="43">
        <v>5.6794906224607322</v>
      </c>
      <c r="Y20" s="43">
        <v>5.7367140394336067</v>
      </c>
      <c r="Z20" s="43">
        <v>5.7943292021258621</v>
      </c>
      <c r="AA20" s="43">
        <v>5.8522691141622696</v>
      </c>
      <c r="AB20" s="43">
        <v>5.9103270002065535</v>
      </c>
      <c r="AC20" s="43">
        <v>5.9682110349484434</v>
      </c>
      <c r="AD20" s="43">
        <v>6.0256337812515639</v>
      </c>
      <c r="AE20" s="43">
        <v>6.0824152369466793</v>
      </c>
      <c r="AF20" s="43">
        <v>6.1385583295377018</v>
      </c>
      <c r="AG20" s="43">
        <v>6.1942742383914178</v>
      </c>
      <c r="AH20" s="43">
        <v>6.2499423927763011</v>
      </c>
      <c r="AI20" s="43">
        <v>6.3060137186993881</v>
      </c>
      <c r="AJ20" s="43">
        <v>6.3628849181340206</v>
      </c>
      <c r="AK20" s="43">
        <v>6.4207923003974798</v>
      </c>
    </row>
    <row r="21" spans="1:37" x14ac:dyDescent="0.3">
      <c r="A21" s="43" t="s">
        <v>358</v>
      </c>
      <c r="B21" s="43">
        <v>3.9239697343976272</v>
      </c>
      <c r="C21" s="43">
        <v>4.0017564936198999</v>
      </c>
      <c r="D21" s="43">
        <v>4.1099675162572877</v>
      </c>
      <c r="E21" s="43">
        <v>4.2220903079567771</v>
      </c>
      <c r="F21" s="43">
        <v>4.3355656912515048</v>
      </c>
      <c r="G21" s="43">
        <v>4.4504423516532006</v>
      </c>
      <c r="H21" s="43">
        <v>4.5682674223285833</v>
      </c>
      <c r="I21" s="43">
        <v>4.6905944908856823</v>
      </c>
      <c r="J21" s="43">
        <v>4.8181315770009325</v>
      </c>
      <c r="K21" s="43">
        <v>4.9503369020095187</v>
      </c>
      <c r="L21" s="43">
        <v>5.0853300149817322</v>
      </c>
      <c r="M21" s="43">
        <v>5.2202111864036382</v>
      </c>
      <c r="N21" s="43">
        <v>5.3516352690307825</v>
      </c>
      <c r="O21" s="43">
        <v>5.4763361621842108</v>
      </c>
      <c r="P21" s="43">
        <v>5.5916372470264024</v>
      </c>
      <c r="Q21" s="43">
        <v>5.6962127029286327</v>
      </c>
      <c r="R21" s="43">
        <v>5.7908133359912481</v>
      </c>
      <c r="S21" s="43">
        <v>5.8780884689119679</v>
      </c>
      <c r="T21" s="43">
        <v>5.961160517527869</v>
      </c>
      <c r="U21" s="43">
        <v>6.042125913296065</v>
      </c>
      <c r="V21" s="43">
        <v>6.1219671800429927</v>
      </c>
      <c r="W21" s="43">
        <v>6.2013909513107697</v>
      </c>
      <c r="X21" s="43">
        <v>6.2810955218139544</v>
      </c>
      <c r="Y21" s="43">
        <v>6.3615273521426827</v>
      </c>
      <c r="Z21" s="43">
        <v>6.4428307172644361</v>
      </c>
      <c r="AA21" s="43">
        <v>6.524938025039658</v>
      </c>
      <c r="AB21" s="43">
        <v>6.6076246766107838</v>
      </c>
      <c r="AC21" s="43">
        <v>6.6905682745641775</v>
      </c>
      <c r="AD21" s="43">
        <v>6.7734478211340985</v>
      </c>
      <c r="AE21" s="43">
        <v>6.8560598911206219</v>
      </c>
      <c r="AF21" s="43">
        <v>6.938405180931257</v>
      </c>
      <c r="AG21" s="43">
        <v>7.0207216421869054</v>
      </c>
      <c r="AH21" s="43">
        <v>7.1034398744564458</v>
      </c>
      <c r="AI21" s="43">
        <v>7.1870771543361949</v>
      </c>
      <c r="AJ21" s="43">
        <v>7.2720941379756701</v>
      </c>
      <c r="AK21" s="43">
        <v>7.358773630504035</v>
      </c>
    </row>
    <row r="23" spans="1:37" x14ac:dyDescent="0.3">
      <c r="B23" s="43">
        <v>2015</v>
      </c>
      <c r="C23" s="43">
        <v>2020</v>
      </c>
      <c r="D23" s="43">
        <v>2025</v>
      </c>
      <c r="E23" s="43">
        <v>2030</v>
      </c>
      <c r="F23" s="43">
        <v>2035</v>
      </c>
      <c r="G23" s="43">
        <v>2040</v>
      </c>
      <c r="H23" s="43">
        <v>2045</v>
      </c>
      <c r="I23" s="43">
        <v>2050</v>
      </c>
      <c r="J23" s="43" t="s">
        <v>454</v>
      </c>
      <c r="Q23" s="67"/>
    </row>
    <row r="24" spans="1:37" x14ac:dyDescent="0.3">
      <c r="A24" s="43" t="s">
        <v>358</v>
      </c>
      <c r="B24" s="43">
        <f t="shared" ref="B24:I26" si="0">INDEX($B$19:$AK$21,MATCH($A24,$A$19:$A$21,0),MATCH(B$23,$B$18:$AK$18,0))</f>
        <v>3.9239697343976272</v>
      </c>
      <c r="C24" s="43">
        <f t="shared" si="0"/>
        <v>4.4504423516532006</v>
      </c>
      <c r="D24" s="43">
        <f t="shared" si="0"/>
        <v>5.0853300149817322</v>
      </c>
      <c r="E24" s="43">
        <f t="shared" si="0"/>
        <v>5.6962127029286327</v>
      </c>
      <c r="F24" s="43">
        <f t="shared" si="0"/>
        <v>6.1219671800429927</v>
      </c>
      <c r="G24" s="43">
        <f t="shared" si="0"/>
        <v>6.524938025039658</v>
      </c>
      <c r="H24" s="43">
        <f t="shared" si="0"/>
        <v>6.938405180931257</v>
      </c>
      <c r="I24" s="43">
        <f t="shared" si="0"/>
        <v>7.358773630504035</v>
      </c>
    </row>
    <row r="25" spans="1:37" x14ac:dyDescent="0.3">
      <c r="A25" s="43" t="s">
        <v>511</v>
      </c>
      <c r="B25" s="43">
        <f t="shared" si="0"/>
        <v>3.9239697343976272</v>
      </c>
      <c r="C25" s="43">
        <f t="shared" si="0"/>
        <v>4.3655146951184909</v>
      </c>
      <c r="D25" s="43">
        <f t="shared" si="0"/>
        <v>4.8610607422486192</v>
      </c>
      <c r="E25" s="43">
        <f t="shared" si="0"/>
        <v>5.2375821371523337</v>
      </c>
      <c r="F25" s="43">
        <f t="shared" si="0"/>
        <v>5.5654451620657976</v>
      </c>
      <c r="G25" s="43">
        <f t="shared" si="0"/>
        <v>5.8522691141622696</v>
      </c>
      <c r="H25" s="43">
        <f t="shared" si="0"/>
        <v>6.1385583295377018</v>
      </c>
      <c r="I25" s="43">
        <f t="shared" si="0"/>
        <v>6.4207923003974798</v>
      </c>
      <c r="J25" s="28">
        <f>(E25-E$24)/E$24</f>
        <v>-8.0515000000000031E-2</v>
      </c>
    </row>
    <row r="26" spans="1:37" x14ac:dyDescent="0.3">
      <c r="A26" s="43" t="s">
        <v>570</v>
      </c>
      <c r="B26" s="43">
        <f t="shared" si="0"/>
        <v>3.9239697343976272</v>
      </c>
      <c r="C26" s="43">
        <f t="shared" si="0"/>
        <v>4.4436183400473315</v>
      </c>
      <c r="D26" s="43">
        <f t="shared" si="0"/>
        <v>5.0697350029357882</v>
      </c>
      <c r="E26" s="43">
        <f t="shared" si="0"/>
        <v>5.6700101244951604</v>
      </c>
      <c r="F26" s="43">
        <f t="shared" si="0"/>
        <v>6.0938061310147953</v>
      </c>
      <c r="G26" s="43">
        <f t="shared" si="0"/>
        <v>6.4949233101244772</v>
      </c>
      <c r="H26" s="43">
        <f t="shared" si="0"/>
        <v>6.9064885170989747</v>
      </c>
      <c r="I26" s="43">
        <f t="shared" si="0"/>
        <v>7.3249232718037156</v>
      </c>
      <c r="J26" s="28">
        <f>(E26-E$24)/E$24</f>
        <v>-4.6000000000001014E-3</v>
      </c>
    </row>
    <row r="27" spans="1:37" x14ac:dyDescent="0.3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</row>
    <row r="29" spans="1:37" x14ac:dyDescent="0.3">
      <c r="B29" s="27"/>
      <c r="C29" s="27"/>
      <c r="D29" s="27"/>
      <c r="E29" s="27"/>
      <c r="F29" s="27"/>
      <c r="G29" s="27"/>
      <c r="H29" s="27"/>
      <c r="I29" s="27"/>
    </row>
    <row r="30" spans="1:37" x14ac:dyDescent="0.3">
      <c r="B30" s="27"/>
      <c r="C30" s="27"/>
      <c r="D30" s="27"/>
      <c r="E30" s="27"/>
      <c r="F30" s="27"/>
      <c r="G30" s="27"/>
      <c r="H30" s="27"/>
      <c r="I30" s="27"/>
    </row>
    <row r="31" spans="1:37" x14ac:dyDescent="0.3">
      <c r="B31" s="27"/>
      <c r="C31" s="27"/>
      <c r="D31" s="27"/>
      <c r="E31" s="27"/>
      <c r="F31" s="27"/>
      <c r="G31" s="27"/>
      <c r="H31" s="27"/>
      <c r="I31" s="27"/>
    </row>
    <row r="32" spans="1:37" x14ac:dyDescent="0.3">
      <c r="B32" s="27"/>
      <c r="C32" s="27"/>
      <c r="D32" s="27"/>
      <c r="E32" s="27"/>
      <c r="F32" s="27"/>
      <c r="G32" s="27"/>
      <c r="H32" s="27"/>
      <c r="I32" s="27"/>
    </row>
    <row r="33" spans="2:38" x14ac:dyDescent="0.3">
      <c r="B33" s="27"/>
      <c r="C33" s="27"/>
      <c r="D33" s="27"/>
      <c r="E33" s="27"/>
      <c r="F33" s="27"/>
      <c r="G33" s="27"/>
      <c r="H33" s="27"/>
      <c r="I33" s="27"/>
    </row>
    <row r="36" spans="2:38" x14ac:dyDescent="0.3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</row>
    <row r="45" spans="2:3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67"/>
    </row>
    <row r="48" spans="2:38" x14ac:dyDescent="0.3">
      <c r="Q48" s="67"/>
    </row>
    <row r="52" spans="2:3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2:3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2:3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2:3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67"/>
    </row>
    <row r="56" spans="2:3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2:3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DC658-40C7-48B5-AF7E-F23F3D050011}">
  <sheetPr>
    <tabColor theme="6" tint="0.79998168889431442"/>
  </sheetPr>
  <dimension ref="A17:AL57"/>
  <sheetViews>
    <sheetView workbookViewId="0">
      <selection activeCell="J29" sqref="J29"/>
    </sheetView>
  </sheetViews>
  <sheetFormatPr defaultColWidth="9.109375" defaultRowHeight="14.4" x14ac:dyDescent="0.3"/>
  <cols>
    <col min="1" max="1" width="17.88671875" style="43" customWidth="1"/>
    <col min="2" max="37" width="9.5546875" style="43" bestFit="1" customWidth="1"/>
    <col min="38" max="16384" width="9.109375" style="43"/>
  </cols>
  <sheetData>
    <row r="17" spans="1:37" x14ac:dyDescent="0.3">
      <c r="A17" s="43" t="s">
        <v>445</v>
      </c>
    </row>
    <row r="18" spans="1:37" x14ac:dyDescent="0.3">
      <c r="A18" s="43" t="s">
        <v>403</v>
      </c>
      <c r="B18" s="43">
        <v>2015</v>
      </c>
      <c r="C18" s="43">
        <v>2016</v>
      </c>
      <c r="D18" s="43">
        <v>2017</v>
      </c>
      <c r="E18" s="43">
        <v>2018</v>
      </c>
      <c r="F18" s="43">
        <v>2019</v>
      </c>
      <c r="G18" s="43">
        <v>2020</v>
      </c>
      <c r="H18" s="43">
        <v>2021</v>
      </c>
      <c r="I18" s="43">
        <v>2022</v>
      </c>
      <c r="J18" s="43">
        <v>2023</v>
      </c>
      <c r="K18" s="43">
        <v>2024</v>
      </c>
      <c r="L18" s="43">
        <v>2025</v>
      </c>
      <c r="M18" s="43">
        <v>2026</v>
      </c>
      <c r="N18" s="43">
        <v>2027</v>
      </c>
      <c r="O18" s="43">
        <v>2028</v>
      </c>
      <c r="P18" s="43">
        <v>2029</v>
      </c>
      <c r="Q18" s="43">
        <v>2030</v>
      </c>
      <c r="R18" s="43">
        <v>2031</v>
      </c>
      <c r="S18" s="43">
        <v>2032</v>
      </c>
      <c r="T18" s="43">
        <v>2033</v>
      </c>
      <c r="U18" s="43">
        <v>2034</v>
      </c>
      <c r="V18" s="43">
        <v>2035</v>
      </c>
      <c r="W18" s="43">
        <v>2036</v>
      </c>
      <c r="X18" s="43">
        <v>2037</v>
      </c>
      <c r="Y18" s="43">
        <v>2038</v>
      </c>
      <c r="Z18" s="43">
        <v>2039</v>
      </c>
      <c r="AA18" s="43">
        <v>2040</v>
      </c>
      <c r="AB18" s="43">
        <v>2041</v>
      </c>
      <c r="AC18" s="43">
        <v>2042</v>
      </c>
      <c r="AD18" s="43">
        <v>2043</v>
      </c>
      <c r="AE18" s="43">
        <v>2044</v>
      </c>
      <c r="AF18" s="43">
        <v>2045</v>
      </c>
      <c r="AG18" s="43">
        <v>2046</v>
      </c>
      <c r="AH18" s="43">
        <v>2047</v>
      </c>
      <c r="AI18" s="43">
        <v>2048</v>
      </c>
      <c r="AJ18" s="43">
        <v>2049</v>
      </c>
      <c r="AK18" s="43">
        <v>2050</v>
      </c>
    </row>
    <row r="19" spans="1:37" x14ac:dyDescent="0.3">
      <c r="A19" s="43" t="s">
        <v>570</v>
      </c>
      <c r="B19" s="43">
        <f>'VMT by Scenario (LDV)'!B19+'VMT by Scenario (HDV)'!B19</f>
        <v>56.253657144473436</v>
      </c>
      <c r="C19" s="43">
        <f>'VMT by Scenario (LDV)'!C19+'VMT by Scenario (HDV)'!C19</f>
        <v>56.716552956602506</v>
      </c>
      <c r="D19" s="43">
        <f>'VMT by Scenario (LDV)'!D19+'VMT by Scenario (HDV)'!D19</f>
        <v>57.249141388639757</v>
      </c>
      <c r="E19" s="43">
        <f>'VMT by Scenario (LDV)'!E19+'VMT by Scenario (HDV)'!E19</f>
        <v>57.842873975078227</v>
      </c>
      <c r="F19" s="43">
        <f>'VMT by Scenario (LDV)'!F19+'VMT by Scenario (HDV)'!F19</f>
        <v>58.512424900643452</v>
      </c>
      <c r="G19" s="43">
        <f>'VMT by Scenario (LDV)'!G19+'VMT by Scenario (HDV)'!G19</f>
        <v>59.274426068673968</v>
      </c>
      <c r="H19" s="43">
        <f>'VMT by Scenario (LDV)'!H19+'VMT by Scenario (HDV)'!H19</f>
        <v>59.665411853522997</v>
      </c>
      <c r="I19" s="43">
        <f>'VMT by Scenario (LDV)'!I19+'VMT by Scenario (HDV)'!I19</f>
        <v>60.043604018980091</v>
      </c>
      <c r="J19" s="43">
        <f>'VMT by Scenario (LDV)'!J19+'VMT by Scenario (HDV)'!J19</f>
        <v>60.409316166050203</v>
      </c>
      <c r="K19" s="43">
        <f>'VMT by Scenario (LDV)'!K19+'VMT by Scenario (HDV)'!K19</f>
        <v>60.761342836137047</v>
      </c>
      <c r="L19" s="43">
        <f>'VMT by Scenario (LDV)'!L19+'VMT by Scenario (HDV)'!L19</f>
        <v>61.096742097196035</v>
      </c>
      <c r="M19" s="43">
        <f>'VMT by Scenario (LDV)'!M19+'VMT by Scenario (HDV)'!M19</f>
        <v>61.411081356551676</v>
      </c>
      <c r="N19" s="43">
        <f>'VMT by Scenario (LDV)'!N19+'VMT by Scenario (HDV)'!N19</f>
        <v>61.699061042801333</v>
      </c>
      <c r="O19" s="43">
        <f>'VMT by Scenario (LDV)'!O19+'VMT by Scenario (HDV)'!O19</f>
        <v>61.955325225203794</v>
      </c>
      <c r="P19" s="43">
        <f>'VMT by Scenario (LDV)'!P19+'VMT by Scenario (HDV)'!P19</f>
        <v>62.175489372327867</v>
      </c>
      <c r="Q19" s="43">
        <f>'VMT by Scenario (LDV)'!Q19+'VMT by Scenario (HDV)'!Q19</f>
        <v>62.357309619579681</v>
      </c>
      <c r="R19" s="43">
        <f>'VMT by Scenario (LDV)'!R19+'VMT by Scenario (HDV)'!R19</f>
        <v>62.955645154215546</v>
      </c>
      <c r="S19" s="43">
        <f>'VMT by Scenario (LDV)'!S19+'VMT by Scenario (HDV)'!S19</f>
        <v>63.524567657076481</v>
      </c>
      <c r="T19" s="43">
        <f>'VMT by Scenario (LDV)'!T19+'VMT by Scenario (HDV)'!T19</f>
        <v>64.062335296338844</v>
      </c>
      <c r="U19" s="43">
        <f>'VMT by Scenario (LDV)'!U19+'VMT by Scenario (HDV)'!U19</f>
        <v>64.564516342241731</v>
      </c>
      <c r="V19" s="43">
        <f>'VMT by Scenario (LDV)'!V19+'VMT by Scenario (HDV)'!V19</f>
        <v>65.02806768610192</v>
      </c>
      <c r="W19" s="43">
        <f>'VMT by Scenario (LDV)'!W19+'VMT by Scenario (HDV)'!W19</f>
        <v>65.455767493773891</v>
      </c>
      <c r="X19" s="43">
        <f>'VMT by Scenario (LDV)'!X19+'VMT by Scenario (HDV)'!X19</f>
        <v>65.856098258691446</v>
      </c>
      <c r="Y19" s="43">
        <f>'VMT by Scenario (LDV)'!Y19+'VMT by Scenario (HDV)'!Y19</f>
        <v>66.23968088180257</v>
      </c>
      <c r="Z19" s="43">
        <f>'VMT by Scenario (LDV)'!Z19+'VMT by Scenario (HDV)'!Z19</f>
        <v>66.615639665247556</v>
      </c>
      <c r="AA19" s="43">
        <f>'VMT by Scenario (LDV)'!AA19+'VMT by Scenario (HDV)'!AA19</f>
        <v>66.989610912301671</v>
      </c>
      <c r="AB19" s="43">
        <f>'VMT by Scenario (LDV)'!AB19+'VMT by Scenario (HDV)'!AB19</f>
        <v>67.36390078951743</v>
      </c>
      <c r="AC19" s="43">
        <f>'VMT by Scenario (LDV)'!AC19+'VMT by Scenario (HDV)'!AC19</f>
        <v>67.738921964495532</v>
      </c>
      <c r="AD19" s="43">
        <f>'VMT by Scenario (LDV)'!AD19+'VMT by Scenario (HDV)'!AD19</f>
        <v>68.114410638285364</v>
      </c>
      <c r="AE19" s="43">
        <f>'VMT by Scenario (LDV)'!AE19+'VMT by Scenario (HDV)'!AE19</f>
        <v>68.489927798011564</v>
      </c>
      <c r="AF19" s="43">
        <f>'VMT by Scenario (LDV)'!AF19+'VMT by Scenario (HDV)'!AF19</f>
        <v>68.864988957125576</v>
      </c>
      <c r="AG19" s="43">
        <f>'VMT by Scenario (LDV)'!AG19+'VMT by Scenario (HDV)'!AG19</f>
        <v>69.239127817373358</v>
      </c>
      <c r="AH19" s="43">
        <f>'VMT by Scenario (LDV)'!AH19+'VMT by Scenario (HDV)'!AH19</f>
        <v>69.611962212250461</v>
      </c>
      <c r="AI19" s="43">
        <f>'VMT by Scenario (LDV)'!AI19+'VMT by Scenario (HDV)'!AI19</f>
        <v>69.983277550120903</v>
      </c>
      <c r="AJ19" s="43">
        <f>'VMT by Scenario (LDV)'!AJ19+'VMT by Scenario (HDV)'!AJ19</f>
        <v>70.353093593612925</v>
      </c>
      <c r="AK19" s="43">
        <f>'VMT by Scenario (LDV)'!AK19+'VMT by Scenario (HDV)'!AK19</f>
        <v>70.721679360593527</v>
      </c>
    </row>
    <row r="20" spans="1:37" x14ac:dyDescent="0.3">
      <c r="A20" s="43" t="s">
        <v>511</v>
      </c>
      <c r="B20" s="43">
        <f>'VMT by Scenario (LDV)'!B20+'VMT by Scenario (HDV)'!B20</f>
        <v>56.239244531111837</v>
      </c>
      <c r="C20" s="43">
        <f>'VMT by Scenario (LDV)'!C20+'VMT by Scenario (HDV)'!C20</f>
        <v>56.386102510410922</v>
      </c>
      <c r="D20" s="43">
        <f>'VMT by Scenario (LDV)'!D20+'VMT by Scenario (HDV)'!D20</f>
        <v>56.551974733354221</v>
      </c>
      <c r="E20" s="43">
        <f>'VMT by Scenario (LDV)'!E20+'VMT by Scenario (HDV)'!E20</f>
        <v>56.710181997893791</v>
      </c>
      <c r="F20" s="43">
        <f>'VMT by Scenario (LDV)'!F20+'VMT by Scenario (HDV)'!F20</f>
        <v>56.858333835229814</v>
      </c>
      <c r="G20" s="43">
        <f>'VMT by Scenario (LDV)'!G20+'VMT by Scenario (HDV)'!G20</f>
        <v>56.795790156039764</v>
      </c>
      <c r="H20" s="43">
        <f>'VMT by Scenario (LDV)'!H20+'VMT by Scenario (HDV)'!H20</f>
        <v>56.724832836142376</v>
      </c>
      <c r="I20" s="43">
        <f>'VMT by Scenario (LDV)'!I20+'VMT by Scenario (HDV)'!I20</f>
        <v>56.625032024954805</v>
      </c>
      <c r="J20" s="43">
        <f>'VMT by Scenario (LDV)'!J20+'VMT by Scenario (HDV)'!J20</f>
        <v>56.519634447311788</v>
      </c>
      <c r="K20" s="43">
        <f>'VMT by Scenario (LDV)'!K20+'VMT by Scenario (HDV)'!K20</f>
        <v>56.408346033810346</v>
      </c>
      <c r="L20" s="43">
        <f>'VMT by Scenario (LDV)'!L20+'VMT by Scenario (HDV)'!L20</f>
        <v>56.238325990597119</v>
      </c>
      <c r="M20" s="43">
        <f>'VMT by Scenario (LDV)'!M20+'VMT by Scenario (HDV)'!M20</f>
        <v>56.058776025002388</v>
      </c>
      <c r="N20" s="43">
        <f>'VMT by Scenario (LDV)'!N20+'VMT by Scenario (HDV)'!N20</f>
        <v>55.867570145931005</v>
      </c>
      <c r="O20" s="43">
        <f>'VMT by Scenario (LDV)'!O20+'VMT by Scenario (HDV)'!O20</f>
        <v>55.601342175014842</v>
      </c>
      <c r="P20" s="43">
        <f>'VMT by Scenario (LDV)'!P20+'VMT by Scenario (HDV)'!P20</f>
        <v>55.319871696361716</v>
      </c>
      <c r="Q20" s="43">
        <f>'VMT by Scenario (LDV)'!Q20+'VMT by Scenario (HDV)'!Q20</f>
        <v>55.021975429700831</v>
      </c>
      <c r="R20" s="43">
        <f>'VMT by Scenario (LDV)'!R20+'VMT by Scenario (HDV)'!R20</f>
        <v>55.23598448846262</v>
      </c>
      <c r="S20" s="43">
        <f>'VMT by Scenario (LDV)'!S20+'VMT by Scenario (HDV)'!S20</f>
        <v>55.426066743994866</v>
      </c>
      <c r="T20" s="43">
        <f>'VMT by Scenario (LDV)'!T20+'VMT by Scenario (HDV)'!T20</f>
        <v>55.604619878254596</v>
      </c>
      <c r="U20" s="43">
        <f>'VMT by Scenario (LDV)'!U20+'VMT by Scenario (HDV)'!U20</f>
        <v>55.774616828139209</v>
      </c>
      <c r="V20" s="43">
        <f>'VMT by Scenario (LDV)'!V20+'VMT by Scenario (HDV)'!V20</f>
        <v>55.938982118794826</v>
      </c>
      <c r="W20" s="43">
        <f>'VMT by Scenario (LDV)'!W20+'VMT by Scenario (HDV)'!W20</f>
        <v>56.099947809622151</v>
      </c>
      <c r="X20" s="43">
        <f>'VMT by Scenario (LDV)'!X20+'VMT by Scenario (HDV)'!X20</f>
        <v>56.258906720641917</v>
      </c>
      <c r="Y20" s="43">
        <f>'VMT by Scenario (LDV)'!Y20+'VMT by Scenario (HDV)'!Y20</f>
        <v>56.416614824544752</v>
      </c>
      <c r="Z20" s="43">
        <f>'VMT by Scenario (LDV)'!Z20+'VMT by Scenario (HDV)'!Z20</f>
        <v>56.573445049339128</v>
      </c>
      <c r="AA20" s="43">
        <f>'VMT by Scenario (LDV)'!AA20+'VMT by Scenario (HDV)'!AA20</f>
        <v>56.729533388270056</v>
      </c>
      <c r="AB20" s="43">
        <f>'VMT by Scenario (LDV)'!AB20+'VMT by Scenario (HDV)'!AB20</f>
        <v>56.884828261050288</v>
      </c>
      <c r="AC20" s="43">
        <f>'VMT by Scenario (LDV)'!AC20+'VMT by Scenario (HDV)'!AC20</f>
        <v>57.039118828865462</v>
      </c>
      <c r="AD20" s="43">
        <f>'VMT by Scenario (LDV)'!AD20+'VMT by Scenario (HDV)'!AD20</f>
        <v>57.19207560225842</v>
      </c>
      <c r="AE20" s="43">
        <f>'VMT by Scenario (LDV)'!AE20+'VMT by Scenario (HDV)'!AE20</f>
        <v>57.343299194376797</v>
      </c>
      <c r="AF20" s="43">
        <f>'VMT by Scenario (LDV)'!AF20+'VMT by Scenario (HDV)'!AF20</f>
        <v>57.492364095149391</v>
      </c>
      <c r="AG20" s="43">
        <f>'VMT by Scenario (LDV)'!AG20+'VMT by Scenario (HDV)'!AG20</f>
        <v>57.638866985930093</v>
      </c>
      <c r="AH20" s="43">
        <f>'VMT by Scenario (LDV)'!AH20+'VMT by Scenario (HDV)'!AH20</f>
        <v>57.782485789187362</v>
      </c>
      <c r="AI20" s="43">
        <f>'VMT by Scenario (LDV)'!AI20+'VMT by Scenario (HDV)'!AI20</f>
        <v>57.923049269379504</v>
      </c>
      <c r="AJ20" s="43">
        <f>'VMT by Scenario (LDV)'!AJ20+'VMT by Scenario (HDV)'!AJ20</f>
        <v>58.060591520892025</v>
      </c>
      <c r="AK20" s="43">
        <f>'VMT by Scenario (LDV)'!AK20+'VMT by Scenario (HDV)'!AK20</f>
        <v>58.195359855561733</v>
      </c>
    </row>
    <row r="21" spans="1:37" x14ac:dyDescent="0.3">
      <c r="A21" s="43" t="s">
        <v>358</v>
      </c>
      <c r="B21" s="43">
        <f>'VMT by Scenario (LDV)'!B21+'VMT by Scenario (HDV)'!B21</f>
        <v>56.293436983137738</v>
      </c>
      <c r="C21" s="43">
        <f>'VMT by Scenario (LDV)'!C21+'VMT by Scenario (HDV)'!C21</f>
        <v>56.858213833257572</v>
      </c>
      <c r="D21" s="43">
        <f>'VMT by Scenario (LDV)'!D21+'VMT by Scenario (HDV)'!D21</f>
        <v>57.50265840672013</v>
      </c>
      <c r="E21" s="43">
        <f>'VMT by Scenario (LDV)'!E21+'VMT by Scenario (HDV)'!E21</f>
        <v>58.202767524151341</v>
      </c>
      <c r="F21" s="43">
        <f>'VMT by Scenario (LDV)'!F21+'VMT by Scenario (HDV)'!F21</f>
        <v>58.956185290593851</v>
      </c>
      <c r="G21" s="43">
        <f>'VMT by Scenario (LDV)'!G21+'VMT by Scenario (HDV)'!G21</f>
        <v>59.762452271135622</v>
      </c>
      <c r="H21" s="43">
        <f>'VMT by Scenario (LDV)'!H21+'VMT by Scenario (HDV)'!H21</f>
        <v>60.622753684339095</v>
      </c>
      <c r="I21" s="43">
        <f>'VMT by Scenario (LDV)'!I21+'VMT by Scenario (HDV)'!I21</f>
        <v>61.538319311344573</v>
      </c>
      <c r="J21" s="43">
        <f>'VMT by Scenario (LDV)'!J21+'VMT by Scenario (HDV)'!J21</f>
        <v>62.509084220182558</v>
      </c>
      <c r="K21" s="43">
        <f>'VMT by Scenario (LDV)'!K21+'VMT by Scenario (HDV)'!K21</f>
        <v>63.532776885144145</v>
      </c>
      <c r="L21" s="43">
        <f>'VMT by Scenario (LDV)'!L21+'VMT by Scenario (HDV)'!L21</f>
        <v>64.60433296153137</v>
      </c>
      <c r="M21" s="43">
        <f>'VMT by Scenario (LDV)'!M21+'VMT by Scenario (HDV)'!M21</f>
        <v>65.715826076186431</v>
      </c>
      <c r="N21" s="43">
        <f>'VMT by Scenario (LDV)'!N21+'VMT by Scenario (HDV)'!N21</f>
        <v>66.857184301529372</v>
      </c>
      <c r="O21" s="43">
        <f>'VMT by Scenario (LDV)'!O21+'VMT by Scenario (HDV)'!O21</f>
        <v>68.018168655730321</v>
      </c>
      <c r="P21" s="43">
        <f>'VMT by Scenario (LDV)'!P21+'VMT by Scenario (HDV)'!P21</f>
        <v>69.192321159935688</v>
      </c>
      <c r="Q21" s="43">
        <f>'VMT by Scenario (LDV)'!Q21+'VMT by Scenario (HDV)'!Q21</f>
        <v>70.382380892951005</v>
      </c>
      <c r="R21" s="43">
        <f>'VMT by Scenario (LDV)'!R21+'VMT by Scenario (HDV)'!R21</f>
        <v>71.603142821485946</v>
      </c>
      <c r="S21" s="43">
        <f>'VMT by Scenario (LDV)'!S21+'VMT by Scenario (HDV)'!S21</f>
        <v>72.875546226236125</v>
      </c>
      <c r="T21" s="43">
        <f>'VMT by Scenario (LDV)'!T21+'VMT by Scenario (HDV)'!T21</f>
        <v>74.21199140433886</v>
      </c>
      <c r="U21" s="43">
        <f>'VMT by Scenario (LDV)'!U21+'VMT by Scenario (HDV)'!U21</f>
        <v>75.606093324090907</v>
      </c>
      <c r="V21" s="43">
        <f>'VMT by Scenario (LDV)'!V21+'VMT by Scenario (HDV)'!V21</f>
        <v>77.039811462769279</v>
      </c>
      <c r="W21" s="43">
        <f>'VMT by Scenario (LDV)'!W21+'VMT by Scenario (HDV)'!W21</f>
        <v>78.498455435977803</v>
      </c>
      <c r="X21" s="43">
        <f>'VMT by Scenario (LDV)'!X21+'VMT by Scenario (HDV)'!X21</f>
        <v>79.975246800243227</v>
      </c>
      <c r="Y21" s="43">
        <f>'VMT by Scenario (LDV)'!Y21+'VMT by Scenario (HDV)'!Y21</f>
        <v>81.467055484335219</v>
      </c>
      <c r="Z21" s="43">
        <f>'VMT by Scenario (LDV)'!Z21+'VMT by Scenario (HDV)'!Z21</f>
        <v>82.971419991592839</v>
      </c>
      <c r="AA21" s="43">
        <f>'VMT by Scenario (LDV)'!AA21+'VMT by Scenario (HDV)'!AA21</f>
        <v>84.486046226089897</v>
      </c>
      <c r="AB21" s="43">
        <f>'VMT by Scenario (LDV)'!AB21+'VMT by Scenario (HDV)'!AB21</f>
        <v>86.008927861849543</v>
      </c>
      <c r="AC21" s="43">
        <f>'VMT by Scenario (LDV)'!AC21+'VMT by Scenario (HDV)'!AC21</f>
        <v>87.538760764860044</v>
      </c>
      <c r="AD21" s="43">
        <f>'VMT by Scenario (LDV)'!AD21+'VMT by Scenario (HDV)'!AD21</f>
        <v>89.075681807077416</v>
      </c>
      <c r="AE21" s="43">
        <f>'VMT by Scenario (LDV)'!AE21+'VMT by Scenario (HDV)'!AE21</f>
        <v>90.622134342181113</v>
      </c>
      <c r="AF21" s="43">
        <f>'VMT by Scenario (LDV)'!AF21+'VMT by Scenario (HDV)'!AF21</f>
        <v>92.1834691586605</v>
      </c>
      <c r="AG21" s="43">
        <f>'VMT by Scenario (LDV)'!AG21+'VMT by Scenario (HDV)'!AG21</f>
        <v>93.767836989659955</v>
      </c>
      <c r="AH21" s="43">
        <f>'VMT by Scenario (LDV)'!AH21+'VMT by Scenario (HDV)'!AH21</f>
        <v>95.38501735771122</v>
      </c>
      <c r="AI21" s="43">
        <f>'VMT by Scenario (LDV)'!AI21+'VMT by Scenario (HDV)'!AI21</f>
        <v>97.044245059861936</v>
      </c>
      <c r="AJ21" s="43">
        <f>'VMT by Scenario (LDV)'!AJ21+'VMT by Scenario (HDV)'!AJ21</f>
        <v>98.751667908312299</v>
      </c>
      <c r="AK21" s="43">
        <f>'VMT by Scenario (LDV)'!AK21+'VMT by Scenario (HDV)'!AK21</f>
        <v>100.50853105752026</v>
      </c>
    </row>
    <row r="23" spans="1:37" x14ac:dyDescent="0.3">
      <c r="B23" s="43">
        <v>2015</v>
      </c>
      <c r="C23" s="43">
        <v>2020</v>
      </c>
      <c r="D23" s="43">
        <v>2025</v>
      </c>
      <c r="E23" s="43">
        <v>2030</v>
      </c>
      <c r="F23" s="43">
        <v>2035</v>
      </c>
      <c r="G23" s="43">
        <v>2040</v>
      </c>
      <c r="H23" s="43">
        <v>2045</v>
      </c>
      <c r="I23" s="43">
        <v>2050</v>
      </c>
      <c r="J23" s="43" t="s">
        <v>454</v>
      </c>
      <c r="Q23" s="67"/>
    </row>
    <row r="24" spans="1:37" x14ac:dyDescent="0.3">
      <c r="A24" s="43" t="s">
        <v>358</v>
      </c>
      <c r="B24" s="43">
        <f t="shared" ref="B24:I26" si="0">INDEX($B$19:$AK$21,MATCH($A24,$A$19:$A$21,0),MATCH(B$23,$B$18:$AK$18,0))</f>
        <v>56.293436983137738</v>
      </c>
      <c r="C24" s="27">
        <f t="shared" si="0"/>
        <v>59.762452271135622</v>
      </c>
      <c r="D24" s="27">
        <f t="shared" si="0"/>
        <v>64.60433296153137</v>
      </c>
      <c r="E24" s="27">
        <f t="shared" si="0"/>
        <v>70.382380892951005</v>
      </c>
      <c r="F24" s="27">
        <f t="shared" si="0"/>
        <v>77.039811462769279</v>
      </c>
      <c r="G24" s="27">
        <f t="shared" si="0"/>
        <v>84.486046226089897</v>
      </c>
      <c r="H24" s="27">
        <f t="shared" si="0"/>
        <v>92.1834691586605</v>
      </c>
      <c r="I24" s="27">
        <f t="shared" si="0"/>
        <v>100.50853105752026</v>
      </c>
    </row>
    <row r="25" spans="1:37" x14ac:dyDescent="0.3">
      <c r="A25" s="43" t="s">
        <v>511</v>
      </c>
      <c r="B25" s="43">
        <f t="shared" si="0"/>
        <v>56.239244531111837</v>
      </c>
      <c r="C25" s="27">
        <f t="shared" si="0"/>
        <v>56.795790156039764</v>
      </c>
      <c r="D25" s="27">
        <f t="shared" si="0"/>
        <v>56.238325990597119</v>
      </c>
      <c r="E25" s="27">
        <f t="shared" si="0"/>
        <v>55.021975429700831</v>
      </c>
      <c r="F25" s="27">
        <f t="shared" si="0"/>
        <v>55.938982118794826</v>
      </c>
      <c r="G25" s="27">
        <f t="shared" si="0"/>
        <v>56.729533388270056</v>
      </c>
      <c r="H25" s="27">
        <f t="shared" si="0"/>
        <v>57.492364095149391</v>
      </c>
      <c r="I25" s="27">
        <f t="shared" si="0"/>
        <v>58.195359855561733</v>
      </c>
      <c r="J25" s="28">
        <f>(E25-E$24)/E$24</f>
        <v>-0.2182421973847799</v>
      </c>
    </row>
    <row r="26" spans="1:37" x14ac:dyDescent="0.3">
      <c r="A26" s="43" t="s">
        <v>570</v>
      </c>
      <c r="B26" s="43">
        <f t="shared" si="0"/>
        <v>56.253657144473436</v>
      </c>
      <c r="C26" s="27">
        <f t="shared" si="0"/>
        <v>59.274426068673968</v>
      </c>
      <c r="D26" s="27">
        <f t="shared" si="0"/>
        <v>61.096742097196035</v>
      </c>
      <c r="E26" s="27">
        <f t="shared" si="0"/>
        <v>62.357309619579681</v>
      </c>
      <c r="F26" s="27">
        <f t="shared" si="0"/>
        <v>65.02806768610192</v>
      </c>
      <c r="G26" s="27">
        <f t="shared" si="0"/>
        <v>66.989610912301671</v>
      </c>
      <c r="H26" s="27">
        <f t="shared" si="0"/>
        <v>68.864988957125576</v>
      </c>
      <c r="I26" s="27">
        <f t="shared" si="0"/>
        <v>70.721679360593527</v>
      </c>
      <c r="J26" s="28">
        <f>(E26-E$24)/E$24</f>
        <v>-0.11402102588113865</v>
      </c>
    </row>
    <row r="27" spans="1:37" x14ac:dyDescent="0.3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</row>
    <row r="29" spans="1:37" x14ac:dyDescent="0.3">
      <c r="B29" s="27"/>
      <c r="C29" s="27"/>
      <c r="D29" s="27"/>
      <c r="E29" s="27"/>
      <c r="F29" s="27"/>
      <c r="G29" s="27"/>
      <c r="H29" s="27"/>
      <c r="I29" s="27"/>
    </row>
    <row r="30" spans="1:37" x14ac:dyDescent="0.3">
      <c r="B30" s="27"/>
      <c r="C30" s="27"/>
      <c r="D30" s="27"/>
      <c r="E30" s="27"/>
      <c r="F30" s="27"/>
      <c r="G30" s="27"/>
      <c r="H30" s="27"/>
      <c r="I30" s="27"/>
    </row>
    <row r="31" spans="1:37" x14ac:dyDescent="0.3">
      <c r="B31" s="27"/>
      <c r="C31" s="27"/>
      <c r="D31" s="27"/>
      <c r="E31" s="27"/>
      <c r="F31" s="27"/>
      <c r="G31" s="27"/>
      <c r="H31" s="27"/>
      <c r="I31" s="27"/>
    </row>
    <row r="32" spans="1:37" x14ac:dyDescent="0.3">
      <c r="B32" s="27"/>
      <c r="C32" s="27"/>
      <c r="D32" s="27"/>
      <c r="E32" s="27"/>
      <c r="F32" s="27"/>
      <c r="G32" s="27"/>
      <c r="H32" s="27"/>
      <c r="I32" s="27"/>
    </row>
    <row r="33" spans="2:38" x14ac:dyDescent="0.3">
      <c r="B33" s="27"/>
      <c r="C33" s="27"/>
      <c r="D33" s="27"/>
      <c r="E33" s="27"/>
      <c r="F33" s="27"/>
      <c r="G33" s="27"/>
      <c r="H33" s="27"/>
      <c r="I33" s="27"/>
    </row>
    <row r="36" spans="2:38" x14ac:dyDescent="0.3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</row>
    <row r="45" spans="2:3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67"/>
    </row>
    <row r="48" spans="2:38" x14ac:dyDescent="0.3">
      <c r="Q48" s="67"/>
    </row>
    <row r="52" spans="2:3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2:3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2:3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2:3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67"/>
    </row>
    <row r="56" spans="2:3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2:3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019A-23DB-4BA1-A6A5-847FEF9941B1}">
  <sheetPr codeName="Sheet44">
    <tabColor theme="6" tint="0.79998168889431442"/>
  </sheetPr>
  <dimension ref="A5:AK19"/>
  <sheetViews>
    <sheetView workbookViewId="0">
      <selection activeCell="X46" sqref="X46"/>
    </sheetView>
  </sheetViews>
  <sheetFormatPr defaultColWidth="9.109375" defaultRowHeight="14.4" x14ac:dyDescent="0.3"/>
  <cols>
    <col min="1" max="1" width="18.44140625" style="43" customWidth="1"/>
    <col min="2" max="16384" width="9.109375" style="43"/>
  </cols>
  <sheetData>
    <row r="5" spans="1:37" x14ac:dyDescent="0.3">
      <c r="L5" s="43" t="s">
        <v>455</v>
      </c>
    </row>
    <row r="6" spans="1:37" x14ac:dyDescent="0.3">
      <c r="L6" s="43" t="s">
        <v>456</v>
      </c>
    </row>
    <row r="8" spans="1:37" x14ac:dyDescent="0.3">
      <c r="A8" s="43" t="s">
        <v>445</v>
      </c>
    </row>
    <row r="9" spans="1:37" x14ac:dyDescent="0.3">
      <c r="A9" s="43" t="s">
        <v>403</v>
      </c>
      <c r="B9" s="43">
        <v>2015</v>
      </c>
      <c r="C9" s="43">
        <v>2016</v>
      </c>
      <c r="D9" s="43">
        <v>2017</v>
      </c>
      <c r="E9" s="43">
        <v>2018</v>
      </c>
      <c r="F9" s="43">
        <v>2019</v>
      </c>
      <c r="G9" s="43">
        <v>2020</v>
      </c>
      <c r="H9" s="43">
        <v>2021</v>
      </c>
      <c r="I9" s="43">
        <v>2022</v>
      </c>
      <c r="J9" s="43">
        <v>2023</v>
      </c>
      <c r="K9" s="43">
        <v>2024</v>
      </c>
      <c r="L9" s="43">
        <v>2025</v>
      </c>
      <c r="M9" s="43">
        <v>2026</v>
      </c>
      <c r="N9" s="43">
        <v>2027</v>
      </c>
      <c r="O9" s="43">
        <v>2028</v>
      </c>
      <c r="P9" s="43">
        <v>2029</v>
      </c>
      <c r="Q9" s="43">
        <v>2030</v>
      </c>
      <c r="R9" s="43">
        <v>2031</v>
      </c>
      <c r="S9" s="43">
        <v>2032</v>
      </c>
      <c r="T9" s="43">
        <v>2033</v>
      </c>
      <c r="U9" s="43">
        <v>2034</v>
      </c>
      <c r="V9" s="43">
        <v>2035</v>
      </c>
      <c r="W9" s="43">
        <v>2036</v>
      </c>
      <c r="X9" s="43">
        <v>2037</v>
      </c>
      <c r="Y9" s="43">
        <v>2038</v>
      </c>
      <c r="Z9" s="43">
        <v>2039</v>
      </c>
      <c r="AA9" s="43">
        <v>2040</v>
      </c>
      <c r="AB9" s="43">
        <v>2041</v>
      </c>
      <c r="AC9" s="43">
        <v>2042</v>
      </c>
      <c r="AD9" s="43">
        <v>2043</v>
      </c>
      <c r="AE9" s="43">
        <v>2044</v>
      </c>
      <c r="AF9" s="43">
        <v>2045</v>
      </c>
      <c r="AG9" s="43">
        <v>2046</v>
      </c>
      <c r="AH9" s="43">
        <v>2047</v>
      </c>
      <c r="AI9" s="43">
        <v>2048</v>
      </c>
      <c r="AJ9" s="43">
        <v>2049</v>
      </c>
      <c r="AK9" s="43">
        <v>2050</v>
      </c>
    </row>
    <row r="10" spans="1:37" x14ac:dyDescent="0.3">
      <c r="A10" s="43" t="s">
        <v>574</v>
      </c>
      <c r="B10" s="27">
        <v>56.253657144473436</v>
      </c>
      <c r="C10" s="27">
        <v>56.68531001974231</v>
      </c>
      <c r="D10" s="27">
        <v>57.186061499463243</v>
      </c>
      <c r="E10" s="27">
        <v>57.74726029437543</v>
      </c>
      <c r="F10" s="27">
        <v>58.383441065191811</v>
      </c>
      <c r="G10" s="27">
        <v>59.111057375993745</v>
      </c>
      <c r="H10" s="27">
        <v>58.985107630633287</v>
      </c>
      <c r="I10" s="27">
        <v>58.833318377891416</v>
      </c>
      <c r="J10" s="27">
        <v>58.656151100695915</v>
      </c>
      <c r="K10" s="27">
        <v>58.452590462360327</v>
      </c>
      <c r="L10" s="27">
        <v>58.21997462005546</v>
      </c>
      <c r="M10" s="27">
        <v>57.954285288075965</v>
      </c>
      <c r="N10" s="27">
        <v>57.650796966030555</v>
      </c>
      <c r="O10" s="27">
        <v>57.304880150124497</v>
      </c>
      <c r="P10" s="27">
        <v>56.912972225287909</v>
      </c>
      <c r="Q10" s="27">
        <v>56.473645658352332</v>
      </c>
      <c r="R10" s="27">
        <v>57.017794008431295</v>
      </c>
      <c r="S10" s="27">
        <v>57.535041146085717</v>
      </c>
      <c r="T10" s="27">
        <v>58.023995927958701</v>
      </c>
      <c r="U10" s="27">
        <v>58.480786813467994</v>
      </c>
      <c r="V10" s="27">
        <v>58.902729404582011</v>
      </c>
      <c r="W10" s="27">
        <v>59.292365452437302</v>
      </c>
      <c r="X10" s="27">
        <v>59.657372745834913</v>
      </c>
      <c r="Y10" s="27">
        <v>60.007340321391879</v>
      </c>
      <c r="Z10" s="27">
        <v>60.350492430846835</v>
      </c>
      <c r="AA10" s="27">
        <v>60.691900495871685</v>
      </c>
      <c r="AB10" s="27">
        <v>61.033628371187035</v>
      </c>
      <c r="AC10" s="27">
        <v>61.376029340366351</v>
      </c>
      <c r="AD10" s="27">
        <v>61.718847635998166</v>
      </c>
      <c r="AE10" s="27">
        <v>62.061676393846462</v>
      </c>
      <c r="AF10" s="27">
        <v>62.404079393259956</v>
      </c>
      <c r="AG10" s="27">
        <v>62.745650263506569</v>
      </c>
      <c r="AH10" s="27">
        <v>63.086069330066856</v>
      </c>
      <c r="AI10" s="27">
        <v>63.425172734590497</v>
      </c>
      <c r="AJ10" s="27">
        <v>63.763004430064157</v>
      </c>
      <c r="AK10" s="27">
        <v>64.099822714584064</v>
      </c>
    </row>
    <row r="11" spans="1:37" x14ac:dyDescent="0.3">
      <c r="A11" s="43" t="s">
        <v>564</v>
      </c>
      <c r="B11" s="27">
        <v>56.239244531111829</v>
      </c>
      <c r="C11" s="27">
        <v>56.386102510410929</v>
      </c>
      <c r="D11" s="27">
        <v>56.551974733354228</v>
      </c>
      <c r="E11" s="27">
        <v>56.710181997893791</v>
      </c>
      <c r="F11" s="27">
        <v>56.858333835229828</v>
      </c>
      <c r="G11" s="27">
        <v>56.592957325677922</v>
      </c>
      <c r="H11" s="27">
        <v>56.318693632913721</v>
      </c>
      <c r="I11" s="27">
        <v>56.015211039344393</v>
      </c>
      <c r="J11" s="27">
        <v>55.705847144036404</v>
      </c>
      <c r="K11" s="27">
        <v>55.390396777630087</v>
      </c>
      <c r="L11" s="27">
        <v>54.881314948404665</v>
      </c>
      <c r="M11" s="27">
        <v>54.362763554940898</v>
      </c>
      <c r="N11" s="27">
        <v>53.83276543623905</v>
      </c>
      <c r="O11" s="27">
        <v>53.228093526649346</v>
      </c>
      <c r="P11" s="27">
        <v>52.608669012799346</v>
      </c>
      <c r="Q11" s="27">
        <v>51.97347897841081</v>
      </c>
      <c r="R11" s="27">
        <v>52.173767809547854</v>
      </c>
      <c r="S11" s="27">
        <v>52.355468466079131</v>
      </c>
      <c r="T11" s="27">
        <v>52.52613604273018</v>
      </c>
      <c r="U11" s="27">
        <v>52.688653718498095</v>
      </c>
      <c r="V11" s="27">
        <v>52.845812312005464</v>
      </c>
      <c r="W11" s="27">
        <v>52.999739813760527</v>
      </c>
      <c r="X11" s="27">
        <v>53.151774512762181</v>
      </c>
      <c r="Y11" s="27">
        <v>53.302645332197947</v>
      </c>
      <c r="Z11" s="27">
        <v>53.452708538833654</v>
      </c>
      <c r="AA11" s="27">
        <v>53.602088954780697</v>
      </c>
      <c r="AB11" s="27">
        <v>53.7507287086163</v>
      </c>
      <c r="AC11" s="27">
        <v>53.89841633868636</v>
      </c>
      <c r="AD11" s="27">
        <v>54.044829027737343</v>
      </c>
      <c r="AE11" s="27">
        <v>54.189583112978617</v>
      </c>
      <c r="AF11" s="27">
        <v>54.332278665399421</v>
      </c>
      <c r="AG11" s="27">
        <v>54.472546063167073</v>
      </c>
      <c r="AH11" s="27">
        <v>54.610099695866786</v>
      </c>
      <c r="AI11" s="27">
        <v>54.744799015613097</v>
      </c>
      <c r="AJ11" s="27">
        <v>54.876694065672396</v>
      </c>
      <c r="AK11" s="27">
        <v>55.006028082107633</v>
      </c>
    </row>
    <row r="12" spans="1:37" x14ac:dyDescent="0.3">
      <c r="A12" s="43" t="s">
        <v>358</v>
      </c>
      <c r="B12" s="27">
        <v>56.293436983137738</v>
      </c>
      <c r="C12" s="27">
        <v>56.858213833257579</v>
      </c>
      <c r="D12" s="27">
        <v>57.50265840672013</v>
      </c>
      <c r="E12" s="27">
        <v>58.202767524151355</v>
      </c>
      <c r="F12" s="27">
        <v>58.956185290593858</v>
      </c>
      <c r="G12" s="27">
        <v>59.762452271135615</v>
      </c>
      <c r="H12" s="27">
        <v>60.622753684339095</v>
      </c>
      <c r="I12" s="27">
        <v>61.53831931134458</v>
      </c>
      <c r="J12" s="27">
        <v>62.509084220182558</v>
      </c>
      <c r="K12" s="27">
        <v>63.532776885144152</v>
      </c>
      <c r="L12" s="27">
        <v>64.60433296153137</v>
      </c>
      <c r="M12" s="27">
        <v>65.715826076186431</v>
      </c>
      <c r="N12" s="27">
        <v>66.857184301529372</v>
      </c>
      <c r="O12" s="27">
        <v>68.018168655730307</v>
      </c>
      <c r="P12" s="27">
        <v>69.192321159935702</v>
      </c>
      <c r="Q12" s="27">
        <v>70.382380892951005</v>
      </c>
      <c r="R12" s="27">
        <v>71.603142821485946</v>
      </c>
      <c r="S12" s="27">
        <v>72.875546226236111</v>
      </c>
      <c r="T12" s="27">
        <v>74.211991404338846</v>
      </c>
      <c r="U12" s="27">
        <v>75.606093324090907</v>
      </c>
      <c r="V12" s="27">
        <v>77.039811462769293</v>
      </c>
      <c r="W12" s="27">
        <v>78.498455435977803</v>
      </c>
      <c r="X12" s="27">
        <v>79.975246800243227</v>
      </c>
      <c r="Y12" s="27">
        <v>81.467055484335205</v>
      </c>
      <c r="Z12" s="27">
        <v>82.971419991592839</v>
      </c>
      <c r="AA12" s="27">
        <v>84.486046226089925</v>
      </c>
      <c r="AB12" s="27">
        <v>86.008927861849529</v>
      </c>
      <c r="AC12" s="27">
        <v>87.538760764860015</v>
      </c>
      <c r="AD12" s="27">
        <v>89.07568180707743</v>
      </c>
      <c r="AE12" s="27">
        <v>90.622134342181127</v>
      </c>
      <c r="AF12" s="27">
        <v>92.183469158660486</v>
      </c>
      <c r="AG12" s="27">
        <v>93.767836989659955</v>
      </c>
      <c r="AH12" s="27">
        <v>95.385017357711234</v>
      </c>
      <c r="AI12" s="27">
        <v>97.044245059861936</v>
      </c>
      <c r="AJ12" s="27">
        <v>98.751667908312314</v>
      </c>
      <c r="AK12" s="27">
        <v>100.50853105752026</v>
      </c>
    </row>
    <row r="15" spans="1:37" x14ac:dyDescent="0.3">
      <c r="A15" s="43" t="s">
        <v>457</v>
      </c>
    </row>
    <row r="16" spans="1:37" x14ac:dyDescent="0.3">
      <c r="A16" s="43" t="s">
        <v>403</v>
      </c>
      <c r="B16" s="43">
        <v>2015</v>
      </c>
      <c r="C16" s="43">
        <v>2016</v>
      </c>
      <c r="D16" s="43">
        <v>2017</v>
      </c>
      <c r="E16" s="43">
        <v>2018</v>
      </c>
      <c r="F16" s="43">
        <v>2019</v>
      </c>
      <c r="G16" s="43">
        <v>2020</v>
      </c>
      <c r="H16" s="43">
        <v>2021</v>
      </c>
      <c r="I16" s="43">
        <v>2022</v>
      </c>
      <c r="J16" s="43">
        <v>2023</v>
      </c>
      <c r="K16" s="43">
        <v>2024</v>
      </c>
      <c r="L16" s="43">
        <v>2025</v>
      </c>
      <c r="M16" s="43">
        <v>2026</v>
      </c>
      <c r="N16" s="43">
        <v>2027</v>
      </c>
      <c r="O16" s="43">
        <v>2028</v>
      </c>
      <c r="P16" s="43">
        <v>2029</v>
      </c>
      <c r="Q16" s="43">
        <v>2030</v>
      </c>
      <c r="R16" s="43">
        <v>2031</v>
      </c>
      <c r="S16" s="43">
        <v>2032</v>
      </c>
      <c r="T16" s="43">
        <v>2033</v>
      </c>
      <c r="U16" s="43">
        <v>2034</v>
      </c>
      <c r="V16" s="43">
        <v>2035</v>
      </c>
      <c r="W16" s="43">
        <v>2036</v>
      </c>
      <c r="X16" s="43">
        <v>2037</v>
      </c>
      <c r="Y16" s="43">
        <v>2038</v>
      </c>
      <c r="Z16" s="43">
        <v>2039</v>
      </c>
      <c r="AA16" s="43">
        <v>2040</v>
      </c>
      <c r="AB16" s="43">
        <v>2041</v>
      </c>
      <c r="AC16" s="43">
        <v>2042</v>
      </c>
      <c r="AD16" s="43">
        <v>2043</v>
      </c>
      <c r="AE16" s="43">
        <v>2044</v>
      </c>
      <c r="AF16" s="43">
        <v>2045</v>
      </c>
      <c r="AG16" s="43">
        <v>2046</v>
      </c>
      <c r="AH16" s="43">
        <v>2047</v>
      </c>
      <c r="AI16" s="43">
        <v>2048</v>
      </c>
      <c r="AJ16" s="43">
        <v>2049</v>
      </c>
      <c r="AK16" s="43">
        <v>2050</v>
      </c>
    </row>
    <row r="17" spans="1:37" x14ac:dyDescent="0.3">
      <c r="A17" s="43" t="s">
        <v>575</v>
      </c>
      <c r="B17" s="27">
        <v>56.253657144473436</v>
      </c>
      <c r="C17" s="27">
        <v>56.716552956602527</v>
      </c>
      <c r="D17" s="27">
        <v>57.249141388639764</v>
      </c>
      <c r="E17" s="27">
        <v>57.842873975078227</v>
      </c>
      <c r="F17" s="27">
        <v>58.512424900643438</v>
      </c>
      <c r="G17" s="27">
        <v>59.274426068673968</v>
      </c>
      <c r="H17" s="27">
        <v>59.665411853523004</v>
      </c>
      <c r="I17" s="27">
        <v>60.043604018980098</v>
      </c>
      <c r="J17" s="27">
        <v>60.409316166050203</v>
      </c>
      <c r="K17" s="27">
        <v>60.761342836137054</v>
      </c>
      <c r="L17" s="27">
        <v>61.096742097196035</v>
      </c>
      <c r="M17" s="27">
        <v>61.411081356551684</v>
      </c>
      <c r="N17" s="27">
        <v>61.699061042801304</v>
      </c>
      <c r="O17" s="27">
        <v>61.955325225203794</v>
      </c>
      <c r="P17" s="27">
        <v>62.175489372327853</v>
      </c>
      <c r="Q17" s="27">
        <v>62.357309619579688</v>
      </c>
      <c r="R17" s="27">
        <v>62.955645154215539</v>
      </c>
      <c r="S17" s="27">
        <v>63.524567657076474</v>
      </c>
      <c r="T17" s="27">
        <v>64.06233529633883</v>
      </c>
      <c r="U17" s="27">
        <v>64.56451634224176</v>
      </c>
      <c r="V17" s="27">
        <v>65.02806768610192</v>
      </c>
      <c r="W17" s="27">
        <v>65.455767493773862</v>
      </c>
      <c r="X17" s="27">
        <v>65.856098258691446</v>
      </c>
      <c r="Y17" s="27">
        <v>66.23968088180257</v>
      </c>
      <c r="Z17" s="27">
        <v>66.615639665247571</v>
      </c>
      <c r="AA17" s="27">
        <v>66.989610912301671</v>
      </c>
      <c r="AB17" s="27">
        <v>67.363900789517444</v>
      </c>
      <c r="AC17" s="27">
        <v>67.738921964495546</v>
      </c>
      <c r="AD17" s="27">
        <v>68.114410638285364</v>
      </c>
      <c r="AE17" s="27">
        <v>68.489927798011564</v>
      </c>
      <c r="AF17" s="27">
        <v>68.864988957125561</v>
      </c>
      <c r="AG17" s="27">
        <v>69.239127817373372</v>
      </c>
      <c r="AH17" s="27">
        <v>69.611962212250475</v>
      </c>
      <c r="AI17" s="27">
        <v>69.983277550120874</v>
      </c>
      <c r="AJ17" s="27">
        <v>70.353093593612925</v>
      </c>
      <c r="AK17" s="27">
        <v>70.721679360593527</v>
      </c>
    </row>
    <row r="18" spans="1:37" x14ac:dyDescent="0.3">
      <c r="A18" s="43" t="s">
        <v>564</v>
      </c>
      <c r="B18" s="27">
        <v>56.239244531111829</v>
      </c>
      <c r="C18" s="27">
        <v>56.386102510410929</v>
      </c>
      <c r="D18" s="27">
        <v>56.551974733354228</v>
      </c>
      <c r="E18" s="27">
        <v>56.710181997893791</v>
      </c>
      <c r="F18" s="27">
        <v>56.858333835229828</v>
      </c>
      <c r="G18" s="27">
        <v>56.795790156039772</v>
      </c>
      <c r="H18" s="27">
        <v>56.72483283614239</v>
      </c>
      <c r="I18" s="27">
        <v>56.625032024954798</v>
      </c>
      <c r="J18" s="27">
        <v>56.51963444731178</v>
      </c>
      <c r="K18" s="27">
        <v>56.408346033810332</v>
      </c>
      <c r="L18" s="27">
        <v>56.238325990597119</v>
      </c>
      <c r="M18" s="27">
        <v>56.058776025002395</v>
      </c>
      <c r="N18" s="27">
        <v>55.867570145930998</v>
      </c>
      <c r="O18" s="27">
        <v>55.60134217501485</v>
      </c>
      <c r="P18" s="27">
        <v>55.319871696361716</v>
      </c>
      <c r="Q18" s="27">
        <v>55.021975429700838</v>
      </c>
      <c r="R18" s="27">
        <v>55.235984488462613</v>
      </c>
      <c r="S18" s="27">
        <v>55.426066743994859</v>
      </c>
      <c r="T18" s="27">
        <v>55.604619878254596</v>
      </c>
      <c r="U18" s="27">
        <v>55.774616828139202</v>
      </c>
      <c r="V18" s="27">
        <v>55.938982118794812</v>
      </c>
      <c r="W18" s="27">
        <v>56.099947809622151</v>
      </c>
      <c r="X18" s="27">
        <v>56.25890672064191</v>
      </c>
      <c r="Y18" s="27">
        <v>56.416614824544759</v>
      </c>
      <c r="Z18" s="27">
        <v>56.573445049339114</v>
      </c>
      <c r="AA18" s="27">
        <v>56.729533388270056</v>
      </c>
      <c r="AB18" s="27">
        <v>56.884828261050281</v>
      </c>
      <c r="AC18" s="27">
        <v>57.039118828865448</v>
      </c>
      <c r="AD18" s="27">
        <v>57.19207560225842</v>
      </c>
      <c r="AE18" s="27">
        <v>57.34329919437679</v>
      </c>
      <c r="AF18" s="27">
        <v>57.492364095149405</v>
      </c>
      <c r="AG18" s="27">
        <v>57.638866985930079</v>
      </c>
      <c r="AH18" s="27">
        <v>57.782485789187355</v>
      </c>
      <c r="AI18" s="27">
        <v>57.923049269379497</v>
      </c>
      <c r="AJ18" s="27">
        <v>58.060591520892032</v>
      </c>
      <c r="AK18" s="27">
        <v>58.195359855561726</v>
      </c>
    </row>
    <row r="19" spans="1:37" x14ac:dyDescent="0.3">
      <c r="A19" s="43" t="s">
        <v>358</v>
      </c>
      <c r="B19" s="27">
        <v>56.293436983137738</v>
      </c>
      <c r="C19" s="27">
        <v>56.858213833257579</v>
      </c>
      <c r="D19" s="27">
        <v>57.50265840672013</v>
      </c>
      <c r="E19" s="27">
        <v>58.202767524151355</v>
      </c>
      <c r="F19" s="27">
        <v>58.956185290593858</v>
      </c>
      <c r="G19" s="27">
        <v>59.762452271135615</v>
      </c>
      <c r="H19" s="27">
        <v>60.622753684339095</v>
      </c>
      <c r="I19" s="27">
        <v>61.53831931134458</v>
      </c>
      <c r="J19" s="27">
        <v>62.509084220182558</v>
      </c>
      <c r="K19" s="27">
        <v>63.532776885144152</v>
      </c>
      <c r="L19" s="27">
        <v>64.60433296153137</v>
      </c>
      <c r="M19" s="27">
        <v>65.715826076186431</v>
      </c>
      <c r="N19" s="27">
        <v>66.857184301529372</v>
      </c>
      <c r="O19" s="27">
        <v>68.018168655730307</v>
      </c>
      <c r="P19" s="27">
        <v>69.192321159935702</v>
      </c>
      <c r="Q19" s="27">
        <v>70.382380892951005</v>
      </c>
      <c r="R19" s="27">
        <v>71.603142821485946</v>
      </c>
      <c r="S19" s="27">
        <v>72.875546226236111</v>
      </c>
      <c r="T19" s="27">
        <v>74.211991404338846</v>
      </c>
      <c r="U19" s="27">
        <v>75.606093324090907</v>
      </c>
      <c r="V19" s="27">
        <v>77.039811462769293</v>
      </c>
      <c r="W19" s="27">
        <v>78.498455435977803</v>
      </c>
      <c r="X19" s="27">
        <v>79.975246800243227</v>
      </c>
      <c r="Y19" s="27">
        <v>81.467055484335205</v>
      </c>
      <c r="Z19" s="27">
        <v>82.971419991592839</v>
      </c>
      <c r="AA19" s="27">
        <v>84.486046226089925</v>
      </c>
      <c r="AB19" s="27">
        <v>86.008927861849529</v>
      </c>
      <c r="AC19" s="27">
        <v>87.538760764860015</v>
      </c>
      <c r="AD19" s="27">
        <v>89.07568180707743</v>
      </c>
      <c r="AE19" s="27">
        <v>90.622134342181127</v>
      </c>
      <c r="AF19" s="27">
        <v>92.183469158660486</v>
      </c>
      <c r="AG19" s="27">
        <v>93.767836989659955</v>
      </c>
      <c r="AH19" s="27">
        <v>95.385017357711234</v>
      </c>
      <c r="AI19" s="27">
        <v>97.044245059861936</v>
      </c>
      <c r="AJ19" s="27">
        <v>98.751667908312314</v>
      </c>
      <c r="AK19" s="27">
        <v>100.50853105752026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5499-F392-49F1-9408-3FA2CF94B9D5}">
  <sheetPr codeName="Sheet45">
    <tabColor theme="6" tint="0.79998168889431442"/>
  </sheetPr>
  <dimension ref="A17:AK51"/>
  <sheetViews>
    <sheetView workbookViewId="0">
      <selection activeCell="O36" sqref="O36"/>
    </sheetView>
  </sheetViews>
  <sheetFormatPr defaultColWidth="9.109375" defaultRowHeight="14.4" x14ac:dyDescent="0.3"/>
  <cols>
    <col min="1" max="1" width="17.88671875" style="43" customWidth="1"/>
    <col min="2" max="16384" width="9.109375" style="43"/>
  </cols>
  <sheetData>
    <row r="17" spans="1:37" x14ac:dyDescent="0.3">
      <c r="A17" s="43" t="s">
        <v>52</v>
      </c>
    </row>
    <row r="18" spans="1:37" x14ac:dyDescent="0.3">
      <c r="A18" s="43" t="s">
        <v>403</v>
      </c>
      <c r="B18" s="43">
        <v>2015</v>
      </c>
      <c r="C18" s="43">
        <v>2016</v>
      </c>
      <c r="D18" s="43">
        <v>2017</v>
      </c>
      <c r="E18" s="43">
        <v>2018</v>
      </c>
      <c r="F18" s="43">
        <v>2019</v>
      </c>
      <c r="G18" s="43">
        <v>2020</v>
      </c>
      <c r="H18" s="43">
        <v>2021</v>
      </c>
      <c r="I18" s="43">
        <v>2022</v>
      </c>
      <c r="J18" s="43">
        <v>2023</v>
      </c>
      <c r="K18" s="43">
        <v>2024</v>
      </c>
      <c r="L18" s="43">
        <v>2025</v>
      </c>
      <c r="M18" s="43">
        <v>2026</v>
      </c>
      <c r="N18" s="43">
        <v>2027</v>
      </c>
      <c r="O18" s="43">
        <v>2028</v>
      </c>
      <c r="P18" s="43">
        <v>2029</v>
      </c>
      <c r="Q18" s="43">
        <v>2030</v>
      </c>
      <c r="R18" s="43">
        <v>2031</v>
      </c>
      <c r="S18" s="43">
        <v>2032</v>
      </c>
      <c r="T18" s="43">
        <v>2033</v>
      </c>
      <c r="U18" s="43">
        <v>2034</v>
      </c>
      <c r="V18" s="43">
        <v>2035</v>
      </c>
      <c r="W18" s="43">
        <v>2036</v>
      </c>
      <c r="X18" s="43">
        <v>2037</v>
      </c>
      <c r="Y18" s="43">
        <v>2038</v>
      </c>
      <c r="Z18" s="43">
        <v>2039</v>
      </c>
      <c r="AA18" s="43">
        <v>2040</v>
      </c>
      <c r="AB18" s="43">
        <v>2041</v>
      </c>
      <c r="AC18" s="43">
        <v>2042</v>
      </c>
      <c r="AD18" s="43">
        <v>2043</v>
      </c>
      <c r="AE18" s="43">
        <v>2044</v>
      </c>
      <c r="AF18" s="43">
        <v>2045</v>
      </c>
      <c r="AG18" s="43">
        <v>2046</v>
      </c>
      <c r="AH18" s="43">
        <v>2047</v>
      </c>
      <c r="AI18" s="43">
        <v>2048</v>
      </c>
      <c r="AJ18" s="43">
        <v>2049</v>
      </c>
      <c r="AK18" s="43">
        <v>2050</v>
      </c>
    </row>
    <row r="19" spans="1:37" x14ac:dyDescent="0.3">
      <c r="A19" s="43" t="s">
        <v>570</v>
      </c>
      <c r="B19" s="43">
        <f t="shared" ref="B19:AK19" si="0">B40+B48</f>
        <v>379.72880667841349</v>
      </c>
      <c r="C19" s="43">
        <f t="shared" si="0"/>
        <v>379.48096424262621</v>
      </c>
      <c r="D19" s="43">
        <f t="shared" si="0"/>
        <v>379.50362982572307</v>
      </c>
      <c r="E19" s="43">
        <f t="shared" si="0"/>
        <v>379.4067877884674</v>
      </c>
      <c r="F19" s="43">
        <f t="shared" si="0"/>
        <v>378.27970206398777</v>
      </c>
      <c r="G19" s="43">
        <f t="shared" si="0"/>
        <v>376.93227089645342</v>
      </c>
      <c r="H19" s="43">
        <f t="shared" si="0"/>
        <v>370.47493120716268</v>
      </c>
      <c r="I19" s="43">
        <f t="shared" si="0"/>
        <v>363.11564275079417</v>
      </c>
      <c r="J19" s="43">
        <f t="shared" si="0"/>
        <v>355.10066681071464</v>
      </c>
      <c r="K19" s="43">
        <f t="shared" si="0"/>
        <v>346.53323022660919</v>
      </c>
      <c r="L19" s="43">
        <f t="shared" si="0"/>
        <v>337.52156655851712</v>
      </c>
      <c r="M19" s="43">
        <f t="shared" si="0"/>
        <v>328.05213051202549</v>
      </c>
      <c r="N19" s="43">
        <f t="shared" si="0"/>
        <v>318.17335893460097</v>
      </c>
      <c r="O19" s="43">
        <f t="shared" si="0"/>
        <v>308.05302004061838</v>
      </c>
      <c r="P19" s="43">
        <f t="shared" si="0"/>
        <v>297.81157230212636</v>
      </c>
      <c r="Q19" s="43">
        <f t="shared" si="0"/>
        <v>287.38467353903758</v>
      </c>
      <c r="R19" s="43">
        <f t="shared" si="0"/>
        <v>280.90943616370714</v>
      </c>
      <c r="S19" s="43">
        <f t="shared" si="0"/>
        <v>274.14263803607514</v>
      </c>
      <c r="T19" s="43">
        <f t="shared" si="0"/>
        <v>266.72712165423059</v>
      </c>
      <c r="U19" s="43">
        <f t="shared" si="0"/>
        <v>258.74077230267631</v>
      </c>
      <c r="V19" s="43">
        <f t="shared" si="0"/>
        <v>250.43703312117142</v>
      </c>
      <c r="W19" s="43">
        <f t="shared" si="0"/>
        <v>242.07135240510587</v>
      </c>
      <c r="X19" s="43">
        <f t="shared" si="0"/>
        <v>233.81959066052954</v>
      </c>
      <c r="Y19" s="43">
        <f t="shared" si="0"/>
        <v>225.7921127812613</v>
      </c>
      <c r="Z19" s="43">
        <f t="shared" si="0"/>
        <v>218.06579936889773</v>
      </c>
      <c r="AA19" s="43">
        <f t="shared" si="0"/>
        <v>210.69354422515624</v>
      </c>
      <c r="AB19" s="43">
        <f t="shared" si="0"/>
        <v>203.91427145834348</v>
      </c>
      <c r="AC19" s="43">
        <f t="shared" si="0"/>
        <v>197.72425340898675</v>
      </c>
      <c r="AD19" s="43">
        <f t="shared" si="0"/>
        <v>192.10478405623553</v>
      </c>
      <c r="AE19" s="43">
        <f t="shared" si="0"/>
        <v>187.00520127198615</v>
      </c>
      <c r="AF19" s="43">
        <f t="shared" si="0"/>
        <v>182.33482569616362</v>
      </c>
      <c r="AG19" s="43">
        <f t="shared" si="0"/>
        <v>177.9652458300643</v>
      </c>
      <c r="AH19" s="43">
        <f t="shared" si="0"/>
        <v>173.7478357996801</v>
      </c>
      <c r="AI19" s="43">
        <f t="shared" si="0"/>
        <v>169.53971510860333</v>
      </c>
      <c r="AJ19" s="43">
        <f t="shared" si="0"/>
        <v>165.22784244944199</v>
      </c>
      <c r="AK19" s="43">
        <f t="shared" si="0"/>
        <v>160.7326486432797</v>
      </c>
    </row>
    <row r="20" spans="1:37" x14ac:dyDescent="0.3">
      <c r="A20" s="43" t="s">
        <v>511</v>
      </c>
      <c r="B20" s="43">
        <f t="shared" ref="B20:AK20" si="1">B41+B49</f>
        <v>379.54310267164345</v>
      </c>
      <c r="C20" s="43">
        <f t="shared" si="1"/>
        <v>377.3517118777412</v>
      </c>
      <c r="D20" s="43">
        <f t="shared" si="1"/>
        <v>375.13972192181325</v>
      </c>
      <c r="E20" s="43">
        <f t="shared" si="1"/>
        <v>372.45190333497709</v>
      </c>
      <c r="F20" s="43">
        <f t="shared" si="1"/>
        <v>368.51203751837863</v>
      </c>
      <c r="G20" s="43">
        <f t="shared" si="1"/>
        <v>361.87019507159062</v>
      </c>
      <c r="H20" s="43">
        <f t="shared" si="1"/>
        <v>354.83079553900939</v>
      </c>
      <c r="I20" s="43">
        <f t="shared" si="1"/>
        <v>347.30790021662494</v>
      </c>
      <c r="J20" s="43">
        <f t="shared" si="1"/>
        <v>339.46815668030763</v>
      </c>
      <c r="K20" s="43">
        <f t="shared" si="1"/>
        <v>331.49671947190035</v>
      </c>
      <c r="L20" s="43">
        <f t="shared" si="1"/>
        <v>322.30719274823946</v>
      </c>
      <c r="M20" s="43">
        <f t="shared" si="1"/>
        <v>313.14201431754401</v>
      </c>
      <c r="N20" s="43">
        <f t="shared" si="1"/>
        <v>304.06580888615292</v>
      </c>
      <c r="O20" s="43">
        <f t="shared" si="1"/>
        <v>294.94753838303069</v>
      </c>
      <c r="P20" s="43">
        <f t="shared" si="1"/>
        <v>286.08786023445612</v>
      </c>
      <c r="Q20" s="43">
        <f t="shared" si="1"/>
        <v>277.44977747982904</v>
      </c>
      <c r="R20" s="43">
        <f t="shared" si="1"/>
        <v>272.28358580241763</v>
      </c>
      <c r="S20" s="43">
        <f t="shared" si="1"/>
        <v>266.50874063119318</v>
      </c>
      <c r="T20" s="43">
        <f t="shared" si="1"/>
        <v>260.10659780572519</v>
      </c>
      <c r="U20" s="43">
        <f t="shared" si="1"/>
        <v>253.12913614059315</v>
      </c>
      <c r="V20" s="43">
        <f t="shared" si="1"/>
        <v>245.75387634311107</v>
      </c>
      <c r="W20" s="43">
        <f t="shared" si="1"/>
        <v>238.2529556158031</v>
      </c>
      <c r="X20" s="43">
        <f t="shared" si="1"/>
        <v>230.75638626245828</v>
      </c>
      <c r="Y20" s="43">
        <f t="shared" si="1"/>
        <v>223.33913222008556</v>
      </c>
      <c r="Z20" s="43">
        <f t="shared" si="1"/>
        <v>216.0651425968413</v>
      </c>
      <c r="AA20" s="43">
        <f t="shared" si="1"/>
        <v>209.00486156363846</v>
      </c>
      <c r="AB20" s="43">
        <f t="shared" si="1"/>
        <v>202.19822033209226</v>
      </c>
      <c r="AC20" s="43">
        <f t="shared" si="1"/>
        <v>195.70414105670309</v>
      </c>
      <c r="AD20" s="43">
        <f t="shared" si="1"/>
        <v>189.57616975969916</v>
      </c>
      <c r="AE20" s="43">
        <f t="shared" si="1"/>
        <v>183.85054630804615</v>
      </c>
      <c r="AF20" s="43">
        <f t="shared" si="1"/>
        <v>178.54283241864022</v>
      </c>
      <c r="AG20" s="43">
        <f t="shared" si="1"/>
        <v>173.64702671754617</v>
      </c>
      <c r="AH20" s="43">
        <f t="shared" si="1"/>
        <v>169.13917576168635</v>
      </c>
      <c r="AI20" s="43">
        <f t="shared" si="1"/>
        <v>164.98243890270354</v>
      </c>
      <c r="AJ20" s="43">
        <f t="shared" si="1"/>
        <v>161.1323278450613</v>
      </c>
      <c r="AK20" s="43">
        <f t="shared" si="1"/>
        <v>157.53515727672561</v>
      </c>
    </row>
    <row r="21" spans="1:37" x14ac:dyDescent="0.3">
      <c r="A21" s="43" t="s">
        <v>358</v>
      </c>
      <c r="B21" s="43">
        <f t="shared" ref="B21:AK21" si="2">B42+B50</f>
        <v>379.9135649486044</v>
      </c>
      <c r="C21" s="43">
        <f t="shared" si="2"/>
        <v>380.37756449388314</v>
      </c>
      <c r="D21" s="43">
        <f t="shared" si="2"/>
        <v>381.14164915772267</v>
      </c>
      <c r="E21" s="43">
        <f t="shared" si="2"/>
        <v>381.74896793008151</v>
      </c>
      <c r="F21" s="43">
        <f t="shared" si="2"/>
        <v>381.2028027517016</v>
      </c>
      <c r="G21" s="43">
        <f t="shared" si="2"/>
        <v>380.26582320044497</v>
      </c>
      <c r="H21" s="43">
        <f t="shared" si="2"/>
        <v>378.93148474738939</v>
      </c>
      <c r="I21" s="43">
        <f t="shared" si="2"/>
        <v>377.16005837009641</v>
      </c>
      <c r="J21" s="43">
        <f t="shared" si="2"/>
        <v>374.9523007978313</v>
      </c>
      <c r="K21" s="43">
        <f t="shared" si="2"/>
        <v>372.48153037919684</v>
      </c>
      <c r="L21" s="43">
        <f t="shared" si="2"/>
        <v>369.657153896838</v>
      </c>
      <c r="M21" s="43">
        <f t="shared" si="2"/>
        <v>366.9426719510185</v>
      </c>
      <c r="N21" s="43">
        <f t="shared" si="2"/>
        <v>364.37504054512578</v>
      </c>
      <c r="O21" s="43">
        <f t="shared" si="2"/>
        <v>362.02737630355853</v>
      </c>
      <c r="P21" s="43">
        <f t="shared" si="2"/>
        <v>359.93188996155601</v>
      </c>
      <c r="Q21" s="43">
        <f t="shared" si="2"/>
        <v>358.03732950186532</v>
      </c>
      <c r="R21" s="43">
        <f t="shared" si="2"/>
        <v>356.51680982656671</v>
      </c>
      <c r="S21" s="43">
        <f t="shared" si="2"/>
        <v>355.25983166084882</v>
      </c>
      <c r="T21" s="43">
        <f t="shared" si="2"/>
        <v>354.19854239338252</v>
      </c>
      <c r="U21" s="43">
        <f t="shared" si="2"/>
        <v>353.43024227462064</v>
      </c>
      <c r="V21" s="43">
        <f t="shared" si="2"/>
        <v>353.09566680591081</v>
      </c>
      <c r="W21" s="43">
        <f t="shared" si="2"/>
        <v>353.311236577165</v>
      </c>
      <c r="X21" s="43">
        <f t="shared" si="2"/>
        <v>354.12850565872816</v>
      </c>
      <c r="Y21" s="43">
        <f t="shared" si="2"/>
        <v>355.54470665782947</v>
      </c>
      <c r="Z21" s="43">
        <f t="shared" si="2"/>
        <v>357.52717037758998</v>
      </c>
      <c r="AA21" s="43">
        <f t="shared" si="2"/>
        <v>360.02433595549792</v>
      </c>
      <c r="AB21" s="43">
        <f t="shared" si="2"/>
        <v>362.96756974153681</v>
      </c>
      <c r="AC21" s="43">
        <f t="shared" si="2"/>
        <v>366.27660499174249</v>
      </c>
      <c r="AD21" s="43">
        <f t="shared" si="2"/>
        <v>369.87166767208976</v>
      </c>
      <c r="AE21" s="43">
        <f t="shared" si="2"/>
        <v>373.68506408076087</v>
      </c>
      <c r="AF21" s="43">
        <f t="shared" si="2"/>
        <v>377.66768136562064</v>
      </c>
      <c r="AG21" s="43">
        <f t="shared" si="2"/>
        <v>381.78743228612348</v>
      </c>
      <c r="AH21" s="43">
        <f t="shared" si="2"/>
        <v>386.02211663587184</v>
      </c>
      <c r="AI21" s="43">
        <f t="shared" si="2"/>
        <v>390.35452824446503</v>
      </c>
      <c r="AJ21" s="43">
        <f t="shared" si="2"/>
        <v>394.77088144012396</v>
      </c>
      <c r="AK21" s="43">
        <f t="shared" si="2"/>
        <v>399.25935428211847</v>
      </c>
    </row>
    <row r="22" spans="1:37" x14ac:dyDescent="0.3">
      <c r="A22" s="43" t="s">
        <v>52</v>
      </c>
      <c r="B22" s="43">
        <f t="shared" ref="B22:AK22" si="3">B43+B51</f>
        <v>1139.1850052584666</v>
      </c>
      <c r="C22" s="43">
        <f t="shared" si="3"/>
        <v>1137.2087865553444</v>
      </c>
      <c r="D22" s="43">
        <f t="shared" si="3"/>
        <v>1135.7820627856281</v>
      </c>
      <c r="E22" s="43">
        <f t="shared" si="3"/>
        <v>1133.6027208604432</v>
      </c>
      <c r="F22" s="43">
        <f t="shared" si="3"/>
        <v>1127.9821949051538</v>
      </c>
      <c r="G22" s="43">
        <f t="shared" si="3"/>
        <v>1119.0428968721526</v>
      </c>
      <c r="H22" s="43">
        <f t="shared" si="3"/>
        <v>1104.2038052372038</v>
      </c>
      <c r="I22" s="43">
        <f t="shared" si="3"/>
        <v>1087.8484054248497</v>
      </c>
      <c r="J22" s="43">
        <f t="shared" si="3"/>
        <v>1070.223204139076</v>
      </c>
      <c r="K22" s="43">
        <f t="shared" si="3"/>
        <v>1051.8764256784521</v>
      </c>
      <c r="L22" s="43">
        <f t="shared" si="3"/>
        <v>1031.5380060051714</v>
      </c>
      <c r="M22" s="43">
        <f t="shared" si="3"/>
        <v>1011.391596906222</v>
      </c>
      <c r="N22" s="43">
        <f t="shared" si="3"/>
        <v>991.46584666040553</v>
      </c>
      <c r="O22" s="43">
        <f t="shared" si="3"/>
        <v>971.73955082786108</v>
      </c>
      <c r="P22" s="43">
        <f t="shared" si="3"/>
        <v>952.6183515652499</v>
      </c>
      <c r="Q22" s="43">
        <f t="shared" si="3"/>
        <v>934.01771190876411</v>
      </c>
      <c r="R22" s="43">
        <f t="shared" si="3"/>
        <v>923.40040315545025</v>
      </c>
      <c r="S22" s="43">
        <f t="shared" si="3"/>
        <v>912.23266592220273</v>
      </c>
      <c r="T22" s="43">
        <f t="shared" si="3"/>
        <v>899.85673590615215</v>
      </c>
      <c r="U22" s="43">
        <f t="shared" si="3"/>
        <v>886.4543640122447</v>
      </c>
      <c r="V22" s="43">
        <f t="shared" si="3"/>
        <v>872.51584039537192</v>
      </c>
      <c r="W22" s="43">
        <f t="shared" si="3"/>
        <v>858.61910939097254</v>
      </c>
      <c r="X22" s="43">
        <f t="shared" si="3"/>
        <v>845.07120067000028</v>
      </c>
      <c r="Y22" s="43">
        <f t="shared" si="3"/>
        <v>832.00982669228279</v>
      </c>
      <c r="Z22" s="43">
        <f t="shared" si="3"/>
        <v>819.5009426867673</v>
      </c>
      <c r="AA22" s="43">
        <f t="shared" si="3"/>
        <v>807.57979842062684</v>
      </c>
      <c r="AB22" s="43">
        <f t="shared" si="3"/>
        <v>796.65043108184307</v>
      </c>
      <c r="AC22" s="43">
        <f t="shared" si="3"/>
        <v>786.66127881433329</v>
      </c>
      <c r="AD22" s="43">
        <f t="shared" si="3"/>
        <v>777.55817483700025</v>
      </c>
      <c r="AE22" s="43">
        <f t="shared" si="3"/>
        <v>769.27406238372646</v>
      </c>
      <c r="AF22" s="43">
        <f t="shared" si="3"/>
        <v>761.7266667805543</v>
      </c>
      <c r="AG22" s="43">
        <f t="shared" si="3"/>
        <v>754.81252967983551</v>
      </c>
      <c r="AH22" s="43">
        <f t="shared" si="3"/>
        <v>748.40983321577664</v>
      </c>
      <c r="AI22" s="43">
        <f t="shared" si="3"/>
        <v>742.39350456348711</v>
      </c>
      <c r="AJ22" s="43">
        <f t="shared" si="3"/>
        <v>736.65300550137886</v>
      </c>
      <c r="AK22" s="43">
        <f t="shared" si="3"/>
        <v>731.08412190621755</v>
      </c>
    </row>
    <row r="24" spans="1:37" x14ac:dyDescent="0.3">
      <c r="A24" s="43" t="s">
        <v>458</v>
      </c>
    </row>
    <row r="25" spans="1:37" x14ac:dyDescent="0.3">
      <c r="A25" s="43" t="s">
        <v>403</v>
      </c>
      <c r="B25" s="43">
        <v>2015</v>
      </c>
      <c r="C25" s="43">
        <v>2016</v>
      </c>
      <c r="D25" s="43">
        <v>2017</v>
      </c>
      <c r="E25" s="43">
        <v>2018</v>
      </c>
      <c r="F25" s="43">
        <v>2019</v>
      </c>
      <c r="G25" s="43">
        <v>2020</v>
      </c>
      <c r="H25" s="43">
        <v>2021</v>
      </c>
      <c r="I25" s="43">
        <v>2022</v>
      </c>
      <c r="J25" s="43">
        <v>2023</v>
      </c>
      <c r="K25" s="43">
        <v>2024</v>
      </c>
      <c r="L25" s="43">
        <v>2025</v>
      </c>
      <c r="M25" s="43">
        <v>2026</v>
      </c>
      <c r="N25" s="43">
        <v>2027</v>
      </c>
      <c r="O25" s="43">
        <v>2028</v>
      </c>
      <c r="P25" s="43">
        <v>2029</v>
      </c>
      <c r="Q25" s="43">
        <v>2030</v>
      </c>
      <c r="R25" s="43">
        <v>2031</v>
      </c>
      <c r="S25" s="43">
        <v>2032</v>
      </c>
      <c r="T25" s="43">
        <v>2033</v>
      </c>
      <c r="U25" s="43">
        <v>2034</v>
      </c>
      <c r="V25" s="43">
        <v>2035</v>
      </c>
      <c r="W25" s="43">
        <v>2036</v>
      </c>
      <c r="X25" s="43">
        <v>2037</v>
      </c>
      <c r="Y25" s="43">
        <v>2038</v>
      </c>
      <c r="Z25" s="43">
        <v>2039</v>
      </c>
      <c r="AA25" s="43">
        <v>2040</v>
      </c>
      <c r="AB25" s="43">
        <v>2041</v>
      </c>
      <c r="AC25" s="43">
        <v>2042</v>
      </c>
      <c r="AD25" s="43">
        <v>2043</v>
      </c>
      <c r="AE25" s="43">
        <v>2044</v>
      </c>
      <c r="AF25" s="43">
        <v>2045</v>
      </c>
      <c r="AG25" s="43">
        <v>2046</v>
      </c>
      <c r="AH25" s="43">
        <v>2047</v>
      </c>
      <c r="AI25" s="43">
        <v>2048</v>
      </c>
      <c r="AJ25" s="43">
        <v>2049</v>
      </c>
      <c r="AK25" s="43">
        <v>2050</v>
      </c>
    </row>
    <row r="26" spans="1:37" x14ac:dyDescent="0.3">
      <c r="A26" s="43" t="s">
        <v>570</v>
      </c>
      <c r="B26" s="43">
        <v>120.53881265744823</v>
      </c>
      <c r="C26" s="43">
        <v>119.85122043731835</v>
      </c>
      <c r="D26" s="43">
        <v>118.8516638181091</v>
      </c>
      <c r="E26" s="43">
        <v>117.72241229300172</v>
      </c>
      <c r="F26" s="43">
        <v>116.25843863385325</v>
      </c>
      <c r="G26" s="43">
        <v>114.52530172432994</v>
      </c>
      <c r="H26" s="43">
        <v>110.72984802089647</v>
      </c>
      <c r="I26" s="43">
        <v>106.3338217271661</v>
      </c>
      <c r="J26" s="43">
        <v>101.58407088389953</v>
      </c>
      <c r="K26" s="43">
        <v>96.588709096877182</v>
      </c>
      <c r="L26" s="43">
        <v>91.428157140983288</v>
      </c>
      <c r="M26" s="43">
        <v>86.101261729482687</v>
      </c>
      <c r="N26" s="43">
        <v>80.742016535716417</v>
      </c>
      <c r="O26" s="43">
        <v>75.484461127308236</v>
      </c>
      <c r="P26" s="43">
        <v>70.406109290439616</v>
      </c>
      <c r="Q26" s="43">
        <v>65.460828125310599</v>
      </c>
      <c r="R26" s="43">
        <v>62.033091872578652</v>
      </c>
      <c r="S26" s="43">
        <v>58.618738247892722</v>
      </c>
      <c r="T26" s="43">
        <v>55.136844683104961</v>
      </c>
      <c r="U26" s="43">
        <v>51.633849717932669</v>
      </c>
      <c r="V26" s="43">
        <v>48.220681692021678</v>
      </c>
      <c r="W26" s="43">
        <v>44.999369795350646</v>
      </c>
      <c r="X26" s="43">
        <v>42.036046695547888</v>
      </c>
      <c r="Y26" s="43">
        <v>39.369896881923964</v>
      </c>
      <c r="Z26" s="43">
        <v>37.019767823841825</v>
      </c>
      <c r="AA26" s="43">
        <v>34.983864702583119</v>
      </c>
      <c r="AB26" s="43">
        <v>33.259541005176857</v>
      </c>
      <c r="AC26" s="43">
        <v>31.812035956112418</v>
      </c>
      <c r="AD26" s="43">
        <v>30.60312126175883</v>
      </c>
      <c r="AE26" s="43">
        <v>29.589939150195786</v>
      </c>
      <c r="AF26" s="43">
        <v>28.723169917283606</v>
      </c>
      <c r="AG26" s="43">
        <v>27.950056909445387</v>
      </c>
      <c r="AH26" s="43">
        <v>27.218564622017603</v>
      </c>
      <c r="AI26" s="43">
        <v>26.482163063518431</v>
      </c>
      <c r="AJ26" s="43">
        <v>25.701951386544373</v>
      </c>
      <c r="AK26" s="43">
        <v>24.845349976136927</v>
      </c>
    </row>
    <row r="27" spans="1:37" x14ac:dyDescent="0.3">
      <c r="A27" s="43" t="s">
        <v>511</v>
      </c>
      <c r="B27" s="43">
        <v>120.47331873106472</v>
      </c>
      <c r="C27" s="43">
        <v>119.11851409775477</v>
      </c>
      <c r="D27" s="43">
        <v>117.35261731719926</v>
      </c>
      <c r="E27" s="43">
        <v>115.33055055125737</v>
      </c>
      <c r="F27" s="43">
        <v>112.89502546088418</v>
      </c>
      <c r="G27" s="43">
        <v>109.27818664345602</v>
      </c>
      <c r="H27" s="43">
        <v>105.4189673654227</v>
      </c>
      <c r="I27" s="43">
        <v>101.29678785363591</v>
      </c>
      <c r="J27" s="43">
        <v>97.00620537051492</v>
      </c>
      <c r="K27" s="43">
        <v>92.698272610959947</v>
      </c>
      <c r="L27" s="43">
        <v>88.018833600816521</v>
      </c>
      <c r="M27" s="43">
        <v>83.368432301522176</v>
      </c>
      <c r="N27" s="43">
        <v>78.800306398791193</v>
      </c>
      <c r="O27" s="43">
        <v>74.278914537213097</v>
      </c>
      <c r="P27" s="43">
        <v>69.950686784028875</v>
      </c>
      <c r="Q27" s="43">
        <v>65.812190314054405</v>
      </c>
      <c r="R27" s="43">
        <v>62.912550039518131</v>
      </c>
      <c r="S27" s="43">
        <v>59.967889660238299</v>
      </c>
      <c r="T27" s="43">
        <v>56.927112973800575</v>
      </c>
      <c r="U27" s="43">
        <v>53.823380895612779</v>
      </c>
      <c r="V27" s="43">
        <v>50.744399516861193</v>
      </c>
      <c r="W27" s="43">
        <v>47.764368492406653</v>
      </c>
      <c r="X27" s="43">
        <v>44.920135051059276</v>
      </c>
      <c r="Y27" s="43">
        <v>42.226238536058901</v>
      </c>
      <c r="Z27" s="43">
        <v>39.690026678976508</v>
      </c>
      <c r="AA27" s="43">
        <v>37.316988395777869</v>
      </c>
      <c r="AB27" s="43">
        <v>35.112762448598907</v>
      </c>
      <c r="AC27" s="43">
        <v>33.083899578368374</v>
      </c>
      <c r="AD27" s="43">
        <v>31.234677571006387</v>
      </c>
      <c r="AE27" s="43">
        <v>29.56349380183299</v>
      </c>
      <c r="AF27" s="43">
        <v>28.060173936495808</v>
      </c>
      <c r="AG27" s="43">
        <v>26.70716757475309</v>
      </c>
      <c r="AH27" s="43">
        <v>25.481255608186199</v>
      </c>
      <c r="AI27" s="43">
        <v>24.356285343579366</v>
      </c>
      <c r="AJ27" s="43">
        <v>23.30472890713607</v>
      </c>
      <c r="AK27" s="43">
        <v>22.298266993550463</v>
      </c>
    </row>
    <row r="28" spans="1:37" x14ac:dyDescent="0.3">
      <c r="A28" s="43" t="s">
        <v>358</v>
      </c>
      <c r="B28" s="43">
        <v>120.6176787184646</v>
      </c>
      <c r="C28" s="43">
        <v>120.20696816152156</v>
      </c>
      <c r="D28" s="43">
        <v>119.49334227058607</v>
      </c>
      <c r="E28" s="43">
        <v>118.63229960905794</v>
      </c>
      <c r="F28" s="43">
        <v>117.38548346999144</v>
      </c>
      <c r="G28" s="43">
        <v>115.79537396958365</v>
      </c>
      <c r="H28" s="43">
        <v>113.91667399198415</v>
      </c>
      <c r="I28" s="43">
        <v>111.75143172979125</v>
      </c>
      <c r="J28" s="43">
        <v>109.33196366031198</v>
      </c>
      <c r="K28" s="43">
        <v>106.82094654029206</v>
      </c>
      <c r="L28" s="43">
        <v>104.1316179703922</v>
      </c>
      <c r="M28" s="43">
        <v>101.37209170960939</v>
      </c>
      <c r="N28" s="43">
        <v>98.587237351872687</v>
      </c>
      <c r="O28" s="43">
        <v>95.826954900059974</v>
      </c>
      <c r="P28" s="43">
        <v>93.125527213903965</v>
      </c>
      <c r="Q28" s="43">
        <v>90.468768777946494</v>
      </c>
      <c r="R28" s="43">
        <v>88.017562002500028</v>
      </c>
      <c r="S28" s="43">
        <v>85.685186335173483</v>
      </c>
      <c r="T28" s="43">
        <v>83.426024648160194</v>
      </c>
      <c r="U28" s="43">
        <v>81.271214843806575</v>
      </c>
      <c r="V28" s="43">
        <v>79.297298768855526</v>
      </c>
      <c r="W28" s="43">
        <v>77.564891679327246</v>
      </c>
      <c r="X28" s="43">
        <v>76.097207893838075</v>
      </c>
      <c r="Y28" s="43">
        <v>74.891880435293601</v>
      </c>
      <c r="Z28" s="43">
        <v>73.935062745827707</v>
      </c>
      <c r="AA28" s="43">
        <v>73.208647879953716</v>
      </c>
      <c r="AB28" s="43">
        <v>72.694438959308997</v>
      </c>
      <c r="AC28" s="43">
        <v>72.376501375856847</v>
      </c>
      <c r="AD28" s="43">
        <v>72.238862771500678</v>
      </c>
      <c r="AE28" s="43">
        <v>72.262088709846481</v>
      </c>
      <c r="AF28" s="43">
        <v>72.420055600212621</v>
      </c>
      <c r="AG28" s="43">
        <v>72.680690255874708</v>
      </c>
      <c r="AH28" s="43">
        <v>73.0081097806424</v>
      </c>
      <c r="AI28" s="43">
        <v>73.367999598192924</v>
      </c>
      <c r="AJ28" s="43">
        <v>73.733163606895019</v>
      </c>
      <c r="AK28" s="43">
        <v>74.087167140435426</v>
      </c>
    </row>
    <row r="29" spans="1:37" x14ac:dyDescent="0.3">
      <c r="A29" s="43" t="s">
        <v>52</v>
      </c>
      <c r="B29" s="43">
        <v>361.62981010697757</v>
      </c>
      <c r="C29" s="43">
        <v>359.1767026965947</v>
      </c>
      <c r="D29" s="43">
        <v>355.69762340589443</v>
      </c>
      <c r="E29" s="43">
        <v>351.68526245331702</v>
      </c>
      <c r="F29" s="43">
        <v>346.53894756472886</v>
      </c>
      <c r="G29" s="43">
        <v>339.59886233736961</v>
      </c>
      <c r="H29" s="43">
        <v>330.06548937830331</v>
      </c>
      <c r="I29" s="43">
        <v>319.64857090578249</v>
      </c>
      <c r="J29" s="43">
        <v>308.55302595820478</v>
      </c>
      <c r="K29" s="43">
        <v>297.26305897235778</v>
      </c>
      <c r="L29" s="43">
        <v>285.22988818526954</v>
      </c>
      <c r="M29" s="43">
        <v>273.1524497918449</v>
      </c>
      <c r="N29" s="43">
        <v>261.16123010744678</v>
      </c>
      <c r="O29" s="43">
        <v>249.30787469293887</v>
      </c>
      <c r="P29" s="43">
        <v>237.8339899309608</v>
      </c>
      <c r="Q29" s="43">
        <v>226.77302650306146</v>
      </c>
      <c r="R29" s="43">
        <v>218.74132883070894</v>
      </c>
      <c r="S29" s="43">
        <v>210.80844651912082</v>
      </c>
      <c r="T29" s="43">
        <v>202.74271551108671</v>
      </c>
      <c r="U29" s="43">
        <v>194.63163091983296</v>
      </c>
      <c r="V29" s="43">
        <v>186.72039811763571</v>
      </c>
      <c r="W29" s="43">
        <v>179.2193549831926</v>
      </c>
      <c r="X29" s="43">
        <v>172.23294256489459</v>
      </c>
      <c r="Y29" s="43">
        <v>165.79505298995267</v>
      </c>
      <c r="Z29" s="43">
        <v>159.90756202089406</v>
      </c>
      <c r="AA29" s="43">
        <v>154.55572497692444</v>
      </c>
      <c r="AB29" s="43">
        <v>149.79831289864555</v>
      </c>
      <c r="AC29" s="43">
        <v>145.6030825329768</v>
      </c>
      <c r="AD29" s="43">
        <v>141.93515856721251</v>
      </c>
      <c r="AE29" s="43">
        <v>138.74684594289093</v>
      </c>
      <c r="AF29" s="43">
        <v>135.96869482560894</v>
      </c>
      <c r="AG29" s="43">
        <v>133.51270165998176</v>
      </c>
      <c r="AH29" s="43">
        <v>131.27919806049519</v>
      </c>
      <c r="AI29" s="43">
        <v>129.17034348973866</v>
      </c>
      <c r="AJ29" s="43">
        <v>127.09981063320285</v>
      </c>
      <c r="AK29" s="43">
        <v>124.99410614467882</v>
      </c>
    </row>
    <row r="31" spans="1:37" x14ac:dyDescent="0.3">
      <c r="A31" s="43" t="s">
        <v>459</v>
      </c>
    </row>
    <row r="32" spans="1:37" x14ac:dyDescent="0.3">
      <c r="A32" s="43" t="s">
        <v>403</v>
      </c>
      <c r="B32" s="43">
        <v>2015</v>
      </c>
      <c r="C32" s="43">
        <v>2016</v>
      </c>
      <c r="D32" s="43">
        <v>2017</v>
      </c>
      <c r="E32" s="43">
        <v>2018</v>
      </c>
      <c r="F32" s="43">
        <v>2019</v>
      </c>
      <c r="G32" s="43">
        <v>2020</v>
      </c>
      <c r="H32" s="43">
        <v>2021</v>
      </c>
      <c r="I32" s="43">
        <v>2022</v>
      </c>
      <c r="J32" s="43">
        <v>2023</v>
      </c>
      <c r="K32" s="43">
        <v>2024</v>
      </c>
      <c r="L32" s="43">
        <v>2025</v>
      </c>
      <c r="M32" s="43">
        <v>2026</v>
      </c>
      <c r="N32" s="43">
        <v>2027</v>
      </c>
      <c r="O32" s="43">
        <v>2028</v>
      </c>
      <c r="P32" s="43">
        <v>2029</v>
      </c>
      <c r="Q32" s="43">
        <v>2030</v>
      </c>
      <c r="R32" s="43">
        <v>2031</v>
      </c>
      <c r="S32" s="43">
        <v>2032</v>
      </c>
      <c r="T32" s="43">
        <v>2033</v>
      </c>
      <c r="U32" s="43">
        <v>2034</v>
      </c>
      <c r="V32" s="43">
        <v>2035</v>
      </c>
      <c r="W32" s="43">
        <v>2036</v>
      </c>
      <c r="X32" s="43">
        <v>2037</v>
      </c>
      <c r="Y32" s="43">
        <v>2038</v>
      </c>
      <c r="Z32" s="43">
        <v>2039</v>
      </c>
      <c r="AA32" s="43">
        <v>2040</v>
      </c>
      <c r="AB32" s="43">
        <v>2041</v>
      </c>
      <c r="AC32" s="43">
        <v>2042</v>
      </c>
      <c r="AD32" s="43">
        <v>2043</v>
      </c>
      <c r="AE32" s="43">
        <v>2044</v>
      </c>
      <c r="AF32" s="43">
        <v>2045</v>
      </c>
      <c r="AG32" s="43">
        <v>2046</v>
      </c>
      <c r="AH32" s="43">
        <v>2047</v>
      </c>
      <c r="AI32" s="43">
        <v>2048</v>
      </c>
      <c r="AJ32" s="43">
        <v>2049</v>
      </c>
      <c r="AK32" s="43">
        <v>2050</v>
      </c>
    </row>
    <row r="33" spans="1:37" x14ac:dyDescent="0.3">
      <c r="A33" s="43" t="s">
        <v>570</v>
      </c>
      <c r="B33" s="43">
        <v>168.02509443914155</v>
      </c>
      <c r="C33" s="43">
        <v>166.7134213733755</v>
      </c>
      <c r="D33" s="43">
        <v>165.28039601498324</v>
      </c>
      <c r="E33" s="43">
        <v>163.76985694244703</v>
      </c>
      <c r="F33" s="43">
        <v>161.53557312758755</v>
      </c>
      <c r="G33" s="43">
        <v>159.32081278641274</v>
      </c>
      <c r="H33" s="43">
        <v>154.46079663100326</v>
      </c>
      <c r="I33" s="43">
        <v>149.28929565136238</v>
      </c>
      <c r="J33" s="43">
        <v>143.7964908827434</v>
      </c>
      <c r="K33" s="43">
        <v>137.99518951821716</v>
      </c>
      <c r="L33" s="43">
        <v>131.98070894446442</v>
      </c>
      <c r="M33" s="43">
        <v>125.83636075332514</v>
      </c>
      <c r="N33" s="43">
        <v>119.66833586573924</v>
      </c>
      <c r="O33" s="43">
        <v>113.58848035085408</v>
      </c>
      <c r="P33" s="43">
        <v>107.668995246455</v>
      </c>
      <c r="Q33" s="43">
        <v>101.91254293703876</v>
      </c>
      <c r="R33" s="43">
        <v>98.397517566160559</v>
      </c>
      <c r="S33" s="43">
        <v>94.943901078917676</v>
      </c>
      <c r="T33" s="43">
        <v>91.266057162877857</v>
      </c>
      <c r="U33" s="43">
        <v>87.362635528792737</v>
      </c>
      <c r="V33" s="43">
        <v>83.322962054487817</v>
      </c>
      <c r="W33" s="43">
        <v>79.242714094652456</v>
      </c>
      <c r="X33" s="43">
        <v>75.187107142437696</v>
      </c>
      <c r="Y33" s="43">
        <v>71.199250266913751</v>
      </c>
      <c r="Z33" s="43">
        <v>67.315155834452568</v>
      </c>
      <c r="AA33" s="43">
        <v>63.56210130618792</v>
      </c>
      <c r="AB33" s="43">
        <v>60.143834957336772</v>
      </c>
      <c r="AC33" s="43">
        <v>57.045720067335459</v>
      </c>
      <c r="AD33" s="43">
        <v>54.242805981262045</v>
      </c>
      <c r="AE33" s="43">
        <v>51.696260253697218</v>
      </c>
      <c r="AF33" s="43">
        <v>49.357350388744159</v>
      </c>
      <c r="AG33" s="43">
        <v>47.169593376919117</v>
      </c>
      <c r="AH33" s="43">
        <v>45.075778593880102</v>
      </c>
      <c r="AI33" s="43">
        <v>43.026164021112152</v>
      </c>
      <c r="AJ33" s="43">
        <v>40.986725665243391</v>
      </c>
      <c r="AK33" s="43">
        <v>38.935097467098274</v>
      </c>
    </row>
    <row r="34" spans="1:37" x14ac:dyDescent="0.3">
      <c r="A34" s="43" t="s">
        <v>511</v>
      </c>
      <c r="B34" s="43">
        <v>167.90488435875506</v>
      </c>
      <c r="C34" s="43">
        <v>165.60198980551979</v>
      </c>
      <c r="D34" s="43">
        <v>163.00118301936024</v>
      </c>
      <c r="E34" s="43">
        <v>160.10927218971503</v>
      </c>
      <c r="F34" s="43">
        <v>156.36691163837898</v>
      </c>
      <c r="G34" s="43">
        <v>151.29057322752999</v>
      </c>
      <c r="H34" s="43">
        <v>146.02066242544336</v>
      </c>
      <c r="I34" s="43">
        <v>140.45788807442898</v>
      </c>
      <c r="J34" s="43">
        <v>134.66012269793094</v>
      </c>
      <c r="K34" s="43">
        <v>128.68017444078333</v>
      </c>
      <c r="L34" s="43">
        <v>122.17165345496863</v>
      </c>
      <c r="M34" s="43">
        <v>115.70971837577711</v>
      </c>
      <c r="N34" s="43">
        <v>109.37777953558255</v>
      </c>
      <c r="O34" s="43">
        <v>103.14805949273692</v>
      </c>
      <c r="P34" s="43">
        <v>97.227451632933011</v>
      </c>
      <c r="Q34" s="43">
        <v>91.60455941862098</v>
      </c>
      <c r="R34" s="43">
        <v>87.737780213299402</v>
      </c>
      <c r="S34" s="43">
        <v>83.832000703203022</v>
      </c>
      <c r="T34" s="43">
        <v>79.786606911341622</v>
      </c>
      <c r="U34" s="43">
        <v>75.633689196864069</v>
      </c>
      <c r="V34" s="43">
        <v>71.481211468384231</v>
      </c>
      <c r="W34" s="43">
        <v>67.427258543118157</v>
      </c>
      <c r="X34" s="43">
        <v>63.526722014802061</v>
      </c>
      <c r="Y34" s="43">
        <v>59.807471379206831</v>
      </c>
      <c r="Z34" s="43">
        <v>56.293419684053589</v>
      </c>
      <c r="AA34" s="43">
        <v>53.007263959761218</v>
      </c>
      <c r="AB34" s="43">
        <v>49.966313906837847</v>
      </c>
      <c r="AC34" s="43">
        <v>47.177925993469302</v>
      </c>
      <c r="AD34" s="43">
        <v>44.642131872389974</v>
      </c>
      <c r="AE34" s="43">
        <v>42.348297854854088</v>
      </c>
      <c r="AF34" s="43">
        <v>40.278334639133078</v>
      </c>
      <c r="AG34" s="43">
        <v>38.406251386256585</v>
      </c>
      <c r="AH34" s="43">
        <v>36.699930802787854</v>
      </c>
      <c r="AI34" s="43">
        <v>35.12300587765283</v>
      </c>
      <c r="AJ34" s="43">
        <v>33.638953019791579</v>
      </c>
      <c r="AK34" s="43">
        <v>32.210301100932327</v>
      </c>
    </row>
    <row r="35" spans="1:37" x14ac:dyDescent="0.3">
      <c r="A35" s="43" t="s">
        <v>358</v>
      </c>
      <c r="B35" s="43">
        <v>168.13098664831608</v>
      </c>
      <c r="C35" s="43">
        <v>167.19849063701204</v>
      </c>
      <c r="D35" s="43">
        <v>166.16215351045392</v>
      </c>
      <c r="E35" s="43">
        <v>165.0255858195022</v>
      </c>
      <c r="F35" s="43">
        <v>163.08988313240488</v>
      </c>
      <c r="G35" s="43">
        <v>161.07410380888462</v>
      </c>
      <c r="H35" s="43">
        <v>158.8810561627659</v>
      </c>
      <c r="I35" s="43">
        <v>156.43286875100719</v>
      </c>
      <c r="J35" s="43">
        <v>153.68153252878994</v>
      </c>
      <c r="K35" s="43">
        <v>150.65027613652575</v>
      </c>
      <c r="L35" s="43">
        <v>147.37895694234163</v>
      </c>
      <c r="M35" s="43">
        <v>144.29033069395527</v>
      </c>
      <c r="N35" s="43">
        <v>141.45420101916997</v>
      </c>
      <c r="O35" s="43">
        <v>138.9696652828799</v>
      </c>
      <c r="P35" s="43">
        <v>136.89683677588738</v>
      </c>
      <c r="Q35" s="43">
        <v>135.2294515541804</v>
      </c>
      <c r="R35" s="43">
        <v>133.96229876327862</v>
      </c>
      <c r="S35" s="43">
        <v>133.01004843188761</v>
      </c>
      <c r="T35" s="43">
        <v>132.27792253780393</v>
      </c>
      <c r="U35" s="43">
        <v>131.78337740533573</v>
      </c>
      <c r="V35" s="43">
        <v>131.5677798856114</v>
      </c>
      <c r="W35" s="43">
        <v>131.67051821956099</v>
      </c>
      <c r="X35" s="43">
        <v>132.10370880046747</v>
      </c>
      <c r="Y35" s="43">
        <v>132.856578672186</v>
      </c>
      <c r="Z35" s="43">
        <v>133.90695328072661</v>
      </c>
      <c r="AA35" s="43">
        <v>135.22294906536962</v>
      </c>
      <c r="AB35" s="43">
        <v>136.75934732026778</v>
      </c>
      <c r="AC35" s="43">
        <v>138.45930611197429</v>
      </c>
      <c r="AD35" s="43">
        <v>140.26648144926776</v>
      </c>
      <c r="AE35" s="43">
        <v>142.13734020866218</v>
      </c>
      <c r="AF35" s="43">
        <v>144.0488769491904</v>
      </c>
      <c r="AG35" s="43">
        <v>145.99554932882003</v>
      </c>
      <c r="AH35" s="43">
        <v>147.98103599319614</v>
      </c>
      <c r="AI35" s="43">
        <v>150.01042755193993</v>
      </c>
      <c r="AJ35" s="43">
        <v>152.08643209149727</v>
      </c>
      <c r="AK35" s="43">
        <v>154.20709197556118</v>
      </c>
    </row>
    <row r="36" spans="1:37" x14ac:dyDescent="0.3">
      <c r="A36" s="43" t="s">
        <v>52</v>
      </c>
      <c r="B36" s="43">
        <v>504.06049640601799</v>
      </c>
      <c r="C36" s="43">
        <v>499.51244775700127</v>
      </c>
      <c r="D36" s="43">
        <v>494.44079442516647</v>
      </c>
      <c r="E36" s="43">
        <v>488.89977675858165</v>
      </c>
      <c r="F36" s="43">
        <v>480.98002046945726</v>
      </c>
      <c r="G36" s="43">
        <v>471.66009752649086</v>
      </c>
      <c r="H36" s="43">
        <v>459.31980203304084</v>
      </c>
      <c r="I36" s="43">
        <v>446.14982334025069</v>
      </c>
      <c r="J36" s="43">
        <v>432.15105348204418</v>
      </c>
      <c r="K36" s="43">
        <v>417.43596075798871</v>
      </c>
      <c r="L36" s="43">
        <v>401.77696468005928</v>
      </c>
      <c r="M36" s="43">
        <v>386.55092415650273</v>
      </c>
      <c r="N36" s="43">
        <v>371.98080451170881</v>
      </c>
      <c r="O36" s="43">
        <v>358.21456370993667</v>
      </c>
      <c r="P36" s="43">
        <v>345.5643790431775</v>
      </c>
      <c r="Q36" s="43">
        <v>333.98690735193577</v>
      </c>
      <c r="R36" s="43">
        <v>326.93370860526778</v>
      </c>
      <c r="S36" s="43">
        <v>320.29616318135533</v>
      </c>
      <c r="T36" s="43">
        <v>313.42956537561486</v>
      </c>
      <c r="U36" s="43">
        <v>306.36216691665214</v>
      </c>
      <c r="V36" s="43">
        <v>299.28696079429238</v>
      </c>
      <c r="W36" s="43">
        <v>292.40317481448363</v>
      </c>
      <c r="X36" s="43">
        <v>285.8185466800926</v>
      </c>
      <c r="Y36" s="43">
        <v>279.56928470196607</v>
      </c>
      <c r="Z36" s="43">
        <v>273.66482122112376</v>
      </c>
      <c r="AA36" s="43">
        <v>268.090769670214</v>
      </c>
      <c r="AB36" s="43">
        <v>263.14666560444903</v>
      </c>
      <c r="AC36" s="43">
        <v>258.73342674805201</v>
      </c>
      <c r="AD36" s="43">
        <v>254.74762476374613</v>
      </c>
      <c r="AE36" s="43">
        <v>251.09498461673348</v>
      </c>
      <c r="AF36" s="43">
        <v>247.70857873340802</v>
      </c>
      <c r="AG36" s="43">
        <v>244.54376957608127</v>
      </c>
      <c r="AH36" s="43">
        <v>241.56998406212</v>
      </c>
      <c r="AI36" s="43">
        <v>238.76302401422609</v>
      </c>
      <c r="AJ36" s="43">
        <v>236.10441073350827</v>
      </c>
      <c r="AK36" s="43">
        <v>233.56715389384939</v>
      </c>
    </row>
    <row r="38" spans="1:37" x14ac:dyDescent="0.3">
      <c r="A38" s="43" t="s">
        <v>460</v>
      </c>
    </row>
    <row r="39" spans="1:37" x14ac:dyDescent="0.3">
      <c r="A39" s="43" t="s">
        <v>403</v>
      </c>
      <c r="B39" s="43">
        <v>2015</v>
      </c>
      <c r="C39" s="43">
        <v>2016</v>
      </c>
      <c r="D39" s="43">
        <v>2017</v>
      </c>
      <c r="E39" s="43">
        <v>2018</v>
      </c>
      <c r="F39" s="43">
        <v>2019</v>
      </c>
      <c r="G39" s="43">
        <v>2020</v>
      </c>
      <c r="H39" s="43">
        <v>2021</v>
      </c>
      <c r="I39" s="43">
        <v>2022</v>
      </c>
      <c r="J39" s="43">
        <v>2023</v>
      </c>
      <c r="K39" s="43">
        <v>2024</v>
      </c>
      <c r="L39" s="43">
        <v>2025</v>
      </c>
      <c r="M39" s="43">
        <v>2026</v>
      </c>
      <c r="N39" s="43">
        <v>2027</v>
      </c>
      <c r="O39" s="43">
        <v>2028</v>
      </c>
      <c r="P39" s="43">
        <v>2029</v>
      </c>
      <c r="Q39" s="43">
        <v>2030</v>
      </c>
      <c r="R39" s="43">
        <v>2031</v>
      </c>
      <c r="S39" s="43">
        <v>2032</v>
      </c>
      <c r="T39" s="43">
        <v>2033</v>
      </c>
      <c r="U39" s="43">
        <v>2034</v>
      </c>
      <c r="V39" s="43">
        <v>2035</v>
      </c>
      <c r="W39" s="43">
        <v>2036</v>
      </c>
      <c r="X39" s="43">
        <v>2037</v>
      </c>
      <c r="Y39" s="43">
        <v>2038</v>
      </c>
      <c r="Z39" s="43">
        <v>2039</v>
      </c>
      <c r="AA39" s="43">
        <v>2040</v>
      </c>
      <c r="AB39" s="43">
        <v>2041</v>
      </c>
      <c r="AC39" s="43">
        <v>2042</v>
      </c>
      <c r="AD39" s="43">
        <v>2043</v>
      </c>
      <c r="AE39" s="43">
        <v>2044</v>
      </c>
      <c r="AF39" s="43">
        <v>2045</v>
      </c>
      <c r="AG39" s="43">
        <v>2046</v>
      </c>
      <c r="AH39" s="43">
        <v>2047</v>
      </c>
      <c r="AI39" s="43">
        <v>2048</v>
      </c>
      <c r="AJ39" s="43">
        <v>2049</v>
      </c>
      <c r="AK39" s="43">
        <v>2050</v>
      </c>
    </row>
    <row r="40" spans="1:37" x14ac:dyDescent="0.3">
      <c r="A40" s="43" t="s">
        <v>570</v>
      </c>
      <c r="B40" s="43">
        <f t="shared" ref="B40:AK40" si="4">B26+B33</f>
        <v>288.56390709658979</v>
      </c>
      <c r="C40" s="43">
        <f t="shared" si="4"/>
        <v>286.56464181069384</v>
      </c>
      <c r="D40" s="43">
        <f t="shared" si="4"/>
        <v>284.13205983309234</v>
      </c>
      <c r="E40" s="43">
        <f t="shared" si="4"/>
        <v>281.49226923544876</v>
      </c>
      <c r="F40" s="43">
        <f t="shared" si="4"/>
        <v>277.7940117614408</v>
      </c>
      <c r="G40" s="43">
        <f t="shared" si="4"/>
        <v>273.84611451074267</v>
      </c>
      <c r="H40" s="43">
        <f t="shared" si="4"/>
        <v>265.19064465189973</v>
      </c>
      <c r="I40" s="43">
        <f t="shared" si="4"/>
        <v>255.62311737852849</v>
      </c>
      <c r="J40" s="43">
        <f t="shared" si="4"/>
        <v>245.38056176664293</v>
      </c>
      <c r="K40" s="43">
        <f t="shared" si="4"/>
        <v>234.58389861509434</v>
      </c>
      <c r="L40" s="43">
        <f t="shared" si="4"/>
        <v>223.4088660854477</v>
      </c>
      <c r="M40" s="43">
        <f t="shared" si="4"/>
        <v>211.93762248280783</v>
      </c>
      <c r="N40" s="43">
        <f t="shared" si="4"/>
        <v>200.41035240145567</v>
      </c>
      <c r="O40" s="43">
        <f t="shared" si="4"/>
        <v>189.07294147816231</v>
      </c>
      <c r="P40" s="43">
        <f t="shared" si="4"/>
        <v>178.07510453689463</v>
      </c>
      <c r="Q40" s="43">
        <f t="shared" si="4"/>
        <v>167.37337106234935</v>
      </c>
      <c r="R40" s="43">
        <f t="shared" si="4"/>
        <v>160.43060943873922</v>
      </c>
      <c r="S40" s="43">
        <f t="shared" si="4"/>
        <v>153.5626393268104</v>
      </c>
      <c r="T40" s="43">
        <f t="shared" si="4"/>
        <v>146.40290184598283</v>
      </c>
      <c r="U40" s="43">
        <f t="shared" si="4"/>
        <v>138.9964852467254</v>
      </c>
      <c r="V40" s="43">
        <f t="shared" si="4"/>
        <v>131.5436437465095</v>
      </c>
      <c r="W40" s="43">
        <f t="shared" si="4"/>
        <v>124.2420838900031</v>
      </c>
      <c r="X40" s="43">
        <f t="shared" si="4"/>
        <v>117.22315383798559</v>
      </c>
      <c r="Y40" s="43">
        <f t="shared" si="4"/>
        <v>110.56914714883771</v>
      </c>
      <c r="Z40" s="43">
        <f t="shared" si="4"/>
        <v>104.3349236582944</v>
      </c>
      <c r="AA40" s="43">
        <f t="shared" si="4"/>
        <v>98.545966008771046</v>
      </c>
      <c r="AB40" s="43">
        <f t="shared" si="4"/>
        <v>93.403375962513621</v>
      </c>
      <c r="AC40" s="43">
        <f t="shared" si="4"/>
        <v>88.857756023447877</v>
      </c>
      <c r="AD40" s="43">
        <f t="shared" si="4"/>
        <v>84.845927243020867</v>
      </c>
      <c r="AE40" s="43">
        <f t="shared" si="4"/>
        <v>81.286199403893008</v>
      </c>
      <c r="AF40" s="43">
        <f t="shared" si="4"/>
        <v>78.080520306027765</v>
      </c>
      <c r="AG40" s="43">
        <f t="shared" si="4"/>
        <v>75.119650286364504</v>
      </c>
      <c r="AH40" s="43">
        <f t="shared" si="4"/>
        <v>72.294343215897698</v>
      </c>
      <c r="AI40" s="43">
        <f t="shared" si="4"/>
        <v>69.508327084630579</v>
      </c>
      <c r="AJ40" s="43">
        <f t="shared" si="4"/>
        <v>66.688677051787764</v>
      </c>
      <c r="AK40" s="43">
        <f t="shared" si="4"/>
        <v>63.780447443235204</v>
      </c>
    </row>
    <row r="41" spans="1:37" x14ac:dyDescent="0.3">
      <c r="A41" s="43" t="s">
        <v>511</v>
      </c>
      <c r="B41" s="43">
        <f t="shared" ref="B41:AK41" si="5">B27+B34</f>
        <v>288.37820308981975</v>
      </c>
      <c r="C41" s="43">
        <f t="shared" si="5"/>
        <v>284.72050390327456</v>
      </c>
      <c r="D41" s="43">
        <f t="shared" si="5"/>
        <v>280.35380033655952</v>
      </c>
      <c r="E41" s="43">
        <f t="shared" si="5"/>
        <v>275.43982274097243</v>
      </c>
      <c r="F41" s="43">
        <f t="shared" si="5"/>
        <v>269.26193709926315</v>
      </c>
      <c r="G41" s="43">
        <f t="shared" si="5"/>
        <v>260.56875987098601</v>
      </c>
      <c r="H41" s="43">
        <f t="shared" si="5"/>
        <v>251.43962979086606</v>
      </c>
      <c r="I41" s="43">
        <f t="shared" si="5"/>
        <v>241.7546759280649</v>
      </c>
      <c r="J41" s="43">
        <f t="shared" si="5"/>
        <v>231.66632806844586</v>
      </c>
      <c r="K41" s="43">
        <f t="shared" si="5"/>
        <v>221.37844705174328</v>
      </c>
      <c r="L41" s="43">
        <f t="shared" si="5"/>
        <v>210.19048705578516</v>
      </c>
      <c r="M41" s="43">
        <f t="shared" si="5"/>
        <v>199.07815067729928</v>
      </c>
      <c r="N41" s="43">
        <f t="shared" si="5"/>
        <v>188.17808593437374</v>
      </c>
      <c r="O41" s="43">
        <f t="shared" si="5"/>
        <v>177.42697402995003</v>
      </c>
      <c r="P41" s="43">
        <f t="shared" si="5"/>
        <v>167.17813841696187</v>
      </c>
      <c r="Q41" s="43">
        <f t="shared" si="5"/>
        <v>157.41674973267538</v>
      </c>
      <c r="R41" s="43">
        <f t="shared" si="5"/>
        <v>150.65033025281753</v>
      </c>
      <c r="S41" s="43">
        <f t="shared" si="5"/>
        <v>143.79989036344131</v>
      </c>
      <c r="T41" s="43">
        <f t="shared" si="5"/>
        <v>136.71371988514221</v>
      </c>
      <c r="U41" s="43">
        <f t="shared" si="5"/>
        <v>129.45707009247684</v>
      </c>
      <c r="V41" s="43">
        <f t="shared" si="5"/>
        <v>122.22561098524542</v>
      </c>
      <c r="W41" s="43">
        <f t="shared" si="5"/>
        <v>115.19162703552482</v>
      </c>
      <c r="X41" s="43">
        <f t="shared" si="5"/>
        <v>108.44685706586134</v>
      </c>
      <c r="Y41" s="43">
        <f t="shared" si="5"/>
        <v>102.03370991526573</v>
      </c>
      <c r="Z41" s="43">
        <f t="shared" si="5"/>
        <v>95.983446363030097</v>
      </c>
      <c r="AA41" s="43">
        <f t="shared" si="5"/>
        <v>90.324252355539087</v>
      </c>
      <c r="AB41" s="43">
        <f t="shared" si="5"/>
        <v>85.079076355436754</v>
      </c>
      <c r="AC41" s="43">
        <f t="shared" si="5"/>
        <v>80.261825571837676</v>
      </c>
      <c r="AD41" s="43">
        <f t="shared" si="5"/>
        <v>75.876809443396354</v>
      </c>
      <c r="AE41" s="43">
        <f t="shared" si="5"/>
        <v>71.911791656687086</v>
      </c>
      <c r="AF41" s="43">
        <f t="shared" si="5"/>
        <v>68.338508575628879</v>
      </c>
      <c r="AG41" s="43">
        <f t="shared" si="5"/>
        <v>65.113418961009671</v>
      </c>
      <c r="AH41" s="43">
        <f t="shared" si="5"/>
        <v>62.18118641097405</v>
      </c>
      <c r="AI41" s="43">
        <f t="shared" si="5"/>
        <v>59.479291221232195</v>
      </c>
      <c r="AJ41" s="43">
        <f t="shared" si="5"/>
        <v>56.943681926927653</v>
      </c>
      <c r="AK41" s="43">
        <f t="shared" si="5"/>
        <v>54.50856809448279</v>
      </c>
    </row>
    <row r="42" spans="1:37" x14ac:dyDescent="0.3">
      <c r="A42" s="43" t="s">
        <v>358</v>
      </c>
      <c r="B42" s="43">
        <f t="shared" ref="B42:AK42" si="6">B28+B35</f>
        <v>288.7486653667807</v>
      </c>
      <c r="C42" s="43">
        <f t="shared" si="6"/>
        <v>287.40545879853357</v>
      </c>
      <c r="D42" s="43">
        <f t="shared" si="6"/>
        <v>285.65549578103997</v>
      </c>
      <c r="E42" s="43">
        <f t="shared" si="6"/>
        <v>283.65788542856012</v>
      </c>
      <c r="F42" s="43">
        <f t="shared" si="6"/>
        <v>280.47536660239632</v>
      </c>
      <c r="G42" s="43">
        <f t="shared" si="6"/>
        <v>276.86947777846825</v>
      </c>
      <c r="H42" s="43">
        <f t="shared" si="6"/>
        <v>272.79773015475007</v>
      </c>
      <c r="I42" s="43">
        <f t="shared" si="6"/>
        <v>268.18430048079847</v>
      </c>
      <c r="J42" s="43">
        <f t="shared" si="6"/>
        <v>263.01349618910194</v>
      </c>
      <c r="K42" s="43">
        <f t="shared" si="6"/>
        <v>257.47122267681777</v>
      </c>
      <c r="L42" s="43">
        <f t="shared" si="6"/>
        <v>251.51057491273383</v>
      </c>
      <c r="M42" s="43">
        <f t="shared" si="6"/>
        <v>245.66242240356468</v>
      </c>
      <c r="N42" s="43">
        <f t="shared" si="6"/>
        <v>240.04143837104266</v>
      </c>
      <c r="O42" s="43">
        <f t="shared" si="6"/>
        <v>234.79662018293988</v>
      </c>
      <c r="P42" s="43">
        <f t="shared" si="6"/>
        <v>230.02236398979136</v>
      </c>
      <c r="Q42" s="43">
        <f t="shared" si="6"/>
        <v>225.69822033212688</v>
      </c>
      <c r="R42" s="43">
        <f t="shared" si="6"/>
        <v>221.97986076577865</v>
      </c>
      <c r="S42" s="43">
        <f t="shared" si="6"/>
        <v>218.69523476706109</v>
      </c>
      <c r="T42" s="43">
        <f t="shared" si="6"/>
        <v>215.70394718596413</v>
      </c>
      <c r="U42" s="43">
        <f t="shared" si="6"/>
        <v>213.0545922491423</v>
      </c>
      <c r="V42" s="43">
        <f t="shared" si="6"/>
        <v>210.86507865446691</v>
      </c>
      <c r="W42" s="43">
        <f t="shared" si="6"/>
        <v>209.23540989888824</v>
      </c>
      <c r="X42" s="43">
        <f t="shared" si="6"/>
        <v>208.20091669430553</v>
      </c>
      <c r="Y42" s="43">
        <f t="shared" si="6"/>
        <v>207.74845910747962</v>
      </c>
      <c r="Z42" s="43">
        <f t="shared" si="6"/>
        <v>207.84201602655432</v>
      </c>
      <c r="AA42" s="43">
        <f t="shared" si="6"/>
        <v>208.43159694532335</v>
      </c>
      <c r="AB42" s="43">
        <f t="shared" si="6"/>
        <v>209.45378627957678</v>
      </c>
      <c r="AC42" s="43">
        <f t="shared" si="6"/>
        <v>210.83580748783112</v>
      </c>
      <c r="AD42" s="43">
        <f t="shared" si="6"/>
        <v>212.50534422076845</v>
      </c>
      <c r="AE42" s="43">
        <f t="shared" si="6"/>
        <v>214.39942891850865</v>
      </c>
      <c r="AF42" s="43">
        <f t="shared" si="6"/>
        <v>216.46893254940301</v>
      </c>
      <c r="AG42" s="43">
        <f t="shared" si="6"/>
        <v>218.67623958469474</v>
      </c>
      <c r="AH42" s="43">
        <f t="shared" si="6"/>
        <v>220.98914577383854</v>
      </c>
      <c r="AI42" s="43">
        <f t="shared" si="6"/>
        <v>223.37842715013284</v>
      </c>
      <c r="AJ42" s="43">
        <f t="shared" si="6"/>
        <v>225.81959569839228</v>
      </c>
      <c r="AK42" s="43">
        <f t="shared" si="6"/>
        <v>228.29425911599662</v>
      </c>
    </row>
    <row r="43" spans="1:37" x14ac:dyDescent="0.3">
      <c r="A43" s="43" t="s">
        <v>52</v>
      </c>
      <c r="B43" s="43">
        <f t="shared" ref="B43:AK43" si="7">B29+B36</f>
        <v>865.69030651299556</v>
      </c>
      <c r="C43" s="43">
        <f t="shared" si="7"/>
        <v>858.68915045359597</v>
      </c>
      <c r="D43" s="43">
        <f t="shared" si="7"/>
        <v>850.13841783106091</v>
      </c>
      <c r="E43" s="43">
        <f t="shared" si="7"/>
        <v>840.58503921189867</v>
      </c>
      <c r="F43" s="43">
        <f t="shared" si="7"/>
        <v>827.51896803418617</v>
      </c>
      <c r="G43" s="43">
        <f t="shared" si="7"/>
        <v>811.25895986386047</v>
      </c>
      <c r="H43" s="43">
        <f t="shared" si="7"/>
        <v>789.38529141134416</v>
      </c>
      <c r="I43" s="43">
        <f t="shared" si="7"/>
        <v>765.79839424603324</v>
      </c>
      <c r="J43" s="43">
        <f t="shared" si="7"/>
        <v>740.70407944024896</v>
      </c>
      <c r="K43" s="43">
        <f t="shared" si="7"/>
        <v>714.69901973034644</v>
      </c>
      <c r="L43" s="43">
        <f t="shared" si="7"/>
        <v>687.00685286532882</v>
      </c>
      <c r="M43" s="43">
        <f t="shared" si="7"/>
        <v>659.70337394834769</v>
      </c>
      <c r="N43" s="43">
        <f t="shared" si="7"/>
        <v>633.14203461915554</v>
      </c>
      <c r="O43" s="43">
        <f t="shared" si="7"/>
        <v>607.52243840287554</v>
      </c>
      <c r="P43" s="43">
        <f t="shared" si="7"/>
        <v>583.39836897413829</v>
      </c>
      <c r="Q43" s="43">
        <f t="shared" si="7"/>
        <v>560.75993385499726</v>
      </c>
      <c r="R43" s="43">
        <f t="shared" si="7"/>
        <v>545.67503743597672</v>
      </c>
      <c r="S43" s="43">
        <f t="shared" si="7"/>
        <v>531.1046097004762</v>
      </c>
      <c r="T43" s="43">
        <f t="shared" si="7"/>
        <v>516.17228088670163</v>
      </c>
      <c r="U43" s="43">
        <f t="shared" si="7"/>
        <v>500.9937978364851</v>
      </c>
      <c r="V43" s="43">
        <f t="shared" si="7"/>
        <v>486.00735891192812</v>
      </c>
      <c r="W43" s="43">
        <f t="shared" si="7"/>
        <v>471.62252979767624</v>
      </c>
      <c r="X43" s="43">
        <f t="shared" si="7"/>
        <v>458.05148924498718</v>
      </c>
      <c r="Y43" s="43">
        <f t="shared" si="7"/>
        <v>445.36433769191876</v>
      </c>
      <c r="Z43" s="43">
        <f t="shared" si="7"/>
        <v>433.57238324201785</v>
      </c>
      <c r="AA43" s="43">
        <f t="shared" si="7"/>
        <v>422.64649464713841</v>
      </c>
      <c r="AB43" s="43">
        <f t="shared" si="7"/>
        <v>412.9449785030946</v>
      </c>
      <c r="AC43" s="43">
        <f t="shared" si="7"/>
        <v>404.33650928102884</v>
      </c>
      <c r="AD43" s="43">
        <f t="shared" si="7"/>
        <v>396.68278333095861</v>
      </c>
      <c r="AE43" s="43">
        <f t="shared" si="7"/>
        <v>389.84183055962444</v>
      </c>
      <c r="AF43" s="43">
        <f t="shared" si="7"/>
        <v>383.67727355901695</v>
      </c>
      <c r="AG43" s="43">
        <f t="shared" si="7"/>
        <v>378.05647123606303</v>
      </c>
      <c r="AH43" s="43">
        <f t="shared" si="7"/>
        <v>372.84918212261516</v>
      </c>
      <c r="AI43" s="43">
        <f t="shared" si="7"/>
        <v>367.93336750396475</v>
      </c>
      <c r="AJ43" s="43">
        <f t="shared" si="7"/>
        <v>363.20422136671112</v>
      </c>
      <c r="AK43" s="43">
        <f t="shared" si="7"/>
        <v>358.56126003852819</v>
      </c>
    </row>
    <row r="46" spans="1:37" x14ac:dyDescent="0.3">
      <c r="A46" s="43" t="s">
        <v>461</v>
      </c>
    </row>
    <row r="47" spans="1:37" x14ac:dyDescent="0.3">
      <c r="A47" s="43" t="s">
        <v>403</v>
      </c>
      <c r="B47" s="43">
        <v>2015</v>
      </c>
      <c r="C47" s="43">
        <v>2016</v>
      </c>
      <c r="D47" s="43">
        <v>2017</v>
      </c>
      <c r="E47" s="43">
        <v>2018</v>
      </c>
      <c r="F47" s="43">
        <v>2019</v>
      </c>
      <c r="G47" s="43">
        <v>2020</v>
      </c>
      <c r="H47" s="43">
        <v>2021</v>
      </c>
      <c r="I47" s="43">
        <v>2022</v>
      </c>
      <c r="J47" s="43">
        <v>2023</v>
      </c>
      <c r="K47" s="43">
        <v>2024</v>
      </c>
      <c r="L47" s="43">
        <v>2025</v>
      </c>
      <c r="M47" s="43">
        <v>2026</v>
      </c>
      <c r="N47" s="43">
        <v>2027</v>
      </c>
      <c r="O47" s="43">
        <v>2028</v>
      </c>
      <c r="P47" s="43">
        <v>2029</v>
      </c>
      <c r="Q47" s="43">
        <v>2030</v>
      </c>
      <c r="R47" s="43">
        <v>2031</v>
      </c>
      <c r="S47" s="43">
        <v>2032</v>
      </c>
      <c r="T47" s="43">
        <v>2033</v>
      </c>
      <c r="U47" s="43">
        <v>2034</v>
      </c>
      <c r="V47" s="43">
        <v>2035</v>
      </c>
      <c r="W47" s="43">
        <v>2036</v>
      </c>
      <c r="X47" s="43">
        <v>2037</v>
      </c>
      <c r="Y47" s="43">
        <v>2038</v>
      </c>
      <c r="Z47" s="43">
        <v>2039</v>
      </c>
      <c r="AA47" s="43">
        <v>2040</v>
      </c>
      <c r="AB47" s="43">
        <v>2041</v>
      </c>
      <c r="AC47" s="43">
        <v>2042</v>
      </c>
      <c r="AD47" s="43">
        <v>2043</v>
      </c>
      <c r="AE47" s="43">
        <v>2044</v>
      </c>
      <c r="AF47" s="43">
        <v>2045</v>
      </c>
      <c r="AG47" s="43">
        <v>2046</v>
      </c>
      <c r="AH47" s="43">
        <v>2047</v>
      </c>
      <c r="AI47" s="43">
        <v>2048</v>
      </c>
      <c r="AJ47" s="43">
        <v>2049</v>
      </c>
      <c r="AK47" s="43">
        <v>2050</v>
      </c>
    </row>
    <row r="48" spans="1:37" x14ac:dyDescent="0.3">
      <c r="A48" s="43" t="s">
        <v>570</v>
      </c>
      <c r="B48" s="43">
        <v>91.16489958182369</v>
      </c>
      <c r="C48" s="43">
        <v>92.916322431932372</v>
      </c>
      <c r="D48" s="43">
        <v>95.371569992630739</v>
      </c>
      <c r="E48" s="43">
        <v>97.914518553018638</v>
      </c>
      <c r="F48" s="43">
        <v>100.48569030254697</v>
      </c>
      <c r="G48" s="43">
        <v>103.08615638571074</v>
      </c>
      <c r="H48" s="43">
        <v>105.28428655526295</v>
      </c>
      <c r="I48" s="43">
        <v>107.49252537226566</v>
      </c>
      <c r="J48" s="43">
        <v>109.7201050440717</v>
      </c>
      <c r="K48" s="43">
        <v>111.94933161151486</v>
      </c>
      <c r="L48" s="43">
        <v>114.11270047306941</v>
      </c>
      <c r="M48" s="43">
        <v>116.11450802921766</v>
      </c>
      <c r="N48" s="43">
        <v>117.7630065331453</v>
      </c>
      <c r="O48" s="43">
        <v>118.98007856245607</v>
      </c>
      <c r="P48" s="43">
        <v>119.73646776523175</v>
      </c>
      <c r="Q48" s="43">
        <v>120.01130247668821</v>
      </c>
      <c r="R48" s="43">
        <v>120.4788267249679</v>
      </c>
      <c r="S48" s="43">
        <v>120.57999870926473</v>
      </c>
      <c r="T48" s="43">
        <v>120.32421980824778</v>
      </c>
      <c r="U48" s="43">
        <v>119.74428705595088</v>
      </c>
      <c r="V48" s="43">
        <v>118.89338937466192</v>
      </c>
      <c r="W48" s="43">
        <v>117.82926851510275</v>
      </c>
      <c r="X48" s="43">
        <v>116.59643682254395</v>
      </c>
      <c r="Y48" s="43">
        <v>115.22296563242358</v>
      </c>
      <c r="Z48" s="43">
        <v>113.73087571060334</v>
      </c>
      <c r="AA48" s="43">
        <v>112.1475782163852</v>
      </c>
      <c r="AB48" s="43">
        <v>110.51089549582984</v>
      </c>
      <c r="AC48" s="43">
        <v>108.86649738553888</v>
      </c>
      <c r="AD48" s="43">
        <v>107.25885681321468</v>
      </c>
      <c r="AE48" s="43">
        <v>105.71900186809313</v>
      </c>
      <c r="AF48" s="43">
        <v>104.25430539013585</v>
      </c>
      <c r="AG48" s="43">
        <v>102.84559554369979</v>
      </c>
      <c r="AH48" s="43">
        <v>101.45349258378241</v>
      </c>
      <c r="AI48" s="43">
        <v>100.03138802397277</v>
      </c>
      <c r="AJ48" s="43">
        <v>98.539165397654216</v>
      </c>
      <c r="AK48" s="43">
        <v>96.952201200044499</v>
      </c>
    </row>
    <row r="49" spans="1:37" x14ac:dyDescent="0.3">
      <c r="A49" s="43" t="s">
        <v>511</v>
      </c>
      <c r="B49" s="43">
        <v>91.16489958182369</v>
      </c>
      <c r="C49" s="43">
        <v>92.631207974466619</v>
      </c>
      <c r="D49" s="43">
        <v>94.785921585253703</v>
      </c>
      <c r="E49" s="43">
        <v>97.012080594004658</v>
      </c>
      <c r="F49" s="43">
        <v>99.250100419115469</v>
      </c>
      <c r="G49" s="43">
        <v>101.30143520060457</v>
      </c>
      <c r="H49" s="43">
        <v>103.39116574814329</v>
      </c>
      <c r="I49" s="43">
        <v>105.55322428856002</v>
      </c>
      <c r="J49" s="43">
        <v>107.80182861186174</v>
      </c>
      <c r="K49" s="43">
        <v>110.11827242015708</v>
      </c>
      <c r="L49" s="43">
        <v>112.1167056924543</v>
      </c>
      <c r="M49" s="43">
        <v>114.06386364024473</v>
      </c>
      <c r="N49" s="43">
        <v>115.88772295177918</v>
      </c>
      <c r="O49" s="43">
        <v>117.52056435308067</v>
      </c>
      <c r="P49" s="43">
        <v>118.90972181749427</v>
      </c>
      <c r="Q49" s="43">
        <v>120.03302774715365</v>
      </c>
      <c r="R49" s="43">
        <v>121.63325554960012</v>
      </c>
      <c r="S49" s="43">
        <v>122.70885026775184</v>
      </c>
      <c r="T49" s="43">
        <v>123.39287792058298</v>
      </c>
      <c r="U49" s="43">
        <v>123.67206604811631</v>
      </c>
      <c r="V49" s="43">
        <v>123.52826535786564</v>
      </c>
      <c r="W49" s="43">
        <v>123.06132858027829</v>
      </c>
      <c r="X49" s="43">
        <v>122.30952919659694</v>
      </c>
      <c r="Y49" s="43">
        <v>121.30542230481983</v>
      </c>
      <c r="Z49" s="43">
        <v>120.0816962338112</v>
      </c>
      <c r="AA49" s="43">
        <v>118.68060920809937</v>
      </c>
      <c r="AB49" s="43">
        <v>117.11914397665549</v>
      </c>
      <c r="AC49" s="43">
        <v>115.44231548486542</v>
      </c>
      <c r="AD49" s="43">
        <v>113.6993603163028</v>
      </c>
      <c r="AE49" s="43">
        <v>111.93875465135908</v>
      </c>
      <c r="AF49" s="43">
        <v>110.20432384301132</v>
      </c>
      <c r="AG49" s="43">
        <v>108.5336077565365</v>
      </c>
      <c r="AH49" s="43">
        <v>106.9579893507123</v>
      </c>
      <c r="AI49" s="43">
        <v>105.50314768147135</v>
      </c>
      <c r="AJ49" s="43">
        <v>104.18864591813364</v>
      </c>
      <c r="AK49" s="43">
        <v>103.02658918224283</v>
      </c>
    </row>
    <row r="50" spans="1:37" x14ac:dyDescent="0.3">
      <c r="A50" s="43" t="s">
        <v>358</v>
      </c>
      <c r="B50" s="43">
        <v>91.16489958182369</v>
      </c>
      <c r="C50" s="43">
        <v>92.972105695349569</v>
      </c>
      <c r="D50" s="43">
        <v>95.486153376682722</v>
      </c>
      <c r="E50" s="43">
        <v>98.091082501521385</v>
      </c>
      <c r="F50" s="43">
        <v>100.72743614930528</v>
      </c>
      <c r="G50" s="43">
        <v>103.39634542197669</v>
      </c>
      <c r="H50" s="43">
        <v>106.13375459263929</v>
      </c>
      <c r="I50" s="43">
        <v>108.97575788929794</v>
      </c>
      <c r="J50" s="43">
        <v>111.93880460872937</v>
      </c>
      <c r="K50" s="43">
        <v>115.01030770237908</v>
      </c>
      <c r="L50" s="43">
        <v>118.14657898410417</v>
      </c>
      <c r="M50" s="43">
        <v>121.28024954745381</v>
      </c>
      <c r="N50" s="43">
        <v>124.33360217408313</v>
      </c>
      <c r="O50" s="43">
        <v>127.23075612061864</v>
      </c>
      <c r="P50" s="43">
        <v>129.90952597176465</v>
      </c>
      <c r="Q50" s="43">
        <v>132.33910916973846</v>
      </c>
      <c r="R50" s="43">
        <v>134.53694906078806</v>
      </c>
      <c r="S50" s="43">
        <v>136.56459689378769</v>
      </c>
      <c r="T50" s="43">
        <v>138.4945952074184</v>
      </c>
      <c r="U50" s="43">
        <v>140.37565002547834</v>
      </c>
      <c r="V50" s="43">
        <v>142.23058815144392</v>
      </c>
      <c r="W50" s="43">
        <v>144.07582667827677</v>
      </c>
      <c r="X50" s="43">
        <v>145.9275889644226</v>
      </c>
      <c r="Y50" s="43">
        <v>147.79624755034985</v>
      </c>
      <c r="Z50" s="43">
        <v>149.68515435103569</v>
      </c>
      <c r="AA50" s="43">
        <v>151.59273901017454</v>
      </c>
      <c r="AB50" s="43">
        <v>153.51378346196003</v>
      </c>
      <c r="AC50" s="43">
        <v>155.4407975039114</v>
      </c>
      <c r="AD50" s="43">
        <v>157.36632345132131</v>
      </c>
      <c r="AE50" s="43">
        <v>159.28563516225225</v>
      </c>
      <c r="AF50" s="43">
        <v>161.1987488162176</v>
      </c>
      <c r="AG50" s="43">
        <v>163.11119270142871</v>
      </c>
      <c r="AH50" s="43">
        <v>165.0329708620333</v>
      </c>
      <c r="AI50" s="43">
        <v>166.97610109433219</v>
      </c>
      <c r="AJ50" s="43">
        <v>168.95128574173165</v>
      </c>
      <c r="AK50" s="43">
        <v>170.96509516612184</v>
      </c>
    </row>
    <row r="51" spans="1:37" x14ac:dyDescent="0.3">
      <c r="A51" s="43" t="s">
        <v>52</v>
      </c>
      <c r="B51" s="43">
        <v>273.49469874547106</v>
      </c>
      <c r="C51" s="43">
        <v>278.51963610174857</v>
      </c>
      <c r="D51" s="43">
        <v>285.64364495456715</v>
      </c>
      <c r="E51" s="43">
        <v>293.01768164854468</v>
      </c>
      <c r="F51" s="43">
        <v>300.46322687096773</v>
      </c>
      <c r="G51" s="43">
        <v>307.78393700829201</v>
      </c>
      <c r="H51" s="43">
        <v>314.81851382585967</v>
      </c>
      <c r="I51" s="43">
        <v>322.05001117881653</v>
      </c>
      <c r="J51" s="43">
        <v>329.519124698827</v>
      </c>
      <c r="K51" s="43">
        <v>337.17740594810567</v>
      </c>
      <c r="L51" s="43">
        <v>344.53115313984256</v>
      </c>
      <c r="M51" s="43">
        <v>351.68822295787442</v>
      </c>
      <c r="N51" s="43">
        <v>358.32381204124994</v>
      </c>
      <c r="O51" s="43">
        <v>364.21711242498554</v>
      </c>
      <c r="P51" s="43">
        <v>369.2199825911116</v>
      </c>
      <c r="Q51" s="43">
        <v>373.2577780537668</v>
      </c>
      <c r="R51" s="43">
        <v>377.72536571947353</v>
      </c>
      <c r="S51" s="43">
        <v>381.12805622172652</v>
      </c>
      <c r="T51" s="43">
        <v>383.68445501945052</v>
      </c>
      <c r="U51" s="43">
        <v>385.46056617575965</v>
      </c>
      <c r="V51" s="43">
        <v>386.50848148344375</v>
      </c>
      <c r="W51" s="43">
        <v>386.9965795932963</v>
      </c>
      <c r="X51" s="43">
        <v>387.01971142501316</v>
      </c>
      <c r="Y51" s="43">
        <v>386.64548900036397</v>
      </c>
      <c r="Z51" s="43">
        <v>385.92855944474945</v>
      </c>
      <c r="AA51" s="43">
        <v>384.93330377348843</v>
      </c>
      <c r="AB51" s="43">
        <v>383.70545257874846</v>
      </c>
      <c r="AC51" s="43">
        <v>382.32476953330445</v>
      </c>
      <c r="AD51" s="43">
        <v>380.87539150604158</v>
      </c>
      <c r="AE51" s="43">
        <v>379.43223182410202</v>
      </c>
      <c r="AF51" s="43">
        <v>378.04939322153729</v>
      </c>
      <c r="AG51" s="43">
        <v>376.75605844377247</v>
      </c>
      <c r="AH51" s="43">
        <v>375.56065109316148</v>
      </c>
      <c r="AI51" s="43">
        <v>374.46013705952237</v>
      </c>
      <c r="AJ51" s="43">
        <v>373.44878413466773</v>
      </c>
      <c r="AK51" s="43">
        <v>372.52286186768936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3CCA-50B8-452B-80F9-43B3489F0C2C}">
  <sheetPr>
    <tabColor theme="0"/>
  </sheetPr>
  <dimension ref="A24:AF58"/>
  <sheetViews>
    <sheetView showGridLines="0" zoomScale="140" zoomScaleNormal="140" workbookViewId="0">
      <pane ySplit="19" topLeftCell="A20" activePane="bottomLeft" state="frozen"/>
      <selection activeCell="P19" sqref="P19"/>
      <selection pane="bottomLeft" activeCell="A20" sqref="A20"/>
    </sheetView>
  </sheetViews>
  <sheetFormatPr defaultColWidth="8.88671875" defaultRowHeight="14.4" x14ac:dyDescent="0.3"/>
  <cols>
    <col min="1" max="1" width="40.6640625" style="43" bestFit="1" customWidth="1"/>
    <col min="2" max="32" width="8.109375" style="43" bestFit="1" customWidth="1"/>
    <col min="33" max="38" width="7.109375" style="43" bestFit="1" customWidth="1"/>
    <col min="39" max="16384" width="8.88671875" style="43"/>
  </cols>
  <sheetData>
    <row r="24" spans="1:32" x14ac:dyDescent="0.3">
      <c r="A24" s="43" t="s">
        <v>1</v>
      </c>
    </row>
    <row r="25" spans="1:32" x14ac:dyDescent="0.3">
      <c r="A25" s="57" t="s">
        <v>382</v>
      </c>
    </row>
    <row r="26" spans="1:32" x14ac:dyDescent="0.3">
      <c r="A26" s="57" t="s">
        <v>561</v>
      </c>
    </row>
    <row r="27" spans="1:32" x14ac:dyDescent="0.3">
      <c r="A27" s="57" t="s">
        <v>517</v>
      </c>
    </row>
    <row r="28" spans="1:32" x14ac:dyDescent="0.3">
      <c r="A28" s="57" t="s">
        <v>265</v>
      </c>
    </row>
    <row r="29" spans="1:32" x14ac:dyDescent="0.3">
      <c r="A29" s="57"/>
    </row>
    <row r="30" spans="1:32" x14ac:dyDescent="0.3">
      <c r="A30" s="57" t="s">
        <v>403</v>
      </c>
      <c r="B30" s="57">
        <v>2020</v>
      </c>
      <c r="C30" s="57">
        <v>2021</v>
      </c>
      <c r="D30" s="57">
        <v>2022</v>
      </c>
      <c r="E30" s="57">
        <v>2023</v>
      </c>
      <c r="F30" s="57">
        <v>2024</v>
      </c>
      <c r="G30" s="57">
        <v>2025</v>
      </c>
      <c r="H30" s="57">
        <v>2026</v>
      </c>
      <c r="I30" s="57">
        <v>2027</v>
      </c>
      <c r="J30" s="57">
        <v>2028</v>
      </c>
      <c r="K30" s="57">
        <v>2029</v>
      </c>
      <c r="L30" s="57">
        <v>2030</v>
      </c>
      <c r="M30" s="57">
        <v>2031</v>
      </c>
      <c r="N30" s="57">
        <v>2032</v>
      </c>
      <c r="O30" s="57">
        <v>2033</v>
      </c>
      <c r="P30" s="57">
        <v>2034</v>
      </c>
      <c r="Q30" s="57">
        <v>2035</v>
      </c>
      <c r="R30" s="57">
        <v>2036</v>
      </c>
      <c r="S30" s="57">
        <v>2037</v>
      </c>
      <c r="T30" s="57">
        <v>2038</v>
      </c>
      <c r="U30" s="57">
        <v>2039</v>
      </c>
      <c r="V30" s="57">
        <v>2040</v>
      </c>
      <c r="W30" s="57">
        <v>2041</v>
      </c>
      <c r="X30" s="57">
        <v>2042</v>
      </c>
      <c r="Y30" s="57">
        <v>2043</v>
      </c>
      <c r="Z30" s="57">
        <v>2044</v>
      </c>
      <c r="AA30" s="57">
        <v>2045</v>
      </c>
      <c r="AB30" s="57">
        <v>2046</v>
      </c>
      <c r="AC30" s="57">
        <v>2047</v>
      </c>
      <c r="AD30" s="57">
        <v>2048</v>
      </c>
      <c r="AE30" s="57">
        <v>2049</v>
      </c>
      <c r="AF30" s="57">
        <v>2050</v>
      </c>
    </row>
    <row r="31" spans="1:32" x14ac:dyDescent="0.3">
      <c r="A31" s="43" t="s">
        <v>570</v>
      </c>
      <c r="B31" s="59">
        <v>12.25560151841826</v>
      </c>
      <c r="C31" s="59">
        <v>12.230567910968059</v>
      </c>
      <c r="D31" s="59">
        <v>12.190851325077169</v>
      </c>
      <c r="E31" s="59">
        <v>12.13613160332865</v>
      </c>
      <c r="F31" s="59">
        <v>12.081059659140378</v>
      </c>
      <c r="G31" s="59">
        <v>12.001438860125576</v>
      </c>
      <c r="H31" s="59">
        <v>11.897247622923146</v>
      </c>
      <c r="I31" s="59">
        <v>11.77046697766994</v>
      </c>
      <c r="J31" s="59">
        <v>11.623429866619972</v>
      </c>
      <c r="K31" s="59">
        <v>11.458361144293956</v>
      </c>
      <c r="L31" s="59">
        <v>11.275088187859531</v>
      </c>
      <c r="M31" s="59">
        <v>11.080668426345042</v>
      </c>
      <c r="N31" s="59">
        <v>10.873848377553749</v>
      </c>
      <c r="O31" s="59">
        <v>10.655980115895423</v>
      </c>
      <c r="P31" s="59">
        <v>10.429124520692486</v>
      </c>
      <c r="Q31" s="59">
        <v>10.193096424775824</v>
      </c>
      <c r="R31" s="59">
        <v>9.952173965615847</v>
      </c>
      <c r="S31" s="59">
        <v>9.7109239961817551</v>
      </c>
      <c r="T31" s="59">
        <v>9.4742625811830692</v>
      </c>
      <c r="U31" s="59">
        <v>9.2456348767098895</v>
      </c>
      <c r="V31" s="59">
        <v>9.0277183896189683</v>
      </c>
      <c r="W31" s="59">
        <v>8.8220766745122532</v>
      </c>
      <c r="X31" s="59">
        <v>8.6304454537116815</v>
      </c>
      <c r="Y31" s="59">
        <v>8.4532888383243119</v>
      </c>
      <c r="Z31" s="59">
        <v>8.2913308116762501</v>
      </c>
      <c r="AA31" s="59">
        <v>8.1454956904974676</v>
      </c>
      <c r="AB31" s="59">
        <v>8.0141625692234033</v>
      </c>
      <c r="AC31" s="59">
        <v>7.8987063307006347</v>
      </c>
      <c r="AD31" s="59">
        <v>7.7989315865773454</v>
      </c>
      <c r="AE31" s="59">
        <v>7.7139269109353927</v>
      </c>
      <c r="AF31" s="59">
        <v>7.6424764817789255</v>
      </c>
    </row>
    <row r="32" spans="1:32" x14ac:dyDescent="0.3">
      <c r="A32" s="43" t="s">
        <v>511</v>
      </c>
      <c r="B32" s="59">
        <v>12.260491489862012</v>
      </c>
      <c r="C32" s="59">
        <v>12.237135787783519</v>
      </c>
      <c r="D32" s="59">
        <v>12.198241883070009</v>
      </c>
      <c r="E32" s="59">
        <v>12.142952427554496</v>
      </c>
      <c r="F32" s="59">
        <v>12.07883301454971</v>
      </c>
      <c r="G32" s="59">
        <v>11.982372818035763</v>
      </c>
      <c r="H32" s="59">
        <v>11.852925122654209</v>
      </c>
      <c r="I32" s="59">
        <v>11.693001779164245</v>
      </c>
      <c r="J32" s="59">
        <v>11.50478969574557</v>
      </c>
      <c r="K32" s="59">
        <v>11.291234169109108</v>
      </c>
      <c r="L32" s="59">
        <v>11.052057142711185</v>
      </c>
      <c r="M32" s="59">
        <v>10.805453900083625</v>
      </c>
      <c r="N32" s="59">
        <v>10.552752084828624</v>
      </c>
      <c r="O32" s="59">
        <v>10.294588333966223</v>
      </c>
      <c r="P32" s="59">
        <v>10.031305721583676</v>
      </c>
      <c r="Q32" s="59">
        <v>9.7618804551550102</v>
      </c>
      <c r="R32" s="59">
        <v>9.4897700523141175</v>
      </c>
      <c r="S32" s="59">
        <v>9.2165628198953122</v>
      </c>
      <c r="T32" s="59">
        <v>8.9443581070861189</v>
      </c>
      <c r="U32" s="59">
        <v>8.6747824533097777</v>
      </c>
      <c r="V32" s="59">
        <v>8.4087876931338617</v>
      </c>
      <c r="W32" s="59">
        <v>8.1481296996903527</v>
      </c>
      <c r="X32" s="59">
        <v>7.8926599374313859</v>
      </c>
      <c r="Y32" s="59">
        <v>7.6425822238017433</v>
      </c>
      <c r="Z32" s="59">
        <v>7.3990743754605797</v>
      </c>
      <c r="AA32" s="59">
        <v>7.1635813760195344</v>
      </c>
      <c r="AB32" s="59">
        <v>6.9372853252118194</v>
      </c>
      <c r="AC32" s="59">
        <v>6.721232673543696</v>
      </c>
      <c r="AD32" s="59">
        <v>6.516258627808436</v>
      </c>
      <c r="AE32" s="59">
        <v>6.3235937816963377</v>
      </c>
      <c r="AF32" s="59">
        <v>6.1445359973460167</v>
      </c>
    </row>
    <row r="33" spans="1:32" x14ac:dyDescent="0.3">
      <c r="A33" s="43" t="s">
        <v>358</v>
      </c>
      <c r="B33" s="59">
        <v>12.333467839180395</v>
      </c>
      <c r="C33" s="59">
        <v>12.339753759000988</v>
      </c>
      <c r="D33" s="59">
        <v>12.342750191599075</v>
      </c>
      <c r="E33" s="59">
        <v>12.34332758869323</v>
      </c>
      <c r="F33" s="59">
        <v>12.385944322139501</v>
      </c>
      <c r="G33" s="59">
        <v>12.426041144029188</v>
      </c>
      <c r="H33" s="59">
        <v>12.46167901671523</v>
      </c>
      <c r="I33" s="59">
        <v>12.493763662840232</v>
      </c>
      <c r="J33" s="59">
        <v>12.522485539277936</v>
      </c>
      <c r="K33" s="59">
        <v>12.548969914817894</v>
      </c>
      <c r="L33" s="59">
        <v>12.569400300289086</v>
      </c>
      <c r="M33" s="59">
        <v>12.593722951842517</v>
      </c>
      <c r="N33" s="59">
        <v>12.622034131015722</v>
      </c>
      <c r="O33" s="59">
        <v>12.653639185080934</v>
      </c>
      <c r="P33" s="59">
        <v>12.687185385089418</v>
      </c>
      <c r="Q33" s="59">
        <v>12.719180813467247</v>
      </c>
      <c r="R33" s="59">
        <v>12.751256495588072</v>
      </c>
      <c r="S33" s="59">
        <v>12.782668515060198</v>
      </c>
      <c r="T33" s="59">
        <v>12.813645459551397</v>
      </c>
      <c r="U33" s="59">
        <v>12.844080007920727</v>
      </c>
      <c r="V33" s="59">
        <v>12.874095840423506</v>
      </c>
      <c r="W33" s="59">
        <v>12.904326063860175</v>
      </c>
      <c r="X33" s="59">
        <v>12.934312716532101</v>
      </c>
      <c r="Y33" s="59">
        <v>12.964095285480134</v>
      </c>
      <c r="Z33" s="59">
        <v>12.994446019883403</v>
      </c>
      <c r="AA33" s="59">
        <v>13.0257301018682</v>
      </c>
      <c r="AB33" s="59">
        <v>13.058271818189656</v>
      </c>
      <c r="AC33" s="59">
        <v>13.092313341016217</v>
      </c>
      <c r="AD33" s="59">
        <v>13.12735315452627</v>
      </c>
      <c r="AE33" s="59">
        <v>13.163393156093916</v>
      </c>
      <c r="AF33" s="59">
        <v>13.199618010228042</v>
      </c>
    </row>
    <row r="34" spans="1:32" x14ac:dyDescent="0.3">
      <c r="A34" s="57" t="s">
        <v>52</v>
      </c>
      <c r="B34" s="72">
        <v>36.849560847460666</v>
      </c>
      <c r="C34" s="72">
        <v>36.807457457752569</v>
      </c>
      <c r="D34" s="72">
        <v>36.731843399746253</v>
      </c>
      <c r="E34" s="72">
        <v>36.622411619576383</v>
      </c>
      <c r="F34" s="72">
        <v>36.545836995829603</v>
      </c>
      <c r="G34" s="72">
        <v>36.40985282219053</v>
      </c>
      <c r="H34" s="72">
        <v>36.211851762292589</v>
      </c>
      <c r="I34" s="72">
        <v>35.957232419674412</v>
      </c>
      <c r="J34" s="72">
        <v>35.650705101643474</v>
      </c>
      <c r="K34" s="72">
        <v>35.298565228220966</v>
      </c>
      <c r="L34" s="72">
        <v>34.896545630859812</v>
      </c>
      <c r="M34" s="72">
        <v>34.479845278271185</v>
      </c>
      <c r="N34" s="72">
        <v>34.048634593398099</v>
      </c>
      <c r="O34" s="72">
        <v>33.604207634942583</v>
      </c>
      <c r="P34" s="72">
        <v>33.147615627365582</v>
      </c>
      <c r="Q34" s="72">
        <v>32.674157693398087</v>
      </c>
      <c r="R34" s="72">
        <v>32.193200513518036</v>
      </c>
      <c r="S34" s="72">
        <v>31.710155331137265</v>
      </c>
      <c r="T34" s="72">
        <v>31.232266147820582</v>
      </c>
      <c r="U34" s="72">
        <v>30.764497337940387</v>
      </c>
      <c r="V34" s="72">
        <v>30.310601923176339</v>
      </c>
      <c r="W34" s="72">
        <v>29.874532438062772</v>
      </c>
      <c r="X34" s="72">
        <v>29.457418107675167</v>
      </c>
      <c r="Y34" s="72">
        <v>29.059966347606185</v>
      </c>
      <c r="Z34" s="72">
        <v>28.684851207020234</v>
      </c>
      <c r="AA34" s="72">
        <v>28.334807168385197</v>
      </c>
      <c r="AB34" s="72">
        <v>28.009719712624879</v>
      </c>
      <c r="AC34" s="72">
        <v>27.712252345260548</v>
      </c>
      <c r="AD34" s="72">
        <v>27.442543368912048</v>
      </c>
      <c r="AE34" s="72">
        <v>27.200913848725651</v>
      </c>
      <c r="AF34" s="72">
        <v>26.986630489352983</v>
      </c>
    </row>
    <row r="36" spans="1:32" x14ac:dyDescent="0.3">
      <c r="A36" s="43" t="s">
        <v>2</v>
      </c>
    </row>
    <row r="37" spans="1:32" x14ac:dyDescent="0.3">
      <c r="A37" s="57" t="s">
        <v>382</v>
      </c>
    </row>
    <row r="38" spans="1:32" x14ac:dyDescent="0.3">
      <c r="A38" s="57" t="s">
        <v>562</v>
      </c>
    </row>
    <row r="39" spans="1:32" x14ac:dyDescent="0.3">
      <c r="A39" s="57" t="s">
        <v>517</v>
      </c>
    </row>
    <row r="40" spans="1:32" x14ac:dyDescent="0.3">
      <c r="A40" s="57" t="s">
        <v>265</v>
      </c>
    </row>
    <row r="41" spans="1:32" x14ac:dyDescent="0.3">
      <c r="A41" s="57"/>
    </row>
    <row r="42" spans="1:32" x14ac:dyDescent="0.3">
      <c r="A42" s="57" t="s">
        <v>403</v>
      </c>
      <c r="B42" s="57">
        <v>2020</v>
      </c>
      <c r="C42" s="57">
        <v>2021</v>
      </c>
      <c r="D42" s="57">
        <v>2022</v>
      </c>
      <c r="E42" s="57">
        <v>2023</v>
      </c>
      <c r="F42" s="57">
        <v>2024</v>
      </c>
      <c r="G42" s="57">
        <v>2025</v>
      </c>
      <c r="H42" s="57">
        <v>2026</v>
      </c>
      <c r="I42" s="57">
        <v>2027</v>
      </c>
      <c r="J42" s="57">
        <v>2028</v>
      </c>
      <c r="K42" s="57">
        <v>2029</v>
      </c>
      <c r="L42" s="57">
        <v>2030</v>
      </c>
      <c r="M42" s="57">
        <v>2031</v>
      </c>
      <c r="N42" s="57">
        <v>2032</v>
      </c>
      <c r="O42" s="57">
        <v>2033</v>
      </c>
      <c r="P42" s="57">
        <v>2034</v>
      </c>
      <c r="Q42" s="57">
        <v>2035</v>
      </c>
      <c r="R42" s="57">
        <v>2036</v>
      </c>
      <c r="S42" s="57">
        <v>2037</v>
      </c>
      <c r="T42" s="57">
        <v>2038</v>
      </c>
      <c r="U42" s="57">
        <v>2039</v>
      </c>
      <c r="V42" s="57">
        <v>2040</v>
      </c>
      <c r="W42" s="57">
        <v>2041</v>
      </c>
      <c r="X42" s="57">
        <v>2042</v>
      </c>
      <c r="Y42" s="57">
        <v>2043</v>
      </c>
      <c r="Z42" s="57">
        <v>2044</v>
      </c>
      <c r="AA42" s="57">
        <v>2045</v>
      </c>
      <c r="AB42" s="57">
        <v>2046</v>
      </c>
      <c r="AC42" s="57">
        <v>2047</v>
      </c>
      <c r="AD42" s="57">
        <v>2048</v>
      </c>
      <c r="AE42" s="57">
        <v>2049</v>
      </c>
      <c r="AF42" s="57">
        <v>2050</v>
      </c>
    </row>
    <row r="43" spans="1:32" x14ac:dyDescent="0.3">
      <c r="A43" s="43" t="s">
        <v>570</v>
      </c>
      <c r="B43" s="59">
        <v>4.1547813820501727</v>
      </c>
      <c r="C43" s="59">
        <v>4.130979776650209</v>
      </c>
      <c r="D43" s="59">
        <v>4.1081392231606211</v>
      </c>
      <c r="E43" s="59">
        <v>4.0921347511751138</v>
      </c>
      <c r="F43" s="59">
        <v>4.026981151998287</v>
      </c>
      <c r="G43" s="59">
        <v>3.9630597148859432</v>
      </c>
      <c r="H43" s="59">
        <v>3.9003222507945416</v>
      </c>
      <c r="I43" s="59">
        <v>3.844357956195025</v>
      </c>
      <c r="J43" s="59">
        <v>3.7837846444137142</v>
      </c>
      <c r="K43" s="59">
        <v>3.724260069634755</v>
      </c>
      <c r="L43" s="59">
        <v>3.6657420963824601</v>
      </c>
      <c r="M43" s="59">
        <v>3.6135636471123043</v>
      </c>
      <c r="N43" s="59">
        <v>3.5568724598911197</v>
      </c>
      <c r="O43" s="59">
        <v>3.5010696380306952</v>
      </c>
      <c r="P43" s="59">
        <v>3.4512954140330008</v>
      </c>
      <c r="Q43" s="59">
        <v>3.397094500088881</v>
      </c>
      <c r="R43" s="59">
        <v>3.3436750564523505</v>
      </c>
      <c r="S43" s="59">
        <v>3.2910037808713808</v>
      </c>
      <c r="T43" s="59">
        <v>3.2439634102808848</v>
      </c>
      <c r="U43" s="59">
        <v>3.1926273978222364</v>
      </c>
      <c r="V43" s="59">
        <v>3.1419461056299047</v>
      </c>
      <c r="W43" s="59">
        <v>3.096608759953464</v>
      </c>
      <c r="X43" s="59">
        <v>3.0470849925593995</v>
      </c>
      <c r="Y43" s="59">
        <v>3.0027187273326175</v>
      </c>
      <c r="Z43" s="59">
        <v>2.9542435515823176</v>
      </c>
      <c r="AA43" s="59">
        <v>2.9062868119587217</v>
      </c>
      <c r="AB43" s="59">
        <v>2.8632145621791727</v>
      </c>
      <c r="AC43" s="59">
        <v>2.8161560968711838</v>
      </c>
      <c r="AD43" s="59">
        <v>2.7738042048175355</v>
      </c>
      <c r="AE43" s="59">
        <v>2.7275518452118077</v>
      </c>
      <c r="AF43" s="59">
        <v>2.6817026099164809</v>
      </c>
    </row>
    <row r="44" spans="1:32" x14ac:dyDescent="0.3">
      <c r="A44" s="43" t="s">
        <v>511</v>
      </c>
      <c r="B44" s="59">
        <v>4.1547813820501727</v>
      </c>
      <c r="C44" s="59">
        <v>4.130979776650209</v>
      </c>
      <c r="D44" s="59">
        <v>4.1081392231606211</v>
      </c>
      <c r="E44" s="59">
        <v>4.0921347511751138</v>
      </c>
      <c r="F44" s="59">
        <v>4.026981151998287</v>
      </c>
      <c r="G44" s="59">
        <v>3.9630597148859432</v>
      </c>
      <c r="H44" s="59">
        <v>3.9003222507945416</v>
      </c>
      <c r="I44" s="59">
        <v>3.844357956195025</v>
      </c>
      <c r="J44" s="59">
        <v>3.7837846444137142</v>
      </c>
      <c r="K44" s="59">
        <v>3.724260069634755</v>
      </c>
      <c r="L44" s="59">
        <v>3.6657420963824601</v>
      </c>
      <c r="M44" s="59">
        <v>3.6135636471123043</v>
      </c>
      <c r="N44" s="59">
        <v>3.5568724598911197</v>
      </c>
      <c r="O44" s="59">
        <v>3.5010696380306952</v>
      </c>
      <c r="P44" s="59">
        <v>3.4512954140330008</v>
      </c>
      <c r="Q44" s="59">
        <v>3.397094500088881</v>
      </c>
      <c r="R44" s="59">
        <v>3.3436750564523505</v>
      </c>
      <c r="S44" s="59">
        <v>3.2910037808713808</v>
      </c>
      <c r="T44" s="59">
        <v>3.2439634102808848</v>
      </c>
      <c r="U44" s="59">
        <v>3.1926273978222364</v>
      </c>
      <c r="V44" s="59">
        <v>3.1419461056299047</v>
      </c>
      <c r="W44" s="59">
        <v>3.096608759953464</v>
      </c>
      <c r="X44" s="59">
        <v>3.0470849925593995</v>
      </c>
      <c r="Y44" s="59">
        <v>3.0027187273326175</v>
      </c>
      <c r="Z44" s="59">
        <v>2.9542435515823176</v>
      </c>
      <c r="AA44" s="59">
        <v>2.9062868119587217</v>
      </c>
      <c r="AB44" s="59">
        <v>2.8632145621791727</v>
      </c>
      <c r="AC44" s="59">
        <v>2.8161560968711838</v>
      </c>
      <c r="AD44" s="59">
        <v>2.7738042048175355</v>
      </c>
      <c r="AE44" s="59">
        <v>2.7275518452118077</v>
      </c>
      <c r="AF44" s="59">
        <v>2.6817026099164809</v>
      </c>
    </row>
    <row r="45" spans="1:32" x14ac:dyDescent="0.3">
      <c r="A45" s="43" t="s">
        <v>358</v>
      </c>
      <c r="B45" s="59">
        <v>4.1547813820501727</v>
      </c>
      <c r="C45" s="59">
        <v>4.130979776650209</v>
      </c>
      <c r="D45" s="59">
        <v>4.1081392231606211</v>
      </c>
      <c r="E45" s="59">
        <v>4.0921347511751138</v>
      </c>
      <c r="F45" s="59">
        <v>4.0770462463066943</v>
      </c>
      <c r="G45" s="59">
        <v>4.0628522100768718</v>
      </c>
      <c r="H45" s="59">
        <v>4.0495318157448867</v>
      </c>
      <c r="I45" s="59">
        <v>4.0429628169699834</v>
      </c>
      <c r="J45" s="59">
        <v>4.0313298262333754</v>
      </c>
      <c r="K45" s="59">
        <v>4.0205118552752994</v>
      </c>
      <c r="L45" s="59">
        <v>4.0104905945079272</v>
      </c>
      <c r="M45" s="59">
        <v>4.0071462498115888</v>
      </c>
      <c r="N45" s="59">
        <v>3.998665822886148</v>
      </c>
      <c r="O45" s="59">
        <v>3.990930653565731</v>
      </c>
      <c r="P45" s="59">
        <v>3.9898226272103585</v>
      </c>
      <c r="Q45" s="59">
        <v>3.9835303825244006</v>
      </c>
      <c r="R45" s="59">
        <v>3.977936855152103</v>
      </c>
      <c r="S45" s="59">
        <v>3.9730275601647609</v>
      </c>
      <c r="T45" s="59">
        <v>3.974686431849435</v>
      </c>
      <c r="U45" s="59">
        <v>3.9711041069734359</v>
      </c>
      <c r="V45" s="59">
        <v>3.9681654699350815</v>
      </c>
      <c r="W45" s="59">
        <v>3.9717558629165417</v>
      </c>
      <c r="X45" s="59">
        <v>3.970067296390877</v>
      </c>
      <c r="Y45" s="59">
        <v>3.9748839214869309</v>
      </c>
      <c r="Z45" s="59">
        <v>3.9743986104210096</v>
      </c>
      <c r="AA45" s="59">
        <v>3.9744984295252856</v>
      </c>
      <c r="AB45" s="59">
        <v>3.9810708510823614</v>
      </c>
      <c r="AC45" s="59">
        <v>3.9823099654707201</v>
      </c>
      <c r="AD45" s="59">
        <v>3.9900019551260288</v>
      </c>
      <c r="AE45" s="59">
        <v>3.9923416765284663</v>
      </c>
      <c r="AF45" s="59">
        <v>3.9952181347472386</v>
      </c>
    </row>
    <row r="46" spans="1:32" x14ac:dyDescent="0.3">
      <c r="A46" s="57" t="s">
        <v>52</v>
      </c>
      <c r="B46" s="72">
        <v>12.464344146150518</v>
      </c>
      <c r="C46" s="72">
        <v>12.392939329950627</v>
      </c>
      <c r="D46" s="72">
        <v>12.324417669481864</v>
      </c>
      <c r="E46" s="72">
        <v>12.276404253525342</v>
      </c>
      <c r="F46" s="72">
        <v>12.172685482974291</v>
      </c>
      <c r="G46" s="72">
        <v>12.071944123423055</v>
      </c>
      <c r="H46" s="72">
        <v>11.974090332346577</v>
      </c>
      <c r="I46" s="72">
        <v>11.896381436850561</v>
      </c>
      <c r="J46" s="72">
        <v>11.803957384420272</v>
      </c>
      <c r="K46" s="72">
        <v>11.714168420207539</v>
      </c>
      <c r="L46" s="72">
        <v>11.626935789561017</v>
      </c>
      <c r="M46" s="72">
        <v>11.559178073329392</v>
      </c>
      <c r="N46" s="72">
        <v>11.476744675543188</v>
      </c>
      <c r="O46" s="72">
        <v>11.396646469985932</v>
      </c>
      <c r="P46" s="72">
        <v>11.335547173999394</v>
      </c>
      <c r="Q46" s="72">
        <v>11.259827504772707</v>
      </c>
      <c r="R46" s="72">
        <v>11.186243052139067</v>
      </c>
      <c r="S46" s="72">
        <v>11.114731543989038</v>
      </c>
      <c r="T46" s="72">
        <v>11.061615923267693</v>
      </c>
      <c r="U46" s="72">
        <v>10.993984397608019</v>
      </c>
      <c r="V46" s="72">
        <v>10.928251279548087</v>
      </c>
      <c r="W46" s="72">
        <v>10.880483284625065</v>
      </c>
      <c r="X46" s="72">
        <v>10.818298611534127</v>
      </c>
      <c r="Y46" s="72">
        <v>10.773801252093435</v>
      </c>
      <c r="Z46" s="72">
        <v>10.714962460711096</v>
      </c>
      <c r="AA46" s="72">
        <v>10.657768677453994</v>
      </c>
      <c r="AB46" s="72">
        <v>10.61785848467327</v>
      </c>
      <c r="AC46" s="72">
        <v>10.563732345445286</v>
      </c>
      <c r="AD46" s="72">
        <v>10.526628737390418</v>
      </c>
      <c r="AE46" s="72">
        <v>10.475400697038198</v>
      </c>
      <c r="AF46" s="72">
        <v>10.42560556628719</v>
      </c>
    </row>
    <row r="48" spans="1:32" x14ac:dyDescent="0.3">
      <c r="A48" s="43" t="s">
        <v>0</v>
      </c>
    </row>
    <row r="49" spans="1:32" x14ac:dyDescent="0.3">
      <c r="A49" s="57" t="s">
        <v>382</v>
      </c>
    </row>
    <row r="50" spans="1:32" x14ac:dyDescent="0.3">
      <c r="A50" s="57" t="s">
        <v>563</v>
      </c>
    </row>
    <row r="51" spans="1:32" x14ac:dyDescent="0.3">
      <c r="A51" s="57" t="s">
        <v>517</v>
      </c>
    </row>
    <row r="52" spans="1:32" x14ac:dyDescent="0.3">
      <c r="A52" s="57" t="s">
        <v>265</v>
      </c>
    </row>
    <row r="53" spans="1:32" x14ac:dyDescent="0.3">
      <c r="A53" s="57"/>
    </row>
    <row r="54" spans="1:32" x14ac:dyDescent="0.3">
      <c r="A54" s="57" t="s">
        <v>403</v>
      </c>
      <c r="B54" s="57">
        <v>2020</v>
      </c>
      <c r="C54" s="57">
        <v>2021</v>
      </c>
      <c r="D54" s="57">
        <v>2022</v>
      </c>
      <c r="E54" s="57">
        <v>2023</v>
      </c>
      <c r="F54" s="57">
        <v>2024</v>
      </c>
      <c r="G54" s="57">
        <v>2025</v>
      </c>
      <c r="H54" s="57">
        <v>2026</v>
      </c>
      <c r="I54" s="57">
        <v>2027</v>
      </c>
      <c r="J54" s="57">
        <v>2028</v>
      </c>
      <c r="K54" s="57">
        <v>2029</v>
      </c>
      <c r="L54" s="57">
        <v>2030</v>
      </c>
      <c r="M54" s="57">
        <v>2031</v>
      </c>
      <c r="N54" s="57">
        <v>2032</v>
      </c>
      <c r="O54" s="57">
        <v>2033</v>
      </c>
      <c r="P54" s="57">
        <v>2034</v>
      </c>
      <c r="Q54" s="57">
        <v>2035</v>
      </c>
      <c r="R54" s="57">
        <v>2036</v>
      </c>
      <c r="S54" s="57">
        <v>2037</v>
      </c>
      <c r="T54" s="57">
        <v>2038</v>
      </c>
      <c r="U54" s="57">
        <v>2039</v>
      </c>
      <c r="V54" s="57">
        <v>2040</v>
      </c>
      <c r="W54" s="57">
        <v>2041</v>
      </c>
      <c r="X54" s="57">
        <v>2042</v>
      </c>
      <c r="Y54" s="57">
        <v>2043</v>
      </c>
      <c r="Z54" s="57">
        <v>2044</v>
      </c>
      <c r="AA54" s="57">
        <v>2045</v>
      </c>
      <c r="AB54" s="57">
        <v>2046</v>
      </c>
      <c r="AC54" s="57">
        <v>2047</v>
      </c>
      <c r="AD54" s="57">
        <v>2048</v>
      </c>
      <c r="AE54" s="57">
        <v>2049</v>
      </c>
      <c r="AF54" s="57">
        <v>2050</v>
      </c>
    </row>
    <row r="55" spans="1:32" x14ac:dyDescent="0.3">
      <c r="A55" s="43" t="s">
        <v>570</v>
      </c>
      <c r="B55" s="59">
        <v>31.932570909760262</v>
      </c>
      <c r="C55" s="59">
        <v>31.427044942465866</v>
      </c>
      <c r="D55" s="59">
        <v>30.83948929472438</v>
      </c>
      <c r="E55" s="59">
        <v>30.192894827032859</v>
      </c>
      <c r="F55" s="59">
        <v>29.492303173630788</v>
      </c>
      <c r="G55" s="59">
        <v>28.748737218195675</v>
      </c>
      <c r="H55" s="59">
        <v>27.957450519101606</v>
      </c>
      <c r="I55" s="59">
        <v>27.115999581254044</v>
      </c>
      <c r="J55" s="59">
        <v>26.239304764737685</v>
      </c>
      <c r="K55" s="59">
        <v>25.33955389622939</v>
      </c>
      <c r="L55" s="59">
        <v>24.410236647908398</v>
      </c>
      <c r="M55" s="59">
        <v>23.762432152405793</v>
      </c>
      <c r="N55" s="59">
        <v>23.079042059621493</v>
      </c>
      <c r="O55" s="59">
        <v>22.318906479335176</v>
      </c>
      <c r="P55" s="59">
        <v>21.486936708629031</v>
      </c>
      <c r="Q55" s="59">
        <v>20.606236826793928</v>
      </c>
      <c r="R55" s="59">
        <v>19.701313663615956</v>
      </c>
      <c r="S55" s="59">
        <v>18.789319609285897</v>
      </c>
      <c r="T55" s="59">
        <v>17.88160617526913</v>
      </c>
      <c r="U55" s="59">
        <v>16.986695443947095</v>
      </c>
      <c r="V55" s="59">
        <v>16.111639300000608</v>
      </c>
      <c r="W55" s="59">
        <v>15.285218494204706</v>
      </c>
      <c r="X55" s="59">
        <v>14.510382396073819</v>
      </c>
      <c r="Y55" s="59">
        <v>13.788604399802672</v>
      </c>
      <c r="Z55" s="59">
        <v>13.117854040293789</v>
      </c>
      <c r="AA55" s="59">
        <v>12.490925052792386</v>
      </c>
      <c r="AB55" s="59">
        <v>11.895425843607676</v>
      </c>
      <c r="AC55" s="59">
        <v>11.31579620939511</v>
      </c>
      <c r="AD55" s="59">
        <v>10.73655298749293</v>
      </c>
      <c r="AE55" s="59">
        <v>10.145158944070056</v>
      </c>
      <c r="AF55" s="59">
        <v>9.5328707084004964</v>
      </c>
    </row>
    <row r="56" spans="1:32" x14ac:dyDescent="0.3">
      <c r="A56" s="43" t="s">
        <v>511</v>
      </c>
      <c r="B56" s="59">
        <v>30.762940928088835</v>
      </c>
      <c r="C56" s="59">
        <v>30.178971643786969</v>
      </c>
      <c r="D56" s="59">
        <v>29.554641194007267</v>
      </c>
      <c r="E56" s="59">
        <v>28.902688995863709</v>
      </c>
      <c r="F56" s="59">
        <v>28.237234251895472</v>
      </c>
      <c r="G56" s="59">
        <v>27.478338506022638</v>
      </c>
      <c r="H56" s="59">
        <v>26.707562422430453</v>
      </c>
      <c r="I56" s="59">
        <v>25.931578647459379</v>
      </c>
      <c r="J56" s="59">
        <v>25.143343350153252</v>
      </c>
      <c r="K56" s="59">
        <v>24.366960780647599</v>
      </c>
      <c r="L56" s="59">
        <v>23.600283972611507</v>
      </c>
      <c r="M56" s="59">
        <v>23.070576726008163</v>
      </c>
      <c r="N56" s="59">
        <v>22.472339317187085</v>
      </c>
      <c r="O56" s="59">
        <v>21.799734705363552</v>
      </c>
      <c r="P56" s="59">
        <v>21.054836761753851</v>
      </c>
      <c r="Q56" s="59">
        <v>20.251973461880059</v>
      </c>
      <c r="R56" s="59">
        <v>19.438000323859359</v>
      </c>
      <c r="S56" s="59">
        <v>18.606164420252554</v>
      </c>
      <c r="T56" s="59">
        <v>17.765177820822164</v>
      </c>
      <c r="U56" s="59">
        <v>16.92316010537083</v>
      </c>
      <c r="V56" s="59">
        <v>16.089442088819034</v>
      </c>
      <c r="W56" s="59">
        <v>15.274514450410047</v>
      </c>
      <c r="X56" s="59">
        <v>14.483832612660651</v>
      </c>
      <c r="Y56" s="59">
        <v>13.725417485199213</v>
      </c>
      <c r="Z56" s="59">
        <v>13.005175484711687</v>
      </c>
      <c r="AA56" s="59">
        <v>12.326107528068416</v>
      </c>
      <c r="AB56" s="59">
        <v>11.688344556247225</v>
      </c>
      <c r="AC56" s="59">
        <v>11.089841759717508</v>
      </c>
      <c r="AD56" s="59">
        <v>10.527215829279477</v>
      </c>
      <c r="AE56" s="59">
        <v>9.9962475484432929</v>
      </c>
      <c r="AF56" s="59">
        <v>9.491812405968032</v>
      </c>
    </row>
    <row r="57" spans="1:32" x14ac:dyDescent="0.3">
      <c r="A57" s="43" t="s">
        <v>358</v>
      </c>
      <c r="B57" s="59">
        <v>32.032477197555458</v>
      </c>
      <c r="C57" s="59">
        <v>31.916183545787078</v>
      </c>
      <c r="D57" s="59">
        <v>31.765051215473566</v>
      </c>
      <c r="E57" s="59">
        <v>31.579331629403494</v>
      </c>
      <c r="F57" s="59">
        <v>31.372147037254116</v>
      </c>
      <c r="G57" s="59">
        <v>31.137286864544116</v>
      </c>
      <c r="H57" s="59">
        <v>30.904710011287719</v>
      </c>
      <c r="I57" s="59">
        <v>30.678445949703033</v>
      </c>
      <c r="J57" s="59">
        <v>30.465405525878374</v>
      </c>
      <c r="K57" s="59">
        <v>30.269081452621137</v>
      </c>
      <c r="L57" s="59">
        <v>30.085609893395496</v>
      </c>
      <c r="M57" s="59">
        <v>29.932723905500506</v>
      </c>
      <c r="N57" s="59">
        <v>29.799566410058148</v>
      </c>
      <c r="O57" s="59">
        <v>29.678953471237474</v>
      </c>
      <c r="P57" s="59">
        <v>29.577788885225228</v>
      </c>
      <c r="Q57" s="59">
        <v>29.507637984589966</v>
      </c>
      <c r="R57" s="59">
        <v>29.478487328039297</v>
      </c>
      <c r="S57" s="59">
        <v>29.495082495253808</v>
      </c>
      <c r="T57" s="59">
        <v>29.557979155041721</v>
      </c>
      <c r="U57" s="59">
        <v>29.665431953785411</v>
      </c>
      <c r="V57" s="59">
        <v>29.81435223625931</v>
      </c>
      <c r="W57" s="59">
        <v>30.000469859928362</v>
      </c>
      <c r="X57" s="59">
        <v>30.218563154119082</v>
      </c>
      <c r="Y57" s="59">
        <v>30.463130173572317</v>
      </c>
      <c r="Z57" s="59">
        <v>30.729121293137801</v>
      </c>
      <c r="AA57" s="59">
        <v>31.012298985587613</v>
      </c>
      <c r="AB57" s="59">
        <v>31.309159878679594</v>
      </c>
      <c r="AC57" s="59">
        <v>31.616694244438143</v>
      </c>
      <c r="AD57" s="59">
        <v>31.932360622782586</v>
      </c>
      <c r="AE57" s="59">
        <v>32.254234572017943</v>
      </c>
      <c r="AF57" s="59">
        <v>32.5810088592225</v>
      </c>
    </row>
    <row r="58" spans="1:32" x14ac:dyDescent="0.3">
      <c r="A58" s="57" t="s">
        <v>52</v>
      </c>
      <c r="B58" s="72">
        <v>94.725445831596915</v>
      </c>
      <c r="C58" s="72">
        <v>93.519595313660091</v>
      </c>
      <c r="D58" s="72">
        <v>92.188037060301269</v>
      </c>
      <c r="E58" s="72">
        <v>90.750367673604302</v>
      </c>
      <c r="F58" s="72">
        <v>89.247780691722255</v>
      </c>
      <c r="G58" s="72">
        <v>87.585143558455144</v>
      </c>
      <c r="H58" s="72">
        <v>85.906755193911096</v>
      </c>
      <c r="I58" s="72">
        <v>84.212087061208265</v>
      </c>
      <c r="J58" s="72">
        <v>82.504541504768937</v>
      </c>
      <c r="K58" s="72">
        <v>80.821102191369135</v>
      </c>
      <c r="L58" s="72">
        <v>79.158603149353937</v>
      </c>
      <c r="M58" s="72">
        <v>78.060954587460031</v>
      </c>
      <c r="N58" s="72">
        <v>76.885960432634391</v>
      </c>
      <c r="O58" s="72">
        <v>75.560331356664719</v>
      </c>
      <c r="P58" s="72">
        <v>74.093529733834117</v>
      </c>
      <c r="Q58" s="72">
        <v>72.527038244138879</v>
      </c>
      <c r="R58" s="72">
        <v>70.936016092369314</v>
      </c>
      <c r="S58" s="72">
        <v>69.33089489138041</v>
      </c>
      <c r="T58" s="72">
        <v>67.72816295955208</v>
      </c>
      <c r="U58" s="72">
        <v>66.139029533661699</v>
      </c>
      <c r="V58" s="72">
        <v>64.573859096985217</v>
      </c>
      <c r="W58" s="72">
        <v>63.085661754235751</v>
      </c>
      <c r="X58" s="72">
        <v>61.675886623002683</v>
      </c>
      <c r="Y58" s="72">
        <v>60.348182927633729</v>
      </c>
      <c r="Z58" s="72">
        <v>59.102907603654245</v>
      </c>
      <c r="AA58" s="72">
        <v>57.935288234864743</v>
      </c>
      <c r="AB58" s="72">
        <v>56.835022921799791</v>
      </c>
      <c r="AC58" s="72">
        <v>55.787948218750365</v>
      </c>
      <c r="AD58" s="72">
        <v>54.77919966752706</v>
      </c>
      <c r="AE58" s="72">
        <v>53.795822231931979</v>
      </c>
      <c r="AF58" s="72">
        <v>52.826699061941149</v>
      </c>
    </row>
  </sheetData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8">
    <tabColor theme="2" tint="-9.9978637043366805E-2"/>
  </sheetPr>
  <dimension ref="B1:G15"/>
  <sheetViews>
    <sheetView workbookViewId="0">
      <selection activeCell="D22" sqref="D22"/>
    </sheetView>
  </sheetViews>
  <sheetFormatPr defaultRowHeight="14.4" x14ac:dyDescent="0.3"/>
  <cols>
    <col min="2" max="2" width="21.44140625" customWidth="1"/>
    <col min="3" max="3" width="34" bestFit="1" customWidth="1"/>
    <col min="4" max="4" width="19" bestFit="1" customWidth="1"/>
    <col min="5" max="5" width="21" customWidth="1"/>
    <col min="6" max="6" width="19" customWidth="1"/>
    <col min="7" max="7" width="6.44140625" bestFit="1" customWidth="1"/>
  </cols>
  <sheetData>
    <row r="1" spans="2:7" ht="15" thickBot="1" x14ac:dyDescent="0.35"/>
    <row r="2" spans="2:7" ht="28.8" x14ac:dyDescent="0.3">
      <c r="B2" s="12" t="s">
        <v>4</v>
      </c>
      <c r="C2" s="13" t="s">
        <v>254</v>
      </c>
      <c r="D2" s="13" t="s">
        <v>31</v>
      </c>
      <c r="E2" s="14" t="s">
        <v>530</v>
      </c>
      <c r="F2" s="55" t="s">
        <v>531</v>
      </c>
      <c r="G2" s="15" t="s">
        <v>33</v>
      </c>
    </row>
    <row r="3" spans="2:7" ht="15" customHeight="1" x14ac:dyDescent="0.3">
      <c r="B3" s="203" t="s">
        <v>255</v>
      </c>
      <c r="C3" s="44" t="s">
        <v>79</v>
      </c>
      <c r="D3" s="7" t="s">
        <v>35</v>
      </c>
      <c r="E3" s="108">
        <v>12.28</v>
      </c>
      <c r="F3" s="53">
        <f t="shared" ref="F3:F15" si="0">E3/$E$15</f>
        <v>0.2217122240172707</v>
      </c>
      <c r="G3" s="2"/>
    </row>
    <row r="4" spans="2:7" x14ac:dyDescent="0.3">
      <c r="B4" s="203"/>
      <c r="C4" s="44" t="s">
        <v>80</v>
      </c>
      <c r="D4" s="7" t="s">
        <v>35</v>
      </c>
      <c r="E4" s="108">
        <v>5.31</v>
      </c>
      <c r="F4" s="53">
        <f t="shared" si="0"/>
        <v>9.587067667196314E-2</v>
      </c>
      <c r="G4" s="2"/>
    </row>
    <row r="5" spans="2:7" x14ac:dyDescent="0.3">
      <c r="B5" s="203"/>
      <c r="C5" s="44" t="s">
        <v>51</v>
      </c>
      <c r="D5" s="7" t="s">
        <v>35</v>
      </c>
      <c r="E5" s="108">
        <v>0</v>
      </c>
      <c r="F5" s="53">
        <f t="shared" si="0"/>
        <v>0</v>
      </c>
      <c r="G5" s="2"/>
    </row>
    <row r="6" spans="2:7" x14ac:dyDescent="0.3">
      <c r="B6" s="203"/>
      <c r="C6" s="44" t="s">
        <v>81</v>
      </c>
      <c r="D6" s="7" t="s">
        <v>35</v>
      </c>
      <c r="E6" s="108">
        <v>12.807112976880454</v>
      </c>
      <c r="F6" s="53">
        <f t="shared" si="0"/>
        <v>0.2312291124873464</v>
      </c>
      <c r="G6" s="2"/>
    </row>
    <row r="7" spans="2:7" x14ac:dyDescent="0.3">
      <c r="B7" s="203"/>
      <c r="C7" s="44" t="s">
        <v>82</v>
      </c>
      <c r="D7" s="7" t="s">
        <v>35</v>
      </c>
      <c r="E7" s="108">
        <v>16.5</v>
      </c>
      <c r="F7" s="53">
        <f t="shared" si="0"/>
        <v>0.29790323259649565</v>
      </c>
      <c r="G7" s="2"/>
    </row>
    <row r="8" spans="2:7" x14ac:dyDescent="0.3">
      <c r="B8" s="203"/>
      <c r="C8" s="44" t="s">
        <v>83</v>
      </c>
      <c r="D8" s="7" t="s">
        <v>35</v>
      </c>
      <c r="E8" s="108">
        <v>0</v>
      </c>
      <c r="F8" s="53">
        <f t="shared" si="0"/>
        <v>0</v>
      </c>
      <c r="G8" s="2"/>
    </row>
    <row r="9" spans="2:7" x14ac:dyDescent="0.3">
      <c r="B9" s="203"/>
      <c r="C9" s="44" t="s">
        <v>85</v>
      </c>
      <c r="D9" s="7" t="s">
        <v>35</v>
      </c>
      <c r="E9" s="108">
        <v>1.49</v>
      </c>
      <c r="F9" s="53">
        <f t="shared" si="0"/>
        <v>2.6901564640532033E-2</v>
      </c>
      <c r="G9" s="2"/>
    </row>
    <row r="10" spans="2:7" x14ac:dyDescent="0.3">
      <c r="B10" s="203"/>
      <c r="C10" s="44" t="s">
        <v>78</v>
      </c>
      <c r="D10" s="7" t="s">
        <v>35</v>
      </c>
      <c r="E10" s="108">
        <v>0.95</v>
      </c>
      <c r="F10" s="53">
        <f t="shared" si="0"/>
        <v>1.7152004301010354E-2</v>
      </c>
      <c r="G10" s="2"/>
    </row>
    <row r="11" spans="2:7" x14ac:dyDescent="0.3">
      <c r="B11" s="203"/>
      <c r="C11" s="44" t="s">
        <v>84</v>
      </c>
      <c r="D11" s="7" t="s">
        <v>35</v>
      </c>
      <c r="E11" s="108">
        <v>2.87</v>
      </c>
      <c r="F11" s="53">
        <f t="shared" si="0"/>
        <v>5.181710773042076E-2</v>
      </c>
      <c r="G11" s="2"/>
    </row>
    <row r="12" spans="2:7" x14ac:dyDescent="0.3">
      <c r="B12" s="203"/>
      <c r="C12" s="44" t="s">
        <v>252</v>
      </c>
      <c r="D12" s="7" t="s">
        <v>35</v>
      </c>
      <c r="E12" s="108">
        <v>0.28999999999999998</v>
      </c>
      <c r="F12" s="53">
        <f t="shared" si="0"/>
        <v>5.2358749971505294E-3</v>
      </c>
      <c r="G12" s="2"/>
    </row>
    <row r="13" spans="2:7" x14ac:dyDescent="0.3">
      <c r="B13" s="203"/>
      <c r="C13" s="44" t="s">
        <v>253</v>
      </c>
      <c r="D13" s="7" t="s">
        <v>35</v>
      </c>
      <c r="E13" s="108">
        <v>2.8</v>
      </c>
      <c r="F13" s="53">
        <f t="shared" si="0"/>
        <v>5.0553275834556835E-2</v>
      </c>
      <c r="G13" s="2"/>
    </row>
    <row r="14" spans="2:7" ht="15" thickBot="1" x14ac:dyDescent="0.35">
      <c r="B14" s="204"/>
      <c r="C14" s="3" t="s">
        <v>86</v>
      </c>
      <c r="D14" s="63" t="s">
        <v>35</v>
      </c>
      <c r="E14" s="109">
        <v>0.09</v>
      </c>
      <c r="F14" s="54">
        <f t="shared" si="0"/>
        <v>1.6249267232536127E-3</v>
      </c>
      <c r="G14" s="4"/>
    </row>
    <row r="15" spans="2:7" x14ac:dyDescent="0.3">
      <c r="C15" s="5" t="s">
        <v>46</v>
      </c>
      <c r="E15" s="110">
        <f>SUM(E3:E14)</f>
        <v>55.387112976880452</v>
      </c>
      <c r="F15" s="20">
        <f t="shared" si="0"/>
        <v>1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527E8-ED06-4A2B-BB23-588ED91A32EE}">
  <sheetPr codeName="Sheet49">
    <tabColor theme="2" tint="-9.9978637043366805E-2"/>
  </sheetPr>
  <dimension ref="A2:AK76"/>
  <sheetViews>
    <sheetView workbookViewId="0">
      <pane ySplit="15" topLeftCell="A39" activePane="bottomLeft" state="frozen"/>
      <selection pane="bottomLeft" activeCell="X7" sqref="X7"/>
    </sheetView>
  </sheetViews>
  <sheetFormatPr defaultRowHeight="14.4" x14ac:dyDescent="0.3"/>
  <cols>
    <col min="1" max="1" width="32.44140625" bestFit="1" customWidth="1"/>
  </cols>
  <sheetData>
    <row r="2" spans="23:23" x14ac:dyDescent="0.3">
      <c r="W2" s="43"/>
    </row>
    <row r="18" spans="1:37" s="43" customFormat="1" x14ac:dyDescent="0.3">
      <c r="A18" s="57" t="s">
        <v>383</v>
      </c>
    </row>
    <row r="19" spans="1:37" s="43" customFormat="1" x14ac:dyDescent="0.3">
      <c r="A19" s="57" t="s">
        <v>269</v>
      </c>
    </row>
    <row r="20" spans="1:37" s="43" customFormat="1" x14ac:dyDescent="0.3">
      <c r="A20" s="57" t="s">
        <v>393</v>
      </c>
    </row>
    <row r="21" spans="1:37" s="43" customFormat="1" x14ac:dyDescent="0.3">
      <c r="A21" s="57" t="s">
        <v>245</v>
      </c>
    </row>
    <row r="22" spans="1:37" s="43" customFormat="1" x14ac:dyDescent="0.3">
      <c r="A22" s="57"/>
    </row>
    <row r="23" spans="1:37" s="43" customFormat="1" x14ac:dyDescent="0.3">
      <c r="A23" s="57" t="s">
        <v>270</v>
      </c>
      <c r="B23" s="57">
        <v>2015</v>
      </c>
      <c r="C23" s="57">
        <v>2016</v>
      </c>
      <c r="D23" s="57">
        <v>2017</v>
      </c>
      <c r="E23" s="57">
        <v>2018</v>
      </c>
      <c r="F23" s="57">
        <v>2019</v>
      </c>
      <c r="G23" s="57">
        <v>2020</v>
      </c>
      <c r="H23" s="57">
        <v>2021</v>
      </c>
      <c r="I23" s="57">
        <v>2022</v>
      </c>
      <c r="J23" s="57">
        <v>2023</v>
      </c>
      <c r="K23" s="57">
        <v>2024</v>
      </c>
      <c r="L23" s="57">
        <v>2025</v>
      </c>
      <c r="M23" s="57">
        <v>2026</v>
      </c>
      <c r="N23" s="57">
        <v>2027</v>
      </c>
      <c r="O23" s="57">
        <v>2028</v>
      </c>
      <c r="P23" s="57">
        <v>2029</v>
      </c>
      <c r="Q23" s="57">
        <v>2030</v>
      </c>
      <c r="R23" s="57">
        <v>2031</v>
      </c>
      <c r="S23" s="57">
        <v>2032</v>
      </c>
      <c r="T23" s="57">
        <v>2033</v>
      </c>
      <c r="U23" s="57">
        <v>2034</v>
      </c>
      <c r="V23" s="57">
        <v>2035</v>
      </c>
      <c r="W23" s="57">
        <v>2036</v>
      </c>
      <c r="X23" s="57">
        <v>2037</v>
      </c>
      <c r="Y23" s="57">
        <v>2038</v>
      </c>
      <c r="Z23" s="57">
        <v>2039</v>
      </c>
      <c r="AA23" s="57">
        <v>2040</v>
      </c>
      <c r="AB23" s="57">
        <v>2041</v>
      </c>
      <c r="AC23" s="57">
        <v>2042</v>
      </c>
      <c r="AD23" s="57">
        <v>2043</v>
      </c>
      <c r="AE23" s="57">
        <v>2044</v>
      </c>
      <c r="AF23" s="57">
        <v>2045</v>
      </c>
      <c r="AG23" s="57">
        <v>2046</v>
      </c>
      <c r="AH23" s="57">
        <v>2047</v>
      </c>
      <c r="AI23" s="57">
        <v>2048</v>
      </c>
      <c r="AJ23" s="57">
        <v>2049</v>
      </c>
      <c r="AK23" s="57">
        <v>2050</v>
      </c>
    </row>
    <row r="24" spans="1:37" s="43" customFormat="1" x14ac:dyDescent="0.3">
      <c r="A24" s="43" t="s">
        <v>81</v>
      </c>
      <c r="B24" s="139">
        <v>13.031043643263756</v>
      </c>
      <c r="C24" s="139">
        <v>12.919628220113854</v>
      </c>
      <c r="D24" s="139">
        <v>12.807112976880454</v>
      </c>
      <c r="E24" s="139">
        <v>12.693490897649667</v>
      </c>
      <c r="F24" s="139">
        <v>12.578754927977405</v>
      </c>
      <c r="G24" s="139">
        <v>12.462897974693405</v>
      </c>
      <c r="H24" s="139">
        <v>12.345912905704283</v>
      </c>
      <c r="I24" s="139">
        <v>12.22779254979565</v>
      </c>
      <c r="J24" s="139">
        <v>12.108529696433262</v>
      </c>
      <c r="K24" s="139">
        <v>12.156963815218992</v>
      </c>
      <c r="L24" s="139">
        <v>12.205591670479871</v>
      </c>
      <c r="M24" s="139">
        <v>12.254414037161789</v>
      </c>
      <c r="N24" s="139">
        <v>12.303431693310436</v>
      </c>
      <c r="O24" s="139">
        <v>12.352645420083677</v>
      </c>
      <c r="P24" s="139">
        <v>12.402056001764011</v>
      </c>
      <c r="Q24" s="139">
        <v>12.45166422577107</v>
      </c>
      <c r="R24" s="139">
        <v>12.501470882674155</v>
      </c>
      <c r="S24" s="139">
        <v>12.55147676620485</v>
      </c>
      <c r="T24" s="139">
        <v>12.601682673269668</v>
      </c>
      <c r="U24" s="139">
        <v>12.65208940396275</v>
      </c>
      <c r="V24" s="139">
        <v>12.7026977615786</v>
      </c>
      <c r="W24" s="139">
        <v>12.753508552624915</v>
      </c>
      <c r="X24" s="139">
        <v>12.804522586835414</v>
      </c>
      <c r="Y24" s="139">
        <v>12.855740677182755</v>
      </c>
      <c r="Z24" s="139">
        <v>12.907163639891488</v>
      </c>
      <c r="AA24" s="139">
        <v>12.958792294451053</v>
      </c>
      <c r="AB24" s="139">
        <v>13.010627463628856</v>
      </c>
      <c r="AC24" s="139">
        <v>13.062669973483372</v>
      </c>
      <c r="AD24" s="139">
        <v>13.114920653377304</v>
      </c>
      <c r="AE24" s="139">
        <v>13.167380335990812</v>
      </c>
      <c r="AF24" s="139">
        <v>13.220049857334773</v>
      </c>
      <c r="AG24" s="139">
        <v>13.272930056764116</v>
      </c>
      <c r="AH24" s="139">
        <v>13.326021776991169</v>
      </c>
      <c r="AI24" s="139">
        <v>13.379325864099135</v>
      </c>
      <c r="AJ24" s="139">
        <v>13.43284316755553</v>
      </c>
      <c r="AK24" s="139">
        <v>13.486574540225753</v>
      </c>
    </row>
    <row r="25" spans="1:37" s="43" customFormat="1" x14ac:dyDescent="0.3">
      <c r="A25" s="43" t="s">
        <v>82</v>
      </c>
      <c r="B25" s="139">
        <v>15.568666666666667</v>
      </c>
      <c r="C25" s="139">
        <v>16.034333333333333</v>
      </c>
      <c r="D25" s="139">
        <v>16.5</v>
      </c>
      <c r="E25" s="139">
        <v>27.5</v>
      </c>
      <c r="F25" s="139">
        <v>38.200000000000003</v>
      </c>
      <c r="G25" s="139">
        <v>38.200000000000003</v>
      </c>
      <c r="H25" s="139">
        <v>38.200000000000003</v>
      </c>
      <c r="I25" s="139">
        <v>38.200000000000003</v>
      </c>
      <c r="J25" s="139">
        <v>38.299999999999997</v>
      </c>
      <c r="K25" s="139">
        <v>38.4</v>
      </c>
      <c r="L25" s="139">
        <v>38.5</v>
      </c>
      <c r="M25" s="139">
        <v>38.6</v>
      </c>
      <c r="N25" s="139">
        <v>38.799999999999997</v>
      </c>
      <c r="O25" s="139">
        <v>38.9</v>
      </c>
      <c r="P25" s="139">
        <v>39</v>
      </c>
      <c r="Q25" s="139">
        <v>39.1</v>
      </c>
      <c r="R25" s="139">
        <v>39.299999999999997</v>
      </c>
      <c r="S25" s="139">
        <v>39.4</v>
      </c>
      <c r="T25" s="139">
        <v>39.5</v>
      </c>
      <c r="U25" s="139">
        <v>39.700000000000003</v>
      </c>
      <c r="V25" s="139">
        <v>39.799999999999997</v>
      </c>
      <c r="W25" s="139">
        <v>39.9</v>
      </c>
      <c r="X25" s="139">
        <v>40</v>
      </c>
      <c r="Y25" s="139">
        <v>40.200000000000003</v>
      </c>
      <c r="Z25" s="139">
        <v>40.299999999999997</v>
      </c>
      <c r="AA25" s="139">
        <v>40.4</v>
      </c>
      <c r="AB25" s="139">
        <v>40.6</v>
      </c>
      <c r="AC25" s="139">
        <v>40.700000000000003</v>
      </c>
      <c r="AD25" s="139">
        <v>40.9</v>
      </c>
      <c r="AE25" s="139">
        <v>41</v>
      </c>
      <c r="AF25" s="139">
        <v>41.1</v>
      </c>
      <c r="AG25" s="139">
        <v>41.3</v>
      </c>
      <c r="AH25" s="139">
        <v>41.4</v>
      </c>
      <c r="AI25" s="139">
        <v>41.6</v>
      </c>
      <c r="AJ25" s="139">
        <v>41.7</v>
      </c>
      <c r="AK25" s="139">
        <v>41.8</v>
      </c>
    </row>
    <row r="26" spans="1:37" s="43" customFormat="1" x14ac:dyDescent="0.3">
      <c r="A26" s="43" t="s">
        <v>84</v>
      </c>
      <c r="B26" s="139">
        <v>3.7920000000000007</v>
      </c>
      <c r="C26" s="139">
        <v>3.3310000000000008</v>
      </c>
      <c r="D26" s="139">
        <v>2.87</v>
      </c>
      <c r="E26" s="139">
        <v>2.8814800000000007</v>
      </c>
      <c r="F26" s="139">
        <v>2.8930059199999998</v>
      </c>
      <c r="G26" s="139">
        <v>2.9045779436799997</v>
      </c>
      <c r="H26" s="139">
        <v>2.9161962554547203</v>
      </c>
      <c r="I26" s="139">
        <v>2.9278610404765391</v>
      </c>
      <c r="J26" s="139">
        <v>2.939572484638445</v>
      </c>
      <c r="K26" s="139">
        <v>2.951330774576999</v>
      </c>
      <c r="L26" s="139">
        <v>2.9631360976753065</v>
      </c>
      <c r="M26" s="139">
        <v>2.9749886420660077</v>
      </c>
      <c r="N26" s="139">
        <v>2.9868885966342718</v>
      </c>
      <c r="O26" s="139">
        <v>2.998836151020809</v>
      </c>
      <c r="P26" s="139">
        <v>3.0108314956248932</v>
      </c>
      <c r="Q26" s="139">
        <v>3.0228748216073922</v>
      </c>
      <c r="R26" s="139">
        <v>3.0349663208938216</v>
      </c>
      <c r="S26" s="139">
        <v>3.0471061861773969</v>
      </c>
      <c r="T26" s="139">
        <v>3.0592946109221066</v>
      </c>
      <c r="U26" s="139">
        <v>3.0715317893657956</v>
      </c>
      <c r="V26" s="139">
        <v>3.0838179165232584</v>
      </c>
      <c r="W26" s="139">
        <v>3.0961531881893514</v>
      </c>
      <c r="X26" s="139">
        <v>3.1085378009421092</v>
      </c>
      <c r="Y26" s="139">
        <v>3.1209719521458763</v>
      </c>
      <c r="Z26" s="139">
        <v>3.1334558399544608</v>
      </c>
      <c r="AA26" s="139">
        <v>3.1459896633142788</v>
      </c>
      <c r="AB26" s="139">
        <v>3.1585736219675358</v>
      </c>
      <c r="AC26" s="139">
        <v>3.1712079164554061</v>
      </c>
      <c r="AD26" s="139">
        <v>3.1838927481212274</v>
      </c>
      <c r="AE26" s="139">
        <v>3.1966283191137128</v>
      </c>
      <c r="AF26" s="139">
        <v>3.2094148323901677</v>
      </c>
      <c r="AG26" s="139">
        <v>3.2222524917197277</v>
      </c>
      <c r="AH26" s="139">
        <v>3.235141501686607</v>
      </c>
      <c r="AI26" s="139">
        <v>3.2480820676933537</v>
      </c>
      <c r="AJ26" s="139">
        <v>3.2610743959641262</v>
      </c>
      <c r="AK26" s="139">
        <v>3.2741186935479831</v>
      </c>
    </row>
    <row r="27" spans="1:37" s="43" customFormat="1" x14ac:dyDescent="0.3">
      <c r="A27" s="43" t="s">
        <v>80</v>
      </c>
      <c r="B27" s="139">
        <v>6.2300000000000013</v>
      </c>
      <c r="C27" s="139">
        <v>5.77</v>
      </c>
      <c r="D27" s="139">
        <v>5.31</v>
      </c>
      <c r="E27" s="139">
        <v>5.3577899999999978</v>
      </c>
      <c r="F27" s="139">
        <v>5.4060101099999978</v>
      </c>
      <c r="G27" s="139">
        <v>5.4546642009899973</v>
      </c>
      <c r="H27" s="139">
        <v>5.5037561787989064</v>
      </c>
      <c r="I27" s="139">
        <v>5.553289984408095</v>
      </c>
      <c r="J27" s="139">
        <v>5.6032695942677684</v>
      </c>
      <c r="K27" s="139">
        <v>5.6536990206161768</v>
      </c>
      <c r="L27" s="139">
        <v>5.7045823118017225</v>
      </c>
      <c r="M27" s="139">
        <v>5.7559235526079373</v>
      </c>
      <c r="N27" s="139">
        <v>5.807726864581408</v>
      </c>
      <c r="O27" s="139">
        <v>5.8599964063626393</v>
      </c>
      <c r="P27" s="139">
        <v>5.9127363740199037</v>
      </c>
      <c r="Q27" s="139">
        <v>5.9659510013860819</v>
      </c>
      <c r="R27" s="139">
        <v>6.0196445603985564</v>
      </c>
      <c r="S27" s="139">
        <v>6.0738213614421426</v>
      </c>
      <c r="T27" s="139">
        <v>6.1284857536951209</v>
      </c>
      <c r="U27" s="139">
        <v>6.183642125478376</v>
      </c>
      <c r="V27" s="139">
        <v>6.2392949046076804</v>
      </c>
      <c r="W27" s="139">
        <v>6.2954485587491487</v>
      </c>
      <c r="X27" s="139">
        <v>6.3521075957778894</v>
      </c>
      <c r="Y27" s="139">
        <v>6.4092765641398906</v>
      </c>
      <c r="Z27" s="139">
        <v>6.4669600532171492</v>
      </c>
      <c r="AA27" s="139">
        <v>6.5251626936961031</v>
      </c>
      <c r="AB27" s="139">
        <v>6.5838891579393675</v>
      </c>
      <c r="AC27" s="139">
        <v>6.643144160360821</v>
      </c>
      <c r="AD27" s="139">
        <v>6.7029324578040681</v>
      </c>
      <c r="AE27" s="139">
        <v>6.7632588499243038</v>
      </c>
      <c r="AF27" s="139">
        <v>6.8241281795736217</v>
      </c>
      <c r="AG27" s="139">
        <v>6.8855453331897829</v>
      </c>
      <c r="AH27" s="139">
        <v>6.9475152411884915</v>
      </c>
      <c r="AI27" s="139">
        <v>7.0100428783591875</v>
      </c>
      <c r="AJ27" s="139">
        <v>7.0731332642644187</v>
      </c>
      <c r="AK27" s="139">
        <v>7.1367914636427985</v>
      </c>
    </row>
    <row r="28" spans="1:37" s="43" customFormat="1" x14ac:dyDescent="0.3">
      <c r="A28" s="43" t="s">
        <v>86</v>
      </c>
      <c r="B28" s="139">
        <v>0.19066666666666665</v>
      </c>
      <c r="C28" s="139">
        <v>0.14033333333333334</v>
      </c>
      <c r="D28" s="139">
        <v>0.09</v>
      </c>
      <c r="E28" s="139">
        <v>8.9819999999999997E-2</v>
      </c>
      <c r="F28" s="139">
        <v>8.9640360000000002E-2</v>
      </c>
      <c r="G28" s="139">
        <v>8.9461079280000022E-2</v>
      </c>
      <c r="H28" s="139">
        <v>8.9282157121439998E-2</v>
      </c>
      <c r="I28" s="139">
        <v>8.9103592807197138E-2</v>
      </c>
      <c r="J28" s="139">
        <v>8.8925385621582712E-2</v>
      </c>
      <c r="K28" s="139">
        <v>8.8747534850339566E-2</v>
      </c>
      <c r="L28" s="139">
        <v>8.8570039780638904E-2</v>
      </c>
      <c r="M28" s="139">
        <v>8.8392899701077624E-2</v>
      </c>
      <c r="N28" s="139">
        <v>8.8216113901675469E-2</v>
      </c>
      <c r="O28" s="139">
        <v>8.8039681673872106E-2</v>
      </c>
      <c r="P28" s="139">
        <v>8.7863602310524355E-2</v>
      </c>
      <c r="Q28" s="139">
        <v>8.7687875105903326E-2</v>
      </c>
      <c r="R28" s="139">
        <v>8.7512499355691512E-2</v>
      </c>
      <c r="S28" s="139">
        <v>8.7337474356980124E-2</v>
      </c>
      <c r="T28" s="139">
        <v>8.7162799408266184E-2</v>
      </c>
      <c r="U28" s="139">
        <v>8.6988473809449671E-2</v>
      </c>
      <c r="V28" s="139">
        <v>8.6814496861830751E-2</v>
      </c>
      <c r="W28" s="139">
        <v>8.6640867868107055E-2</v>
      </c>
      <c r="X28" s="139">
        <v>8.6467586132370849E-2</v>
      </c>
      <c r="Y28" s="139">
        <v>8.6294650960106092E-2</v>
      </c>
      <c r="Z28" s="139">
        <v>8.6122061658185894E-2</v>
      </c>
      <c r="AA28" s="139">
        <v>8.5949817534869535E-2</v>
      </c>
      <c r="AB28" s="139">
        <v>8.5777917899799799E-2</v>
      </c>
      <c r="AC28" s="139">
        <v>8.5606362064000199E-2</v>
      </c>
      <c r="AD28" s="139">
        <v>8.5435149339872202E-2</v>
      </c>
      <c r="AE28" s="139">
        <v>8.5264279041192423E-2</v>
      </c>
      <c r="AF28" s="139">
        <v>8.5093750483110048E-2</v>
      </c>
      <c r="AG28" s="139">
        <v>8.4923562982143846E-2</v>
      </c>
      <c r="AH28" s="139">
        <v>8.4753715856179551E-2</v>
      </c>
      <c r="AI28" s="139">
        <v>8.4584208424467205E-2</v>
      </c>
      <c r="AJ28" s="139">
        <v>8.441504000761825E-2</v>
      </c>
      <c r="AK28" s="139">
        <v>8.4246209927603039E-2</v>
      </c>
    </row>
    <row r="29" spans="1:37" s="43" customFormat="1" x14ac:dyDescent="0.3">
      <c r="A29" s="43" t="s">
        <v>85</v>
      </c>
      <c r="B29" s="139">
        <v>0.78866666666666663</v>
      </c>
      <c r="C29" s="139">
        <v>1.1393333333333333</v>
      </c>
      <c r="D29" s="139">
        <v>1.49</v>
      </c>
      <c r="E29" s="139">
        <v>1.5212899999999998</v>
      </c>
      <c r="F29" s="139">
        <v>1.5532370899999997</v>
      </c>
      <c r="G29" s="139">
        <v>1.5858550688899995</v>
      </c>
      <c r="H29" s="139">
        <v>1.6191580253366893</v>
      </c>
      <c r="I29" s="139">
        <v>1.6531603438687599</v>
      </c>
      <c r="J29" s="139">
        <v>1.6878767110900035</v>
      </c>
      <c r="K29" s="139">
        <v>1.7233221220228934</v>
      </c>
      <c r="L29" s="139">
        <v>1.7595118865853738</v>
      </c>
      <c r="M29" s="139">
        <v>1.7964616362036667</v>
      </c>
      <c r="N29" s="139">
        <v>1.8341873305639431</v>
      </c>
      <c r="O29" s="139">
        <v>1.8727052645057862</v>
      </c>
      <c r="P29" s="139">
        <v>1.9120320750604076</v>
      </c>
      <c r="Q29" s="139">
        <v>1.9521847486366757</v>
      </c>
      <c r="R29" s="139">
        <v>1.9931806283580455</v>
      </c>
      <c r="S29" s="139">
        <v>2.0350374215535649</v>
      </c>
      <c r="T29" s="139">
        <v>2.0777732074061896</v>
      </c>
      <c r="U29" s="139">
        <v>2.1214064447617194</v>
      </c>
      <c r="V29" s="139">
        <v>2.1659559801017152</v>
      </c>
      <c r="W29" s="139">
        <v>2.2114410556838511</v>
      </c>
      <c r="X29" s="139">
        <v>2.2578813178532116</v>
      </c>
      <c r="Y29" s="139">
        <v>2.3052968255281288</v>
      </c>
      <c r="Z29" s="139">
        <v>2.3537080588642194</v>
      </c>
      <c r="AA29" s="139">
        <v>2.4031359281003675</v>
      </c>
      <c r="AB29" s="139">
        <v>2.4536017825904755</v>
      </c>
      <c r="AC29" s="139">
        <v>2.5051274200248743</v>
      </c>
      <c r="AD29" s="139">
        <v>2.5577350958453975</v>
      </c>
      <c r="AE29" s="139">
        <v>2.6114475328581506</v>
      </c>
      <c r="AF29" s="139">
        <v>2.6662879310481715</v>
      </c>
      <c r="AG29" s="139">
        <v>2.7222799776001829</v>
      </c>
      <c r="AH29" s="139">
        <v>2.7794478571297865</v>
      </c>
      <c r="AI29" s="139">
        <v>2.8378162621295111</v>
      </c>
      <c r="AJ29" s="139">
        <v>2.8974104036342307</v>
      </c>
      <c r="AK29" s="139">
        <v>2.9582560221105494</v>
      </c>
    </row>
    <row r="30" spans="1:37" s="43" customFormat="1" x14ac:dyDescent="0.3">
      <c r="A30" s="43" t="s">
        <v>385</v>
      </c>
      <c r="B30" s="139">
        <v>14.511333333333331</v>
      </c>
      <c r="C30" s="139">
        <v>13.395666666666671</v>
      </c>
      <c r="D30" s="139">
        <v>12.28</v>
      </c>
      <c r="E30" s="139">
        <v>11.936159999999999</v>
      </c>
      <c r="F30" s="139">
        <v>11.60194752</v>
      </c>
      <c r="G30" s="139">
        <v>11.27709298944</v>
      </c>
      <c r="H30" s="139">
        <v>10.961334385735679</v>
      </c>
      <c r="I30" s="139">
        <v>10.65441702293508</v>
      </c>
      <c r="J30" s="139">
        <v>10.356093346292898</v>
      </c>
      <c r="K30" s="139">
        <v>10.066122732596693</v>
      </c>
      <c r="L30" s="139">
        <v>9.7842712960839879</v>
      </c>
      <c r="M30" s="139">
        <v>9.5103116997936361</v>
      </c>
      <c r="N30" s="139">
        <v>9.2440229721994136</v>
      </c>
      <c r="O30" s="139">
        <v>8.9851903289778292</v>
      </c>
      <c r="P30" s="139">
        <v>8.7336049997664489</v>
      </c>
      <c r="Q30" s="139">
        <v>8.4890640597729892</v>
      </c>
      <c r="R30" s="139">
        <v>8.2513702660993413</v>
      </c>
      <c r="S30" s="139">
        <v>8.0203318986485606</v>
      </c>
      <c r="T30" s="139">
        <v>7.7957626054864013</v>
      </c>
      <c r="U30" s="139">
        <v>7.577481252532781</v>
      </c>
      <c r="V30" s="139">
        <v>7.3653117774618631</v>
      </c>
      <c r="W30" s="139">
        <v>7.1590830476929295</v>
      </c>
      <c r="X30" s="139">
        <v>6.9586287223575285</v>
      </c>
      <c r="Y30" s="139">
        <v>6.7637871181315177</v>
      </c>
      <c r="Z30" s="139">
        <v>6.5744010788238336</v>
      </c>
      <c r="AA30" s="139">
        <v>6.3903178486167675</v>
      </c>
      <c r="AB30" s="139">
        <v>6.2113889488554994</v>
      </c>
      <c r="AC30" s="139">
        <v>6.0374700582875436</v>
      </c>
      <c r="AD30" s="139">
        <v>5.8684208966554925</v>
      </c>
      <c r="AE30" s="139">
        <v>5.7041051115491381</v>
      </c>
      <c r="AF30" s="139">
        <v>5.5443901684257604</v>
      </c>
      <c r="AG30" s="139">
        <v>5.3891472437098402</v>
      </c>
      <c r="AH30" s="139">
        <v>5.2382511208859652</v>
      </c>
      <c r="AI30" s="139">
        <v>5.091580089501158</v>
      </c>
      <c r="AJ30" s="139">
        <v>4.9490158469951258</v>
      </c>
      <c r="AK30" s="139">
        <v>4.8104434032792609</v>
      </c>
    </row>
    <row r="31" spans="1:37" s="43" customFormat="1" x14ac:dyDescent="0.3">
      <c r="A31" s="43" t="s">
        <v>83</v>
      </c>
      <c r="B31" s="139">
        <v>0</v>
      </c>
      <c r="C31" s="139">
        <v>0</v>
      </c>
      <c r="D31" s="139">
        <v>0</v>
      </c>
      <c r="E31" s="139">
        <v>0</v>
      </c>
      <c r="F31" s="139">
        <v>0</v>
      </c>
      <c r="G31" s="139">
        <v>0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  <c r="O31" s="139">
        <v>0</v>
      </c>
      <c r="P31" s="139">
        <v>0</v>
      </c>
      <c r="Q31" s="139">
        <v>0</v>
      </c>
      <c r="R31" s="139">
        <v>0</v>
      </c>
      <c r="S31" s="139">
        <v>0</v>
      </c>
      <c r="T31" s="139">
        <v>0</v>
      </c>
      <c r="U31" s="139">
        <v>0</v>
      </c>
      <c r="V31" s="139">
        <v>0</v>
      </c>
      <c r="W31" s="139">
        <v>0</v>
      </c>
      <c r="X31" s="139">
        <v>0</v>
      </c>
      <c r="Y31" s="139">
        <v>0</v>
      </c>
      <c r="Z31" s="139">
        <v>0</v>
      </c>
      <c r="AA31" s="139">
        <v>0</v>
      </c>
      <c r="AB31" s="139">
        <v>0</v>
      </c>
      <c r="AC31" s="139">
        <v>0</v>
      </c>
      <c r="AD31" s="139">
        <v>0</v>
      </c>
      <c r="AE31" s="139">
        <v>0</v>
      </c>
      <c r="AF31" s="139">
        <v>0</v>
      </c>
      <c r="AG31" s="139">
        <v>0</v>
      </c>
      <c r="AH31" s="139">
        <v>0</v>
      </c>
      <c r="AI31" s="139">
        <v>0</v>
      </c>
      <c r="AJ31" s="139">
        <v>0</v>
      </c>
      <c r="AK31" s="139">
        <v>0</v>
      </c>
    </row>
    <row r="32" spans="1:37" s="43" customFormat="1" x14ac:dyDescent="0.3">
      <c r="A32" s="43" t="s">
        <v>271</v>
      </c>
      <c r="B32" s="139">
        <v>2.9039999999999999</v>
      </c>
      <c r="C32" s="139">
        <v>2.8519999999999999</v>
      </c>
      <c r="D32" s="139">
        <v>2.8</v>
      </c>
      <c r="E32" s="139">
        <v>2.8</v>
      </c>
      <c r="F32" s="139">
        <v>2.8</v>
      </c>
      <c r="G32" s="139">
        <v>2.8</v>
      </c>
      <c r="H32" s="139">
        <v>2.8</v>
      </c>
      <c r="I32" s="139">
        <v>2.8</v>
      </c>
      <c r="J32" s="139">
        <v>2.8</v>
      </c>
      <c r="K32" s="139">
        <v>2.8</v>
      </c>
      <c r="L32" s="139">
        <v>2.8</v>
      </c>
      <c r="M32" s="139">
        <v>2.8</v>
      </c>
      <c r="N32" s="139">
        <v>2.8</v>
      </c>
      <c r="O32" s="139">
        <v>2.8</v>
      </c>
      <c r="P32" s="139">
        <v>2.8</v>
      </c>
      <c r="Q32" s="139">
        <v>2.8</v>
      </c>
      <c r="R32" s="139">
        <v>2.8</v>
      </c>
      <c r="S32" s="139">
        <v>2.8</v>
      </c>
      <c r="T32" s="139">
        <v>2.8</v>
      </c>
      <c r="U32" s="139">
        <v>2.8</v>
      </c>
      <c r="V32" s="139">
        <v>2.8</v>
      </c>
      <c r="W32" s="139">
        <v>2.8</v>
      </c>
      <c r="X32" s="139">
        <v>2.8</v>
      </c>
      <c r="Y32" s="139">
        <v>2.8</v>
      </c>
      <c r="Z32" s="139">
        <v>2.8</v>
      </c>
      <c r="AA32" s="139">
        <v>2.8</v>
      </c>
      <c r="AB32" s="139">
        <v>2.8</v>
      </c>
      <c r="AC32" s="139">
        <v>2.8</v>
      </c>
      <c r="AD32" s="139">
        <v>2.8</v>
      </c>
      <c r="AE32" s="139">
        <v>2.8</v>
      </c>
      <c r="AF32" s="139">
        <v>2.8</v>
      </c>
      <c r="AG32" s="139">
        <v>2.8</v>
      </c>
      <c r="AH32" s="139">
        <v>2.8</v>
      </c>
      <c r="AI32" s="139">
        <v>2.8</v>
      </c>
      <c r="AJ32" s="139">
        <v>2.8</v>
      </c>
      <c r="AK32" s="139">
        <v>2.8</v>
      </c>
    </row>
    <row r="33" spans="1:37" s="43" customFormat="1" x14ac:dyDescent="0.3">
      <c r="A33" s="43" t="s">
        <v>78</v>
      </c>
      <c r="B33" s="139">
        <v>1.5320000000000003</v>
      </c>
      <c r="C33" s="139">
        <v>1.2410000000000001</v>
      </c>
      <c r="D33" s="139">
        <v>0.95</v>
      </c>
      <c r="E33" s="139">
        <v>0.95</v>
      </c>
      <c r="F33" s="139">
        <v>0.95</v>
      </c>
      <c r="G33" s="139">
        <v>0.95</v>
      </c>
      <c r="H33" s="139">
        <v>0.95</v>
      </c>
      <c r="I33" s="139">
        <v>0.95</v>
      </c>
      <c r="J33" s="139">
        <v>0.95</v>
      </c>
      <c r="K33" s="139">
        <v>0.95</v>
      </c>
      <c r="L33" s="139">
        <v>0.95</v>
      </c>
      <c r="M33" s="139">
        <v>0.95</v>
      </c>
      <c r="N33" s="139">
        <v>0.95</v>
      </c>
      <c r="O33" s="139">
        <v>0.95</v>
      </c>
      <c r="P33" s="139">
        <v>0.95</v>
      </c>
      <c r="Q33" s="139">
        <v>0.95</v>
      </c>
      <c r="R33" s="139">
        <v>0.95</v>
      </c>
      <c r="S33" s="139">
        <v>0.95</v>
      </c>
      <c r="T33" s="139">
        <v>0.95</v>
      </c>
      <c r="U33" s="139">
        <v>0.95</v>
      </c>
      <c r="V33" s="139">
        <v>0.95</v>
      </c>
      <c r="W33" s="139">
        <v>0.95</v>
      </c>
      <c r="X33" s="139">
        <v>0.95</v>
      </c>
      <c r="Y33" s="139">
        <v>0.95</v>
      </c>
      <c r="Z33" s="139">
        <v>0.95</v>
      </c>
      <c r="AA33" s="139">
        <v>0.95</v>
      </c>
      <c r="AB33" s="139">
        <v>0.95</v>
      </c>
      <c r="AC33" s="139">
        <v>0.95</v>
      </c>
      <c r="AD33" s="139">
        <v>0.95</v>
      </c>
      <c r="AE33" s="139">
        <v>0.95</v>
      </c>
      <c r="AF33" s="139">
        <v>0.95</v>
      </c>
      <c r="AG33" s="139">
        <v>0.95</v>
      </c>
      <c r="AH33" s="139">
        <v>0.95</v>
      </c>
      <c r="AI33" s="139">
        <v>0.95</v>
      </c>
      <c r="AJ33" s="139">
        <v>0.95</v>
      </c>
      <c r="AK33" s="139">
        <v>0.95</v>
      </c>
    </row>
    <row r="34" spans="1:37" s="43" customFormat="1" x14ac:dyDescent="0.3">
      <c r="A34" s="43" t="s">
        <v>272</v>
      </c>
      <c r="B34" s="139">
        <v>0.27666666666666667</v>
      </c>
      <c r="C34" s="139">
        <v>0.28333333333333333</v>
      </c>
      <c r="D34" s="139">
        <v>0.28999999999999998</v>
      </c>
      <c r="E34" s="139">
        <v>0.29058</v>
      </c>
      <c r="F34" s="139">
        <v>0.29116115999999997</v>
      </c>
      <c r="G34" s="139">
        <v>0.29174348231999991</v>
      </c>
      <c r="H34" s="139">
        <v>0.29232696928464003</v>
      </c>
      <c r="I34" s="139">
        <v>0.29291162322320929</v>
      </c>
      <c r="J34" s="139">
        <v>0.2934974464696557</v>
      </c>
      <c r="K34" s="139">
        <v>0.29408444136259498</v>
      </c>
      <c r="L34" s="139">
        <v>0.29467261024532004</v>
      </c>
      <c r="M34" s="139">
        <v>0.2952619554658108</v>
      </c>
      <c r="N34" s="139">
        <v>0.29585247937674236</v>
      </c>
      <c r="O34" s="139">
        <v>0.29644418433549585</v>
      </c>
      <c r="P34" s="139">
        <v>0.2970370727041669</v>
      </c>
      <c r="Q34" s="139">
        <v>0.29763114684957526</v>
      </c>
      <c r="R34" s="139">
        <v>0.29822640914327442</v>
      </c>
      <c r="S34" s="139">
        <v>0.29882286196156099</v>
      </c>
      <c r="T34" s="139">
        <v>0.29942050768548412</v>
      </c>
      <c r="U34" s="139">
        <v>0.30001934870085506</v>
      </c>
      <c r="V34" s="139">
        <v>0.30061938739825678</v>
      </c>
      <c r="W34" s="139">
        <v>0.30122062617305323</v>
      </c>
      <c r="X34" s="139">
        <v>0.30182306742539933</v>
      </c>
      <c r="Y34" s="139">
        <v>0.30242671356025014</v>
      </c>
      <c r="Z34" s="139">
        <v>0.30303156698737066</v>
      </c>
      <c r="AA34" s="139">
        <v>0.30363763012134548</v>
      </c>
      <c r="AB34" s="139">
        <v>0.30424490538158805</v>
      </c>
      <c r="AC34" s="139">
        <v>0.30485339519235133</v>
      </c>
      <c r="AD34" s="139">
        <v>0.30546310198273602</v>
      </c>
      <c r="AE34" s="139">
        <v>0.30607402818670149</v>
      </c>
      <c r="AF34" s="139">
        <v>0.30668617624307487</v>
      </c>
      <c r="AG34" s="139">
        <v>0.30729954859556102</v>
      </c>
      <c r="AH34" s="139">
        <v>0.30791414769275216</v>
      </c>
      <c r="AI34" s="139">
        <v>0.30852997598813758</v>
      </c>
      <c r="AJ34" s="139">
        <v>0.30914703594011389</v>
      </c>
      <c r="AK34" s="139">
        <v>0.30976533001199408</v>
      </c>
    </row>
    <row r="35" spans="1:37" s="43" customFormat="1" x14ac:dyDescent="0.3">
      <c r="A35" s="43" t="s">
        <v>51</v>
      </c>
      <c r="B35" s="139">
        <v>0</v>
      </c>
      <c r="C35" s="139">
        <v>0</v>
      </c>
      <c r="D35" s="139">
        <v>0</v>
      </c>
      <c r="E35" s="139">
        <v>0</v>
      </c>
      <c r="F35" s="139">
        <v>0</v>
      </c>
      <c r="G35" s="139">
        <v>0</v>
      </c>
      <c r="H35" s="139">
        <v>0</v>
      </c>
      <c r="I35" s="139">
        <v>0</v>
      </c>
      <c r="J35" s="139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0</v>
      </c>
      <c r="R35" s="139">
        <v>0</v>
      </c>
      <c r="S35" s="139">
        <v>0</v>
      </c>
      <c r="T35" s="139">
        <v>0</v>
      </c>
      <c r="U35" s="139">
        <v>0</v>
      </c>
      <c r="V35" s="139">
        <v>0</v>
      </c>
      <c r="W35" s="139">
        <v>0</v>
      </c>
      <c r="X35" s="139">
        <v>0</v>
      </c>
      <c r="Y35" s="139">
        <v>0</v>
      </c>
      <c r="Z35" s="139">
        <v>0</v>
      </c>
      <c r="AA35" s="139">
        <v>0</v>
      </c>
      <c r="AB35" s="139">
        <v>0</v>
      </c>
      <c r="AC35" s="139">
        <v>0</v>
      </c>
      <c r="AD35" s="139">
        <v>0</v>
      </c>
      <c r="AE35" s="139">
        <v>0</v>
      </c>
      <c r="AF35" s="139">
        <v>0</v>
      </c>
      <c r="AG35" s="139">
        <v>0</v>
      </c>
      <c r="AH35" s="139">
        <v>0</v>
      </c>
      <c r="AI35" s="139">
        <v>0</v>
      </c>
      <c r="AJ35" s="139">
        <v>0</v>
      </c>
      <c r="AK35" s="139">
        <v>0</v>
      </c>
    </row>
    <row r="36" spans="1:37" s="43" customFormat="1" x14ac:dyDescent="0.3">
      <c r="A36" s="57" t="s">
        <v>52</v>
      </c>
      <c r="B36" s="140">
        <v>58.825043643263754</v>
      </c>
      <c r="C36" s="140">
        <v>57.106628220113862</v>
      </c>
      <c r="D36" s="140">
        <v>55.387112976880452</v>
      </c>
      <c r="E36" s="140">
        <v>66.020610897649661</v>
      </c>
      <c r="F36" s="140">
        <v>76.363757087977405</v>
      </c>
      <c r="G36" s="140">
        <v>76.016292739293405</v>
      </c>
      <c r="H36" s="140">
        <v>75.677966877436361</v>
      </c>
      <c r="I36" s="140">
        <v>75.34853615751453</v>
      </c>
      <c r="J36" s="140">
        <v>75.127764664813611</v>
      </c>
      <c r="K36" s="140">
        <v>75.084270441244684</v>
      </c>
      <c r="L36" s="140">
        <v>75.05033591265223</v>
      </c>
      <c r="M36" s="140">
        <v>75.025754422999924</v>
      </c>
      <c r="N36" s="140">
        <v>75.110326050567892</v>
      </c>
      <c r="O36" s="140">
        <v>75.103857436960112</v>
      </c>
      <c r="P36" s="140">
        <v>75.106161621250351</v>
      </c>
      <c r="Q36" s="140">
        <v>75.117057879129689</v>
      </c>
      <c r="R36" s="140">
        <v>75.236371566922884</v>
      </c>
      <c r="S36" s="140">
        <v>75.26393397034505</v>
      </c>
      <c r="T36" s="140">
        <v>75.299582157873232</v>
      </c>
      <c r="U36" s="140">
        <v>75.443158838611723</v>
      </c>
      <c r="V36" s="140">
        <v>75.49451222453321</v>
      </c>
      <c r="W36" s="140">
        <v>75.55349589698136</v>
      </c>
      <c r="X36" s="140">
        <v>75.619968677323925</v>
      </c>
      <c r="Y36" s="140">
        <v>75.79379450164852</v>
      </c>
      <c r="Z36" s="140">
        <v>75.874842299396704</v>
      </c>
      <c r="AA36" s="140">
        <v>75.962985875834789</v>
      </c>
      <c r="AB36" s="140">
        <v>76.158103798263127</v>
      </c>
      <c r="AC36" s="140">
        <v>76.260079285868372</v>
      </c>
      <c r="AD36" s="140">
        <v>76.4688001031261</v>
      </c>
      <c r="AE36" s="140">
        <v>76.584158456664014</v>
      </c>
      <c r="AF36" s="140">
        <v>76.706050895498677</v>
      </c>
      <c r="AG36" s="140">
        <v>76.934378214561349</v>
      </c>
      <c r="AH36" s="140">
        <v>77.069045361430938</v>
      </c>
      <c r="AI36" s="140">
        <v>77.309961346194953</v>
      </c>
      <c r="AJ36" s="140">
        <v>77.457039154361169</v>
      </c>
      <c r="AK36" s="140">
        <v>77.610195662745937</v>
      </c>
    </row>
    <row r="38" spans="1:37" s="43" customFormat="1" x14ac:dyDescent="0.3">
      <c r="A38" s="57" t="s">
        <v>383</v>
      </c>
    </row>
    <row r="39" spans="1:37" s="43" customFormat="1" x14ac:dyDescent="0.3">
      <c r="A39" s="57" t="s">
        <v>543</v>
      </c>
    </row>
    <row r="40" spans="1:37" s="43" customFormat="1" x14ac:dyDescent="0.3">
      <c r="A40" s="57" t="s">
        <v>393</v>
      </c>
    </row>
    <row r="41" spans="1:37" s="43" customFormat="1" x14ac:dyDescent="0.3">
      <c r="A41" s="57" t="s">
        <v>245</v>
      </c>
    </row>
    <row r="42" spans="1:37" s="43" customFormat="1" x14ac:dyDescent="0.3">
      <c r="A42" s="57"/>
    </row>
    <row r="43" spans="1:37" s="43" customFormat="1" x14ac:dyDescent="0.3">
      <c r="A43" s="57" t="s">
        <v>270</v>
      </c>
      <c r="B43" s="57">
        <v>2015</v>
      </c>
      <c r="C43" s="57">
        <v>2016</v>
      </c>
      <c r="D43" s="57">
        <v>2017</v>
      </c>
      <c r="E43" s="57">
        <v>2018</v>
      </c>
      <c r="F43" s="57">
        <v>2019</v>
      </c>
      <c r="G43" s="57">
        <v>2020</v>
      </c>
      <c r="H43" s="57">
        <v>2021</v>
      </c>
      <c r="I43" s="57">
        <v>2022</v>
      </c>
      <c r="J43" s="57">
        <v>2023</v>
      </c>
      <c r="K43" s="57">
        <v>2024</v>
      </c>
      <c r="L43" s="57">
        <v>2025</v>
      </c>
      <c r="M43" s="57">
        <v>2026</v>
      </c>
      <c r="N43" s="57">
        <v>2027</v>
      </c>
      <c r="O43" s="57">
        <v>2028</v>
      </c>
      <c r="P43" s="57">
        <v>2029</v>
      </c>
      <c r="Q43" s="57">
        <v>2030</v>
      </c>
      <c r="R43" s="57">
        <v>2031</v>
      </c>
      <c r="S43" s="57">
        <v>2032</v>
      </c>
      <c r="T43" s="57">
        <v>2033</v>
      </c>
      <c r="U43" s="57">
        <v>2034</v>
      </c>
      <c r="V43" s="57">
        <v>2035</v>
      </c>
      <c r="W43" s="57">
        <v>2036</v>
      </c>
      <c r="X43" s="57">
        <v>2037</v>
      </c>
      <c r="Y43" s="57">
        <v>2038</v>
      </c>
      <c r="Z43" s="57">
        <v>2039</v>
      </c>
      <c r="AA43" s="57">
        <v>2040</v>
      </c>
      <c r="AB43" s="57">
        <v>2041</v>
      </c>
      <c r="AC43" s="57">
        <v>2042</v>
      </c>
      <c r="AD43" s="57">
        <v>2043</v>
      </c>
      <c r="AE43" s="57">
        <v>2044</v>
      </c>
      <c r="AF43" s="57">
        <v>2045</v>
      </c>
      <c r="AG43" s="57">
        <v>2046</v>
      </c>
      <c r="AH43" s="57">
        <v>2047</v>
      </c>
      <c r="AI43" s="57">
        <v>2048</v>
      </c>
      <c r="AJ43" s="57">
        <v>2049</v>
      </c>
      <c r="AK43" s="57">
        <v>2050</v>
      </c>
    </row>
    <row r="44" spans="1:37" s="43" customFormat="1" x14ac:dyDescent="0.3">
      <c r="A44" s="43" t="s">
        <v>81</v>
      </c>
      <c r="B44" s="139">
        <v>13.031043643263756</v>
      </c>
      <c r="C44" s="139">
        <v>12.919628220113854</v>
      </c>
      <c r="D44" s="139">
        <v>12.807112976880454</v>
      </c>
      <c r="E44" s="139">
        <v>12.693490897649667</v>
      </c>
      <c r="F44" s="139">
        <v>12.578754927977405</v>
      </c>
      <c r="G44" s="139">
        <v>12.462897974693405</v>
      </c>
      <c r="H44" s="139">
        <v>12.345912905704283</v>
      </c>
      <c r="I44" s="139">
        <v>12.22779254979565</v>
      </c>
      <c r="J44" s="139">
        <v>12.108529696433262</v>
      </c>
      <c r="K44" s="139">
        <v>12.056906499867397</v>
      </c>
      <c r="L44" s="139">
        <v>12.004676581253863</v>
      </c>
      <c r="M44" s="139">
        <v>11.951835912787422</v>
      </c>
      <c r="N44" s="139">
        <v>11.898380444147952</v>
      </c>
      <c r="O44" s="139">
        <v>11.84430610238476</v>
      </c>
      <c r="P44" s="139">
        <v>11.78960879180036</v>
      </c>
      <c r="Q44" s="139">
        <v>11.734284393833638</v>
      </c>
      <c r="R44" s="139">
        <v>11.678328766942521</v>
      </c>
      <c r="S44" s="139">
        <v>11.621737746485971</v>
      </c>
      <c r="T44" s="139">
        <v>11.564507144605498</v>
      </c>
      <c r="U44" s="139">
        <v>11.506632750106039</v>
      </c>
      <c r="V44" s="139">
        <v>11.448110328336268</v>
      </c>
      <c r="W44" s="139">
        <v>11.38893562106834</v>
      </c>
      <c r="X44" s="139">
        <v>11.329104346377012</v>
      </c>
      <c r="Y44" s="139">
        <v>11.268612198518216</v>
      </c>
      <c r="Z44" s="139">
        <v>11.207454847807011</v>
      </c>
      <c r="AA44" s="139">
        <v>11.145627940494938</v>
      </c>
      <c r="AB44" s="139">
        <v>11.083127098646806</v>
      </c>
      <c r="AC44" s="139">
        <v>11.019947920016836</v>
      </c>
      <c r="AD44" s="139">
        <v>10.956085977924248</v>
      </c>
      <c r="AE44" s="139">
        <v>10.891536821128206</v>
      </c>
      <c r="AF44" s="139">
        <v>10.826295973702141</v>
      </c>
      <c r="AG44" s="139">
        <v>10.760358934907531</v>
      </c>
      <c r="AH44" s="139">
        <v>10.693721179066987</v>
      </c>
      <c r="AI44" s="139">
        <v>10.626378155436761</v>
      </c>
      <c r="AJ44" s="139">
        <v>10.558325288078628</v>
      </c>
      <c r="AK44" s="139">
        <v>10.48955797573114</v>
      </c>
    </row>
    <row r="45" spans="1:37" s="43" customFormat="1" x14ac:dyDescent="0.3">
      <c r="A45" s="43" t="s">
        <v>82</v>
      </c>
      <c r="B45" s="139">
        <v>15.568666666666667</v>
      </c>
      <c r="C45" s="139">
        <v>16.034333333333333</v>
      </c>
      <c r="D45" s="139">
        <v>16.5</v>
      </c>
      <c r="E45" s="139">
        <v>27.5</v>
      </c>
      <c r="F45" s="139">
        <v>38.200000000000003</v>
      </c>
      <c r="G45" s="139">
        <v>38.200000000000003</v>
      </c>
      <c r="H45" s="139">
        <v>38.200000000000003</v>
      </c>
      <c r="I45" s="139">
        <v>38.200000000000003</v>
      </c>
      <c r="J45" s="139">
        <v>38.299999999999997</v>
      </c>
      <c r="K45" s="139">
        <v>37.973333333333336</v>
      </c>
      <c r="L45" s="139">
        <v>37.644444444444446</v>
      </c>
      <c r="M45" s="139">
        <v>37.313333333333333</v>
      </c>
      <c r="N45" s="139">
        <v>37.075555555555553</v>
      </c>
      <c r="O45" s="139">
        <v>36.738888888888887</v>
      </c>
      <c r="P45" s="139">
        <v>36.4</v>
      </c>
      <c r="Q45" s="139">
        <v>36.058888888888887</v>
      </c>
      <c r="R45" s="139">
        <v>35.806666666666665</v>
      </c>
      <c r="S45" s="139">
        <v>35.46</v>
      </c>
      <c r="T45" s="139">
        <v>35.111111111111107</v>
      </c>
      <c r="U45" s="139">
        <v>34.847777777777772</v>
      </c>
      <c r="V45" s="139">
        <v>34.493333333333325</v>
      </c>
      <c r="W45" s="139">
        <v>34.13666666666667</v>
      </c>
      <c r="X45" s="139">
        <v>33.777777777777771</v>
      </c>
      <c r="Y45" s="139">
        <v>33.500000000000007</v>
      </c>
      <c r="Z45" s="139">
        <v>33.135555555555541</v>
      </c>
      <c r="AA45" s="139">
        <v>32.768888888888888</v>
      </c>
      <c r="AB45" s="139">
        <v>32.480000000000011</v>
      </c>
      <c r="AC45" s="139">
        <v>32.107777777777777</v>
      </c>
      <c r="AD45" s="139">
        <v>31.81111111111111</v>
      </c>
      <c r="AE45" s="139">
        <v>31.433333333333326</v>
      </c>
      <c r="AF45" s="139">
        <v>31.053333333333335</v>
      </c>
      <c r="AG45" s="139">
        <v>30.745555555555555</v>
      </c>
      <c r="AH45" s="139">
        <v>30.360000000000003</v>
      </c>
      <c r="AI45" s="139">
        <v>30.044444444444441</v>
      </c>
      <c r="AJ45" s="139">
        <v>29.653333333333336</v>
      </c>
      <c r="AK45" s="139">
        <v>29.26</v>
      </c>
    </row>
    <row r="46" spans="1:37" s="43" customFormat="1" x14ac:dyDescent="0.3">
      <c r="A46" s="43" t="s">
        <v>84</v>
      </c>
      <c r="B46" s="139">
        <v>3.7920000000000007</v>
      </c>
      <c r="C46" s="139">
        <v>3.3310000000000008</v>
      </c>
      <c r="D46" s="139">
        <v>2.87</v>
      </c>
      <c r="E46" s="139">
        <v>2.8814800000000007</v>
      </c>
      <c r="F46" s="139">
        <v>2.8930059199999998</v>
      </c>
      <c r="G46" s="139">
        <v>2.9045779436799997</v>
      </c>
      <c r="H46" s="139">
        <v>2.9161962554547203</v>
      </c>
      <c r="I46" s="139">
        <v>2.9278610404765391</v>
      </c>
      <c r="J46" s="139">
        <v>2.939572484638445</v>
      </c>
      <c r="K46" s="139">
        <v>2.9185382104150328</v>
      </c>
      <c r="L46" s="139">
        <v>2.8972886288380786</v>
      </c>
      <c r="M46" s="139">
        <v>2.8758223539971413</v>
      </c>
      <c r="N46" s="139">
        <v>2.8541379923394157</v>
      </c>
      <c r="O46" s="139">
        <v>2.8322341426307638</v>
      </c>
      <c r="P46" s="139">
        <v>2.8101093959165668</v>
      </c>
      <c r="Q46" s="139">
        <v>2.7877623354823724</v>
      </c>
      <c r="R46" s="139">
        <v>2.7651915368143709</v>
      </c>
      <c r="S46" s="139">
        <v>2.7423955675596576</v>
      </c>
      <c r="T46" s="139">
        <v>2.7193729874863166</v>
      </c>
      <c r="U46" s="139">
        <v>2.6961223484433097</v>
      </c>
      <c r="V46" s="139">
        <v>2.6726421943201566</v>
      </c>
      <c r="W46" s="139">
        <v>2.6489310610064454</v>
      </c>
      <c r="X46" s="139">
        <v>2.6249874763511141</v>
      </c>
      <c r="Y46" s="139">
        <v>2.600809960121564</v>
      </c>
      <c r="Z46" s="139">
        <v>2.5763970239625564</v>
      </c>
      <c r="AA46" s="139">
        <v>2.5517471713549145</v>
      </c>
      <c r="AB46" s="139">
        <v>2.5268588975740283</v>
      </c>
      <c r="AC46" s="139">
        <v>2.5017306896481544</v>
      </c>
      <c r="AD46" s="139">
        <v>2.4763610263165101</v>
      </c>
      <c r="AE46" s="139">
        <v>2.4507483779871797</v>
      </c>
      <c r="AF46" s="139">
        <v>2.424891206694793</v>
      </c>
      <c r="AG46" s="139">
        <v>2.3987879660580198</v>
      </c>
      <c r="AH46" s="139">
        <v>2.3724371012368457</v>
      </c>
      <c r="AI46" s="139">
        <v>2.3458370488896438</v>
      </c>
      <c r="AJ46" s="139">
        <v>2.3189862371300456</v>
      </c>
      <c r="AK46" s="139">
        <v>2.2918830854835881</v>
      </c>
    </row>
    <row r="47" spans="1:37" s="43" customFormat="1" x14ac:dyDescent="0.3">
      <c r="A47" s="43" t="s">
        <v>80</v>
      </c>
      <c r="B47" s="139">
        <v>6.2300000000000013</v>
      </c>
      <c r="C47" s="139">
        <v>5.77</v>
      </c>
      <c r="D47" s="139">
        <v>5.31</v>
      </c>
      <c r="E47" s="139">
        <v>5.3577899999999978</v>
      </c>
      <c r="F47" s="139">
        <v>5.4060101099999978</v>
      </c>
      <c r="G47" s="139">
        <v>5.4546642009899973</v>
      </c>
      <c r="H47" s="139">
        <v>5.5037561787989064</v>
      </c>
      <c r="I47" s="139">
        <v>5.553289984408095</v>
      </c>
      <c r="J47" s="139">
        <v>5.6032695942677684</v>
      </c>
      <c r="K47" s="139">
        <v>5.5287592521358953</v>
      </c>
      <c r="L47" s="139">
        <v>5.45386239785093</v>
      </c>
      <c r="M47" s="139">
        <v>5.3785907863814169</v>
      </c>
      <c r="N47" s="139">
        <v>5.3029565296844563</v>
      </c>
      <c r="O47" s="139">
        <v>5.2269721032061813</v>
      </c>
      <c r="P47" s="139">
        <v>5.1506503524795599</v>
      </c>
      <c r="Q47" s="139">
        <v>5.0740044998208305</v>
      </c>
      <c r="R47" s="139">
        <v>4.9970481511259131</v>
      </c>
      <c r="S47" s="139">
        <v>4.9197953027681347</v>
      </c>
      <c r="T47" s="139">
        <v>4.8422603485986135</v>
      </c>
      <c r="U47" s="139">
        <v>4.7644580870506852</v>
      </c>
      <c r="V47" s="139">
        <v>4.6864037283497693</v>
      </c>
      <c r="W47" s="139">
        <v>4.6081129018300881</v>
      </c>
      <c r="X47" s="139">
        <v>4.5296016633596414</v>
      </c>
      <c r="Y47" s="139">
        <v>4.4508865028749245</v>
      </c>
      <c r="Z47" s="139">
        <v>4.3719843520268027</v>
      </c>
      <c r="AA47" s="139">
        <v>4.2929125919390785</v>
      </c>
      <c r="AB47" s="139">
        <v>4.2136890610811948</v>
      </c>
      <c r="AC47" s="139">
        <v>4.1343320632566529</v>
      </c>
      <c r="AD47" s="139">
        <v>4.0548603757086346</v>
      </c>
      <c r="AE47" s="139">
        <v>3.9752932573443962</v>
      </c>
      <c r="AF47" s="139">
        <v>3.8956504570800523</v>
      </c>
      <c r="AG47" s="139">
        <v>3.8159522223072764</v>
      </c>
      <c r="AH47" s="139">
        <v>3.736219307483589</v>
      </c>
      <c r="AI47" s="139">
        <v>3.6564729828478471</v>
      </c>
      <c r="AJ47" s="139">
        <v>3.5767350432626013</v>
      </c>
      <c r="AK47" s="139">
        <v>3.49702781718497</v>
      </c>
    </row>
    <row r="48" spans="1:37" s="43" customFormat="1" x14ac:dyDescent="0.3">
      <c r="A48" s="43" t="s">
        <v>86</v>
      </c>
      <c r="B48" s="139">
        <v>0.19066666666666665</v>
      </c>
      <c r="C48" s="139">
        <v>0.14033333333333334</v>
      </c>
      <c r="D48" s="139">
        <v>0.09</v>
      </c>
      <c r="E48" s="139">
        <v>8.9819999999999997E-2</v>
      </c>
      <c r="F48" s="139">
        <v>8.9640360000000002E-2</v>
      </c>
      <c r="G48" s="139">
        <v>8.9461079280000022E-2</v>
      </c>
      <c r="H48" s="139">
        <v>8.9282157121439998E-2</v>
      </c>
      <c r="I48" s="139">
        <v>8.9103592807197138E-2</v>
      </c>
      <c r="J48" s="139">
        <v>8.8925385621582712E-2</v>
      </c>
      <c r="K48" s="139">
        <v>8.776145112978026E-2</v>
      </c>
      <c r="L48" s="139">
        <v>8.6601816674402463E-2</v>
      </c>
      <c r="M48" s="139">
        <v>8.5446469711041709E-2</v>
      </c>
      <c r="N48" s="139">
        <v>8.4295397728267649E-2</v>
      </c>
      <c r="O48" s="139">
        <v>8.3148588247545882E-2</v>
      </c>
      <c r="P48" s="139">
        <v>8.2006028823156066E-2</v>
      </c>
      <c r="Q48" s="139">
        <v>8.086770704211084E-2</v>
      </c>
      <c r="R48" s="139">
        <v>7.9733610524074489E-2</v>
      </c>
      <c r="S48" s="139">
        <v>7.8603726921282105E-2</v>
      </c>
      <c r="T48" s="139">
        <v>7.7478043918458833E-2</v>
      </c>
      <c r="U48" s="139">
        <v>7.6356549232739129E-2</v>
      </c>
      <c r="V48" s="139">
        <v>7.5239230613586658E-2</v>
      </c>
      <c r="W48" s="139">
        <v>7.4126075842713843E-2</v>
      </c>
      <c r="X48" s="139">
        <v>7.3017072734002042E-2</v>
      </c>
      <c r="Y48" s="139">
        <v>7.1912209133421764E-2</v>
      </c>
      <c r="Z48" s="139">
        <v>7.0811472918952845E-2</v>
      </c>
      <c r="AA48" s="139">
        <v>6.9714852000505298E-2</v>
      </c>
      <c r="AB48" s="139">
        <v>6.8622334319839856E-2</v>
      </c>
      <c r="AC48" s="139">
        <v>6.7533907850489031E-2</v>
      </c>
      <c r="AD48" s="139">
        <v>6.6449560597678384E-2</v>
      </c>
      <c r="AE48" s="139">
        <v>6.5369280598247523E-2</v>
      </c>
      <c r="AF48" s="139">
        <v>6.4293055920572051E-2</v>
      </c>
      <c r="AG48" s="139">
        <v>6.3220874664484866E-2</v>
      </c>
      <c r="AH48" s="139">
        <v>6.215272496119835E-2</v>
      </c>
      <c r="AI48" s="139">
        <v>6.1088594973226308E-2</v>
      </c>
      <c r="AJ48" s="139">
        <v>6.002847289430633E-2</v>
      </c>
      <c r="AK48" s="139">
        <v>5.8972346949322137E-2</v>
      </c>
    </row>
    <row r="49" spans="1:37" s="43" customFormat="1" x14ac:dyDescent="0.3">
      <c r="A49" s="43" t="s">
        <v>85</v>
      </c>
      <c r="B49" s="139">
        <v>0.78866666666666663</v>
      </c>
      <c r="C49" s="139">
        <v>1.1393333333333333</v>
      </c>
      <c r="D49" s="139">
        <v>1.49</v>
      </c>
      <c r="E49" s="139">
        <v>1.5212899999999998</v>
      </c>
      <c r="F49" s="139">
        <v>1.5532370899999997</v>
      </c>
      <c r="G49" s="139">
        <v>1.5858550688899995</v>
      </c>
      <c r="H49" s="139">
        <v>1.6191580253366893</v>
      </c>
      <c r="I49" s="139">
        <v>1.6531603438687599</v>
      </c>
      <c r="J49" s="139">
        <v>1.6878767110900035</v>
      </c>
      <c r="K49" s="139">
        <v>1.704174098444861</v>
      </c>
      <c r="L49" s="139">
        <v>1.7204116224390322</v>
      </c>
      <c r="M49" s="139">
        <v>1.7365795816635445</v>
      </c>
      <c r="N49" s="139">
        <v>1.7526678936499906</v>
      </c>
      <c r="O49" s="139">
        <v>1.7686660831443535</v>
      </c>
      <c r="P49" s="139">
        <v>1.7845632700563807</v>
      </c>
      <c r="Q49" s="139">
        <v>1.8003481570760453</v>
      </c>
      <c r="R49" s="139">
        <v>1.8160090169484417</v>
      </c>
      <c r="S49" s="139">
        <v>1.8315336793982084</v>
      </c>
      <c r="T49" s="139">
        <v>1.8469095176943906</v>
      </c>
      <c r="U49" s="139">
        <v>1.8621234348463982</v>
      </c>
      <c r="V49" s="139">
        <v>1.8771618494214863</v>
      </c>
      <c r="W49" s="139">
        <v>1.8920106809739614</v>
      </c>
      <c r="X49" s="139">
        <v>1.9066553350760449</v>
      </c>
      <c r="Y49" s="139">
        <v>1.9210806879401074</v>
      </c>
      <c r="Z49" s="139">
        <v>1.9352710706216913</v>
      </c>
      <c r="AA49" s="139">
        <v>1.9492102527925204</v>
      </c>
      <c r="AB49" s="139">
        <v>1.9628814260723806</v>
      </c>
      <c r="AC49" s="139">
        <v>1.9762671869085124</v>
      </c>
      <c r="AD49" s="139">
        <v>1.989349518990865</v>
      </c>
      <c r="AE49" s="139">
        <v>2.0021097751912484</v>
      </c>
      <c r="AF49" s="139">
        <v>2.0145286590141738</v>
      </c>
      <c r="AG49" s="139">
        <v>2.0265862055468031</v>
      </c>
      <c r="AH49" s="139">
        <v>2.0382617618951766</v>
      </c>
      <c r="AI49" s="139">
        <v>2.0495339670935362</v>
      </c>
      <c r="AJ49" s="139">
        <v>2.0603807314732308</v>
      </c>
      <c r="AK49" s="139">
        <v>2.0707792154773847</v>
      </c>
    </row>
    <row r="50" spans="1:37" s="43" customFormat="1" x14ac:dyDescent="0.3">
      <c r="A50" s="43" t="s">
        <v>385</v>
      </c>
      <c r="B50" s="139">
        <v>14.511333333333331</v>
      </c>
      <c r="C50" s="139">
        <v>13.395666666666671</v>
      </c>
      <c r="D50" s="139">
        <v>12.28</v>
      </c>
      <c r="E50" s="139">
        <v>11.936159999999999</v>
      </c>
      <c r="F50" s="139">
        <v>11.60194752</v>
      </c>
      <c r="G50" s="139">
        <v>11.27709298944</v>
      </c>
      <c r="H50" s="139">
        <v>10.961334385735679</v>
      </c>
      <c r="I50" s="139">
        <v>10.65441702293508</v>
      </c>
      <c r="J50" s="139">
        <v>10.356093346292898</v>
      </c>
      <c r="K50" s="139">
        <v>9.9542769244567317</v>
      </c>
      <c r="L50" s="139">
        <v>9.5668430450598976</v>
      </c>
      <c r="M50" s="139">
        <v>9.1933013098005159</v>
      </c>
      <c r="N50" s="139">
        <v>8.8331775067683296</v>
      </c>
      <c r="O50" s="139">
        <v>8.4860130884790621</v>
      </c>
      <c r="P50" s="139">
        <v>8.1513646664486874</v>
      </c>
      <c r="Q50" s="139">
        <v>7.8288035217906442</v>
      </c>
      <c r="R50" s="139">
        <v>7.5179151313349557</v>
      </c>
      <c r="S50" s="139">
        <v>7.2182987087837045</v>
      </c>
      <c r="T50" s="139">
        <v>6.9295667604323548</v>
      </c>
      <c r="U50" s="139">
        <v>6.6513446550009974</v>
      </c>
      <c r="V50" s="139">
        <v>6.3832702071336156</v>
      </c>
      <c r="W50" s="139">
        <v>6.1249932741372852</v>
      </c>
      <c r="X50" s="139">
        <v>5.8761753655463576</v>
      </c>
      <c r="Y50" s="139">
        <v>5.6364892651095975</v>
      </c>
      <c r="Z50" s="139">
        <v>5.4056186648107083</v>
      </c>
      <c r="AA50" s="139">
        <v>5.1832578105447107</v>
      </c>
      <c r="AB50" s="139">
        <v>4.9691111590843997</v>
      </c>
      <c r="AC50" s="139">
        <v>4.7628930459823957</v>
      </c>
      <c r="AD50" s="139">
        <v>4.5643273640653828</v>
      </c>
      <c r="AE50" s="139">
        <v>4.373147252187672</v>
      </c>
      <c r="AF50" s="139">
        <v>4.1890947939216865</v>
      </c>
      <c r="AG50" s="139">
        <v>4.01192072587288</v>
      </c>
      <c r="AH50" s="139">
        <v>3.841384155316375</v>
      </c>
      <c r="AI50" s="139">
        <v>3.6772522868619473</v>
      </c>
      <c r="AJ50" s="139">
        <v>3.5193001578632002</v>
      </c>
      <c r="AK50" s="139">
        <v>3.3673103822954826</v>
      </c>
    </row>
    <row r="51" spans="1:37" s="43" customFormat="1" x14ac:dyDescent="0.3">
      <c r="A51" s="43" t="s">
        <v>83</v>
      </c>
      <c r="B51" s="139">
        <v>0</v>
      </c>
      <c r="C51" s="139">
        <v>0</v>
      </c>
      <c r="D51" s="139">
        <v>0</v>
      </c>
      <c r="E51" s="139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0</v>
      </c>
      <c r="Y51" s="139">
        <v>0</v>
      </c>
      <c r="Z51" s="139">
        <v>0</v>
      </c>
      <c r="AA51" s="139">
        <v>0</v>
      </c>
      <c r="AB51" s="139">
        <v>0</v>
      </c>
      <c r="AC51" s="139">
        <v>0</v>
      </c>
      <c r="AD51" s="139">
        <v>0</v>
      </c>
      <c r="AE51" s="139">
        <v>0</v>
      </c>
      <c r="AF51" s="139">
        <v>0</v>
      </c>
      <c r="AG51" s="139">
        <v>0</v>
      </c>
      <c r="AH51" s="139">
        <v>0</v>
      </c>
      <c r="AI51" s="139">
        <v>0</v>
      </c>
      <c r="AJ51" s="139">
        <v>0</v>
      </c>
      <c r="AK51" s="139">
        <v>0</v>
      </c>
    </row>
    <row r="52" spans="1:37" s="43" customFormat="1" x14ac:dyDescent="0.3">
      <c r="A52" s="43" t="s">
        <v>271</v>
      </c>
      <c r="B52" s="139">
        <v>2.9039999999999999</v>
      </c>
      <c r="C52" s="139">
        <v>2.8519999999999999</v>
      </c>
      <c r="D52" s="139">
        <v>2.8</v>
      </c>
      <c r="E52" s="139">
        <v>2.8</v>
      </c>
      <c r="F52" s="139">
        <v>2.8</v>
      </c>
      <c r="G52" s="139">
        <v>2.8</v>
      </c>
      <c r="H52" s="139">
        <v>2.8</v>
      </c>
      <c r="I52" s="139">
        <v>2.8</v>
      </c>
      <c r="J52" s="139">
        <v>2.8</v>
      </c>
      <c r="K52" s="139">
        <v>2.7688888888888887</v>
      </c>
      <c r="L52" s="139">
        <v>2.7377777777777772</v>
      </c>
      <c r="M52" s="139">
        <v>2.7066666666666666</v>
      </c>
      <c r="N52" s="139">
        <v>2.6755555555555555</v>
      </c>
      <c r="O52" s="139">
        <v>2.6444444444444444</v>
      </c>
      <c r="P52" s="139">
        <v>2.6133333333333328</v>
      </c>
      <c r="Q52" s="139">
        <v>2.5822222222222222</v>
      </c>
      <c r="R52" s="139">
        <v>2.5511111111111107</v>
      </c>
      <c r="S52" s="139">
        <v>2.52</v>
      </c>
      <c r="T52" s="139">
        <v>2.4888888888888885</v>
      </c>
      <c r="U52" s="139">
        <v>2.4577777777777778</v>
      </c>
      <c r="V52" s="139">
        <v>2.4266666666666663</v>
      </c>
      <c r="W52" s="139">
        <v>2.3955555555555557</v>
      </c>
      <c r="X52" s="139">
        <v>2.3644444444444441</v>
      </c>
      <c r="Y52" s="139">
        <v>2.3333333333333335</v>
      </c>
      <c r="Z52" s="139">
        <v>2.3022222222222219</v>
      </c>
      <c r="AA52" s="139">
        <v>2.2711111111111109</v>
      </c>
      <c r="AB52" s="139">
        <v>2.2400000000000002</v>
      </c>
      <c r="AC52" s="139">
        <v>2.2088888888888887</v>
      </c>
      <c r="AD52" s="139">
        <v>2.177777777777778</v>
      </c>
      <c r="AE52" s="139">
        <v>2.1466666666666661</v>
      </c>
      <c r="AF52" s="139">
        <v>2.1155555555555554</v>
      </c>
      <c r="AG52" s="139">
        <v>2.0844444444444443</v>
      </c>
      <c r="AH52" s="139">
        <v>2.0533333333333337</v>
      </c>
      <c r="AI52" s="139">
        <v>2.0222222222222221</v>
      </c>
      <c r="AJ52" s="139">
        <v>1.9911111111111108</v>
      </c>
      <c r="AK52" s="139">
        <v>1.96</v>
      </c>
    </row>
    <row r="53" spans="1:37" s="43" customFormat="1" x14ac:dyDescent="0.3">
      <c r="A53" s="43" t="s">
        <v>78</v>
      </c>
      <c r="B53" s="139">
        <v>1.5320000000000003</v>
      </c>
      <c r="C53" s="139">
        <v>1.2410000000000001</v>
      </c>
      <c r="D53" s="139">
        <v>0.95</v>
      </c>
      <c r="E53" s="139">
        <v>0.95</v>
      </c>
      <c r="F53" s="139">
        <v>0.95</v>
      </c>
      <c r="G53" s="139">
        <v>0.95</v>
      </c>
      <c r="H53" s="139">
        <v>0.95</v>
      </c>
      <c r="I53" s="139">
        <v>0.95</v>
      </c>
      <c r="J53" s="139">
        <v>0.95</v>
      </c>
      <c r="K53" s="139">
        <v>0.93944444444444442</v>
      </c>
      <c r="L53" s="139">
        <v>0.92888888888888876</v>
      </c>
      <c r="M53" s="139">
        <v>0.91833333333333322</v>
      </c>
      <c r="N53" s="139">
        <v>0.90777777777777779</v>
      </c>
      <c r="O53" s="139">
        <v>0.89722222222222214</v>
      </c>
      <c r="P53" s="139">
        <v>0.88666666666666671</v>
      </c>
      <c r="Q53" s="139">
        <v>0.87611111111111117</v>
      </c>
      <c r="R53" s="139">
        <v>0.86555555555555552</v>
      </c>
      <c r="S53" s="139">
        <v>0.85499999999999998</v>
      </c>
      <c r="T53" s="139">
        <v>0.84444444444444444</v>
      </c>
      <c r="U53" s="139">
        <v>0.8338888888888889</v>
      </c>
      <c r="V53" s="139">
        <v>0.82333333333333336</v>
      </c>
      <c r="W53" s="139">
        <v>0.81277777777777782</v>
      </c>
      <c r="X53" s="139">
        <v>0.80222222222222217</v>
      </c>
      <c r="Y53" s="139">
        <v>0.79166666666666663</v>
      </c>
      <c r="Z53" s="139">
        <v>0.78111111111111109</v>
      </c>
      <c r="AA53" s="139">
        <v>0.77055555555555555</v>
      </c>
      <c r="AB53" s="139">
        <v>0.76000000000000012</v>
      </c>
      <c r="AC53" s="139">
        <v>0.74944444444444447</v>
      </c>
      <c r="AD53" s="139">
        <v>0.73888888888888882</v>
      </c>
      <c r="AE53" s="139">
        <v>0.72833333333333339</v>
      </c>
      <c r="AF53" s="139">
        <v>0.71777777777777785</v>
      </c>
      <c r="AG53" s="139">
        <v>0.7072222222222222</v>
      </c>
      <c r="AH53" s="139">
        <v>0.69666666666666677</v>
      </c>
      <c r="AI53" s="139">
        <v>0.68611111111111123</v>
      </c>
      <c r="AJ53" s="139">
        <v>0.67555555555555558</v>
      </c>
      <c r="AK53" s="139">
        <v>0.66500000000000004</v>
      </c>
    </row>
    <row r="54" spans="1:37" s="43" customFormat="1" x14ac:dyDescent="0.3">
      <c r="A54" s="43" t="s">
        <v>272</v>
      </c>
      <c r="B54" s="139">
        <v>0.27666666666666667</v>
      </c>
      <c r="C54" s="139">
        <v>0.28333333333333333</v>
      </c>
      <c r="D54" s="139">
        <v>0.28999999999999998</v>
      </c>
      <c r="E54" s="139">
        <v>0.29058</v>
      </c>
      <c r="F54" s="139">
        <v>0.29116115999999997</v>
      </c>
      <c r="G54" s="139">
        <v>0.29174348231999991</v>
      </c>
      <c r="H54" s="139">
        <v>0.29232696928464003</v>
      </c>
      <c r="I54" s="139">
        <v>0.29291162322320929</v>
      </c>
      <c r="J54" s="139">
        <v>0.2934974464696557</v>
      </c>
      <c r="K54" s="139">
        <v>0.2908168364585661</v>
      </c>
      <c r="L54" s="139">
        <v>0.28812433001764637</v>
      </c>
      <c r="M54" s="139">
        <v>0.28541989028361714</v>
      </c>
      <c r="N54" s="139">
        <v>0.28270348029333164</v>
      </c>
      <c r="O54" s="139">
        <v>0.27997506298352393</v>
      </c>
      <c r="P54" s="139">
        <v>0.27723460119055576</v>
      </c>
      <c r="Q54" s="139">
        <v>0.27448205765016381</v>
      </c>
      <c r="R54" s="139">
        <v>0.27171739499720554</v>
      </c>
      <c r="S54" s="139">
        <v>0.26894057576540487</v>
      </c>
      <c r="T54" s="139">
        <v>0.26615156238709697</v>
      </c>
      <c r="U54" s="139">
        <v>0.2633503171929728</v>
      </c>
      <c r="V54" s="139">
        <v>0.26053680241182253</v>
      </c>
      <c r="W54" s="139">
        <v>0.25771098017027894</v>
      </c>
      <c r="X54" s="139">
        <v>0.25487281249255944</v>
      </c>
      <c r="Y54" s="139">
        <v>0.25202226130020844</v>
      </c>
      <c r="Z54" s="139">
        <v>0.24915928841183815</v>
      </c>
      <c r="AA54" s="139">
        <v>0.24628385554286911</v>
      </c>
      <c r="AB54" s="139">
        <v>0.24339592430527052</v>
      </c>
      <c r="AC54" s="139">
        <v>0.24049545620729937</v>
      </c>
      <c r="AD54" s="139">
        <v>0.23758241265323912</v>
      </c>
      <c r="AE54" s="139">
        <v>0.23465675494313781</v>
      </c>
      <c r="AF54" s="139">
        <v>0.23171844427254548</v>
      </c>
      <c r="AG54" s="139">
        <v>0.22876744173225097</v>
      </c>
      <c r="AH54" s="139">
        <v>0.22580370830801827</v>
      </c>
      <c r="AI54" s="139">
        <v>0.22282720488032162</v>
      </c>
      <c r="AJ54" s="139">
        <v>0.21983789222408098</v>
      </c>
      <c r="AK54" s="139">
        <v>0.21683573100839584</v>
      </c>
    </row>
    <row r="55" spans="1:37" s="43" customFormat="1" x14ac:dyDescent="0.3">
      <c r="A55" s="43" t="s">
        <v>51</v>
      </c>
      <c r="B55" s="139">
        <v>0</v>
      </c>
      <c r="C55" s="139">
        <v>0</v>
      </c>
      <c r="D55" s="139">
        <v>0</v>
      </c>
      <c r="E55" s="139">
        <v>0</v>
      </c>
      <c r="F55" s="139">
        <v>0</v>
      </c>
      <c r="G55" s="139">
        <v>0</v>
      </c>
      <c r="H55" s="139">
        <v>0</v>
      </c>
      <c r="I55" s="139">
        <v>0</v>
      </c>
      <c r="J55" s="139">
        <v>0</v>
      </c>
      <c r="K55" s="139">
        <v>0</v>
      </c>
      <c r="L55" s="139">
        <v>0</v>
      </c>
      <c r="M55" s="139">
        <v>0</v>
      </c>
      <c r="N55" s="139">
        <v>0</v>
      </c>
      <c r="O55" s="139">
        <v>0</v>
      </c>
      <c r="P55" s="139">
        <v>0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0</v>
      </c>
      <c r="Y55" s="139">
        <v>0</v>
      </c>
      <c r="Z55" s="139">
        <v>0</v>
      </c>
      <c r="AA55" s="139">
        <v>0</v>
      </c>
      <c r="AB55" s="139">
        <v>0</v>
      </c>
      <c r="AC55" s="139">
        <v>0</v>
      </c>
      <c r="AD55" s="139">
        <v>0</v>
      </c>
      <c r="AE55" s="139">
        <v>0</v>
      </c>
      <c r="AF55" s="139">
        <v>0</v>
      </c>
      <c r="AG55" s="139">
        <v>0</v>
      </c>
      <c r="AH55" s="139">
        <v>0</v>
      </c>
      <c r="AI55" s="139">
        <v>0</v>
      </c>
      <c r="AJ55" s="139">
        <v>0</v>
      </c>
      <c r="AK55" s="139">
        <v>0</v>
      </c>
    </row>
    <row r="56" spans="1:37" s="43" customFormat="1" x14ac:dyDescent="0.3">
      <c r="A56" s="57" t="s">
        <v>52</v>
      </c>
      <c r="B56" s="140">
        <v>58.825043643263754</v>
      </c>
      <c r="C56" s="140">
        <v>57.106628220113862</v>
      </c>
      <c r="D56" s="140">
        <v>55.387112976880452</v>
      </c>
      <c r="E56" s="140">
        <v>66.020610897649661</v>
      </c>
      <c r="F56" s="140">
        <v>76.363757087977405</v>
      </c>
      <c r="G56" s="140">
        <v>76.016292739293405</v>
      </c>
      <c r="H56" s="140">
        <v>75.677966877436361</v>
      </c>
      <c r="I56" s="140">
        <v>75.34853615751453</v>
      </c>
      <c r="J56" s="140">
        <v>75.127764664813611</v>
      </c>
      <c r="K56" s="140">
        <v>74.222899939574944</v>
      </c>
      <c r="L56" s="140">
        <v>73.328919533244957</v>
      </c>
      <c r="M56" s="140">
        <v>72.445329637958025</v>
      </c>
      <c r="N56" s="140">
        <v>71.667208133500623</v>
      </c>
      <c r="O56" s="140">
        <v>70.801870726631748</v>
      </c>
      <c r="P56" s="140">
        <v>69.945537106715264</v>
      </c>
      <c r="Q56" s="140">
        <v>69.097774894918018</v>
      </c>
      <c r="R56" s="140">
        <v>68.349276942020808</v>
      </c>
      <c r="S56" s="140">
        <v>67.516305307682359</v>
      </c>
      <c r="T56" s="140">
        <v>66.690690809567172</v>
      </c>
      <c r="U56" s="140">
        <v>65.959832586317575</v>
      </c>
      <c r="V56" s="140">
        <v>65.146697673920031</v>
      </c>
      <c r="W56" s="140">
        <v>64.33982059502911</v>
      </c>
      <c r="X56" s="140">
        <v>63.538858516381168</v>
      </c>
      <c r="Y56" s="140">
        <v>62.826813084998051</v>
      </c>
      <c r="Z56" s="140">
        <v>62.035585609448432</v>
      </c>
      <c r="AA56" s="140">
        <v>61.249310030225089</v>
      </c>
      <c r="AB56" s="140">
        <v>60.547685901083931</v>
      </c>
      <c r="AC56" s="140">
        <v>59.769311380981449</v>
      </c>
      <c r="AD56" s="140">
        <v>59.072794014034336</v>
      </c>
      <c r="AE56" s="140">
        <v>58.301194852713408</v>
      </c>
      <c r="AF56" s="140">
        <v>57.533139257272637</v>
      </c>
      <c r="AG56" s="140">
        <v>56.842816593311468</v>
      </c>
      <c r="AH56" s="140">
        <v>56.079979938268195</v>
      </c>
      <c r="AI56" s="140">
        <v>55.392168018761055</v>
      </c>
      <c r="AJ56" s="140">
        <v>54.633593822926095</v>
      </c>
      <c r="AK56" s="140">
        <v>53.877366554130283</v>
      </c>
    </row>
    <row r="58" spans="1:37" s="43" customFormat="1" x14ac:dyDescent="0.3">
      <c r="A58" s="57" t="s">
        <v>383</v>
      </c>
    </row>
    <row r="59" spans="1:37" s="43" customFormat="1" x14ac:dyDescent="0.3">
      <c r="A59" s="57" t="s">
        <v>560</v>
      </c>
    </row>
    <row r="60" spans="1:37" s="43" customFormat="1" x14ac:dyDescent="0.3">
      <c r="A60" s="57" t="s">
        <v>393</v>
      </c>
    </row>
    <row r="61" spans="1:37" s="43" customFormat="1" x14ac:dyDescent="0.3">
      <c r="A61" s="57" t="s">
        <v>245</v>
      </c>
    </row>
    <row r="62" spans="1:37" s="43" customFormat="1" x14ac:dyDescent="0.3">
      <c r="A62" s="57"/>
    </row>
    <row r="63" spans="1:37" s="43" customFormat="1" x14ac:dyDescent="0.3">
      <c r="A63" s="57" t="s">
        <v>270</v>
      </c>
      <c r="B63" s="57">
        <v>2015</v>
      </c>
      <c r="C63" s="57">
        <v>2016</v>
      </c>
      <c r="D63" s="57">
        <v>2017</v>
      </c>
      <c r="E63" s="57">
        <v>2018</v>
      </c>
      <c r="F63" s="57">
        <v>2019</v>
      </c>
      <c r="G63" s="57">
        <v>2020</v>
      </c>
      <c r="H63" s="57">
        <v>2021</v>
      </c>
      <c r="I63" s="57">
        <v>2022</v>
      </c>
      <c r="J63" s="57">
        <v>2023</v>
      </c>
      <c r="K63" s="57">
        <v>2024</v>
      </c>
      <c r="L63" s="57">
        <v>2025</v>
      </c>
      <c r="M63" s="57">
        <v>2026</v>
      </c>
      <c r="N63" s="57">
        <v>2027</v>
      </c>
      <c r="O63" s="57">
        <v>2028</v>
      </c>
      <c r="P63" s="57">
        <v>2029</v>
      </c>
      <c r="Q63" s="57">
        <v>2030</v>
      </c>
      <c r="R63" s="57">
        <v>2031</v>
      </c>
      <c r="S63" s="57">
        <v>2032</v>
      </c>
      <c r="T63" s="57">
        <v>2033</v>
      </c>
      <c r="U63" s="57">
        <v>2034</v>
      </c>
      <c r="V63" s="57">
        <v>2035</v>
      </c>
      <c r="W63" s="57">
        <v>2036</v>
      </c>
      <c r="X63" s="57">
        <v>2037</v>
      </c>
      <c r="Y63" s="57">
        <v>2038</v>
      </c>
      <c r="Z63" s="57">
        <v>2039</v>
      </c>
      <c r="AA63" s="57">
        <v>2040</v>
      </c>
      <c r="AB63" s="57">
        <v>2041</v>
      </c>
      <c r="AC63" s="57">
        <v>2042</v>
      </c>
      <c r="AD63" s="57">
        <v>2043</v>
      </c>
      <c r="AE63" s="57">
        <v>2044</v>
      </c>
      <c r="AF63" s="57">
        <v>2045</v>
      </c>
      <c r="AG63" s="57">
        <v>2046</v>
      </c>
      <c r="AH63" s="57">
        <v>2047</v>
      </c>
      <c r="AI63" s="57">
        <v>2048</v>
      </c>
      <c r="AJ63" s="57">
        <v>2049</v>
      </c>
      <c r="AK63" s="57">
        <v>2050</v>
      </c>
    </row>
    <row r="64" spans="1:37" s="43" customFormat="1" x14ac:dyDescent="0.3">
      <c r="A64" s="43" t="s">
        <v>81</v>
      </c>
      <c r="B64" s="179">
        <v>13.031043643263756</v>
      </c>
      <c r="C64" s="179">
        <v>12.919628220113854</v>
      </c>
      <c r="D64" s="179">
        <v>12.807112976880454</v>
      </c>
      <c r="E64" s="179">
        <v>12.693490897649667</v>
      </c>
      <c r="F64" s="179">
        <v>12.578754927977405</v>
      </c>
      <c r="G64" s="179">
        <v>12.462897974693405</v>
      </c>
      <c r="H64" s="179">
        <v>12.345912905704283</v>
      </c>
      <c r="I64" s="179">
        <v>12.22779254979565</v>
      </c>
      <c r="J64" s="179">
        <v>12.108529696433262</v>
      </c>
      <c r="K64" s="179">
        <v>12.056906499867397</v>
      </c>
      <c r="L64" s="179">
        <v>12.004676581253863</v>
      </c>
      <c r="M64" s="179">
        <v>11.951835912787422</v>
      </c>
      <c r="N64" s="179">
        <v>11.898380444147952</v>
      </c>
      <c r="O64" s="179">
        <v>11.84430610238476</v>
      </c>
      <c r="P64" s="179">
        <v>11.78960879180036</v>
      </c>
      <c r="Q64" s="179">
        <v>11.734284393833638</v>
      </c>
      <c r="R64" s="179">
        <v>11.678328766942521</v>
      </c>
      <c r="S64" s="179">
        <v>11.621737746485971</v>
      </c>
      <c r="T64" s="179">
        <v>11.564507144605498</v>
      </c>
      <c r="U64" s="179">
        <v>11.506632750106039</v>
      </c>
      <c r="V64" s="179">
        <v>11.448110328336268</v>
      </c>
      <c r="W64" s="179">
        <v>11.38893562106834</v>
      </c>
      <c r="X64" s="179">
        <v>11.329104346377012</v>
      </c>
      <c r="Y64" s="179">
        <v>11.268612198518216</v>
      </c>
      <c r="Z64" s="179">
        <v>11.207454847807011</v>
      </c>
      <c r="AA64" s="179">
        <v>11.145627940494938</v>
      </c>
      <c r="AB64" s="179">
        <v>11.083127098646806</v>
      </c>
      <c r="AC64" s="179">
        <v>11.019947920016836</v>
      </c>
      <c r="AD64" s="179">
        <v>10.956085977924248</v>
      </c>
      <c r="AE64" s="179">
        <v>10.891536821128206</v>
      </c>
      <c r="AF64" s="179">
        <v>10.826295973702141</v>
      </c>
      <c r="AG64" s="179">
        <v>10.760358934907531</v>
      </c>
      <c r="AH64" s="179">
        <v>10.693721179066987</v>
      </c>
      <c r="AI64" s="179">
        <v>10.626378155436761</v>
      </c>
      <c r="AJ64" s="179">
        <v>10.558325288078628</v>
      </c>
      <c r="AK64" s="179">
        <v>10.48955797573114</v>
      </c>
    </row>
    <row r="65" spans="1:37" s="43" customFormat="1" x14ac:dyDescent="0.3">
      <c r="A65" s="43" t="s">
        <v>82</v>
      </c>
      <c r="B65" s="179">
        <v>15.568666666666667</v>
      </c>
      <c r="C65" s="179">
        <v>16.034333333333333</v>
      </c>
      <c r="D65" s="179">
        <v>16.5</v>
      </c>
      <c r="E65" s="179">
        <v>27.5</v>
      </c>
      <c r="F65" s="179">
        <v>38.200000000000003</v>
      </c>
      <c r="G65" s="179">
        <v>38.200000000000003</v>
      </c>
      <c r="H65" s="179">
        <v>38.200000000000003</v>
      </c>
      <c r="I65" s="179">
        <v>38.200000000000003</v>
      </c>
      <c r="J65" s="179">
        <v>38.299999999999997</v>
      </c>
      <c r="K65" s="179">
        <v>37.973333333333336</v>
      </c>
      <c r="L65" s="179">
        <v>37.644444444444446</v>
      </c>
      <c r="M65" s="179">
        <v>37.313333333333333</v>
      </c>
      <c r="N65" s="179">
        <v>37.075555555555553</v>
      </c>
      <c r="O65" s="179">
        <v>36.738888888888887</v>
      </c>
      <c r="P65" s="179">
        <v>36.4</v>
      </c>
      <c r="Q65" s="179">
        <v>36.058888888888887</v>
      </c>
      <c r="R65" s="179">
        <v>35.806666666666665</v>
      </c>
      <c r="S65" s="179">
        <v>35.46</v>
      </c>
      <c r="T65" s="179">
        <v>35.111111111111107</v>
      </c>
      <c r="U65" s="179">
        <v>34.847777777777772</v>
      </c>
      <c r="V65" s="179">
        <v>34.493333333333325</v>
      </c>
      <c r="W65" s="179">
        <v>34.13666666666667</v>
      </c>
      <c r="X65" s="179">
        <v>33.777777777777771</v>
      </c>
      <c r="Y65" s="179">
        <v>33.500000000000007</v>
      </c>
      <c r="Z65" s="179">
        <v>33.135555555555541</v>
      </c>
      <c r="AA65" s="179">
        <v>32.768888888888888</v>
      </c>
      <c r="AB65" s="179">
        <v>32.480000000000011</v>
      </c>
      <c r="AC65" s="179">
        <v>32.107777777777777</v>
      </c>
      <c r="AD65" s="179">
        <v>31.81111111111111</v>
      </c>
      <c r="AE65" s="179">
        <v>31.433333333333326</v>
      </c>
      <c r="AF65" s="179">
        <v>31.053333333333335</v>
      </c>
      <c r="AG65" s="179">
        <v>30.745555555555555</v>
      </c>
      <c r="AH65" s="179">
        <v>30.360000000000003</v>
      </c>
      <c r="AI65" s="179">
        <v>30.044444444444441</v>
      </c>
      <c r="AJ65" s="179">
        <v>29.653333333333336</v>
      </c>
      <c r="AK65" s="179">
        <v>29.26</v>
      </c>
    </row>
    <row r="66" spans="1:37" s="43" customFormat="1" x14ac:dyDescent="0.3">
      <c r="A66" s="43" t="s">
        <v>84</v>
      </c>
      <c r="B66" s="179">
        <v>3.7920000000000007</v>
      </c>
      <c r="C66" s="179">
        <v>3.3310000000000008</v>
      </c>
      <c r="D66" s="179">
        <v>2.87</v>
      </c>
      <c r="E66" s="179">
        <v>2.8814800000000007</v>
      </c>
      <c r="F66" s="179">
        <v>2.8930059199999998</v>
      </c>
      <c r="G66" s="179">
        <v>2.9045779436799997</v>
      </c>
      <c r="H66" s="179">
        <v>2.9161962554547203</v>
      </c>
      <c r="I66" s="179">
        <v>2.9278610404765391</v>
      </c>
      <c r="J66" s="179">
        <v>2.939572484638445</v>
      </c>
      <c r="K66" s="179">
        <v>2.9185382104150328</v>
      </c>
      <c r="L66" s="179">
        <v>2.8972886288380786</v>
      </c>
      <c r="M66" s="179">
        <v>2.8758223539971413</v>
      </c>
      <c r="N66" s="179">
        <v>2.8541379923394157</v>
      </c>
      <c r="O66" s="179">
        <v>2.8322341426307638</v>
      </c>
      <c r="P66" s="179">
        <v>2.8101093959165668</v>
      </c>
      <c r="Q66" s="179">
        <v>2.7877623354823724</v>
      </c>
      <c r="R66" s="179">
        <v>2.7651915368143709</v>
      </c>
      <c r="S66" s="179">
        <v>2.7423955675596576</v>
      </c>
      <c r="T66" s="179">
        <v>2.7193729874863166</v>
      </c>
      <c r="U66" s="179">
        <v>2.6961223484433097</v>
      </c>
      <c r="V66" s="179">
        <v>2.6726421943201566</v>
      </c>
      <c r="W66" s="179">
        <v>2.6489310610064454</v>
      </c>
      <c r="X66" s="179">
        <v>2.6249874763511141</v>
      </c>
      <c r="Y66" s="179">
        <v>2.600809960121564</v>
      </c>
      <c r="Z66" s="179">
        <v>2.5763970239625564</v>
      </c>
      <c r="AA66" s="179">
        <v>2.5517471713549145</v>
      </c>
      <c r="AB66" s="179">
        <v>2.5268588975740283</v>
      </c>
      <c r="AC66" s="179">
        <v>2.5017306896481544</v>
      </c>
      <c r="AD66" s="179">
        <v>2.4763610263165101</v>
      </c>
      <c r="AE66" s="179">
        <v>2.4507483779871797</v>
      </c>
      <c r="AF66" s="179">
        <v>2.424891206694793</v>
      </c>
      <c r="AG66" s="179">
        <v>2.3987879660580198</v>
      </c>
      <c r="AH66" s="179">
        <v>2.3724371012368457</v>
      </c>
      <c r="AI66" s="179">
        <v>2.3458370488896438</v>
      </c>
      <c r="AJ66" s="179">
        <v>2.3189862371300456</v>
      </c>
      <c r="AK66" s="179">
        <v>2.2918830854835881</v>
      </c>
    </row>
    <row r="67" spans="1:37" s="43" customFormat="1" x14ac:dyDescent="0.3">
      <c r="A67" s="43" t="s">
        <v>80</v>
      </c>
      <c r="B67" s="179">
        <v>6.2300000000000013</v>
      </c>
      <c r="C67" s="179">
        <v>5.77</v>
      </c>
      <c r="D67" s="179">
        <v>5.31</v>
      </c>
      <c r="E67" s="179">
        <v>5.3577899999999978</v>
      </c>
      <c r="F67" s="179">
        <v>5.4060101099999978</v>
      </c>
      <c r="G67" s="179">
        <v>5.4546642009899973</v>
      </c>
      <c r="H67" s="179">
        <v>5.5037561787989064</v>
      </c>
      <c r="I67" s="179">
        <v>5.553289984408095</v>
      </c>
      <c r="J67" s="179">
        <v>5.6032695942677684</v>
      </c>
      <c r="K67" s="179">
        <v>5.5287592521358953</v>
      </c>
      <c r="L67" s="179">
        <v>5.45386239785093</v>
      </c>
      <c r="M67" s="179">
        <v>5.3785907863814169</v>
      </c>
      <c r="N67" s="179">
        <v>5.3029565296844563</v>
      </c>
      <c r="O67" s="179">
        <v>5.2269721032061813</v>
      </c>
      <c r="P67" s="179">
        <v>5.1506503524795599</v>
      </c>
      <c r="Q67" s="179">
        <v>5.0740044998208305</v>
      </c>
      <c r="R67" s="179">
        <v>4.9970481511259131</v>
      </c>
      <c r="S67" s="179">
        <v>4.9197953027681347</v>
      </c>
      <c r="T67" s="179">
        <v>4.8422603485986135</v>
      </c>
      <c r="U67" s="179">
        <v>4.7644580870506852</v>
      </c>
      <c r="V67" s="179">
        <v>4.6864037283497693</v>
      </c>
      <c r="W67" s="179">
        <v>4.6081129018300881</v>
      </c>
      <c r="X67" s="179">
        <v>4.5296016633596414</v>
      </c>
      <c r="Y67" s="179">
        <v>4.4508865028749245</v>
      </c>
      <c r="Z67" s="179">
        <v>4.3719843520268027</v>
      </c>
      <c r="AA67" s="179">
        <v>4.2929125919390785</v>
      </c>
      <c r="AB67" s="179">
        <v>4.2136890610811948</v>
      </c>
      <c r="AC67" s="179">
        <v>4.1343320632566529</v>
      </c>
      <c r="AD67" s="179">
        <v>4.0548603757086346</v>
      </c>
      <c r="AE67" s="179">
        <v>3.9752932573443962</v>
      </c>
      <c r="AF67" s="179">
        <v>3.8956504570800523</v>
      </c>
      <c r="AG67" s="179">
        <v>3.8159522223072764</v>
      </c>
      <c r="AH67" s="179">
        <v>3.736219307483589</v>
      </c>
      <c r="AI67" s="179">
        <v>3.6564729828478471</v>
      </c>
      <c r="AJ67" s="179">
        <v>3.5767350432626013</v>
      </c>
      <c r="AK67" s="179">
        <v>3.49702781718497</v>
      </c>
    </row>
    <row r="68" spans="1:37" s="43" customFormat="1" x14ac:dyDescent="0.3">
      <c r="A68" s="43" t="s">
        <v>86</v>
      </c>
      <c r="B68" s="179">
        <v>0.19066666666666665</v>
      </c>
      <c r="C68" s="179">
        <v>0.14033333333333334</v>
      </c>
      <c r="D68" s="179">
        <v>0.09</v>
      </c>
      <c r="E68" s="179">
        <v>8.9819999999999997E-2</v>
      </c>
      <c r="F68" s="179">
        <v>8.9640360000000002E-2</v>
      </c>
      <c r="G68" s="179">
        <v>8.9461079280000022E-2</v>
      </c>
      <c r="H68" s="179">
        <v>8.9282157121439998E-2</v>
      </c>
      <c r="I68" s="179">
        <v>8.9103592807197138E-2</v>
      </c>
      <c r="J68" s="179">
        <v>8.8925385621582712E-2</v>
      </c>
      <c r="K68" s="179">
        <v>8.776145112978026E-2</v>
      </c>
      <c r="L68" s="179">
        <v>8.6601816674402463E-2</v>
      </c>
      <c r="M68" s="179">
        <v>8.5446469711041709E-2</v>
      </c>
      <c r="N68" s="179">
        <v>8.4295397728267649E-2</v>
      </c>
      <c r="O68" s="179">
        <v>8.3148588247545882E-2</v>
      </c>
      <c r="P68" s="179">
        <v>8.2006028823156066E-2</v>
      </c>
      <c r="Q68" s="179">
        <v>8.086770704211084E-2</v>
      </c>
      <c r="R68" s="179">
        <v>7.9733610524074489E-2</v>
      </c>
      <c r="S68" s="179">
        <v>7.8603726921282105E-2</v>
      </c>
      <c r="T68" s="179">
        <v>7.7478043918458833E-2</v>
      </c>
      <c r="U68" s="179">
        <v>7.6356549232739129E-2</v>
      </c>
      <c r="V68" s="179">
        <v>7.5239230613586658E-2</v>
      </c>
      <c r="W68" s="179">
        <v>7.4126075842713843E-2</v>
      </c>
      <c r="X68" s="179">
        <v>7.3017072734002042E-2</v>
      </c>
      <c r="Y68" s="179">
        <v>7.1912209133421764E-2</v>
      </c>
      <c r="Z68" s="179">
        <v>7.0811472918952845E-2</v>
      </c>
      <c r="AA68" s="179">
        <v>6.9714852000505298E-2</v>
      </c>
      <c r="AB68" s="179">
        <v>6.8622334319839856E-2</v>
      </c>
      <c r="AC68" s="179">
        <v>6.7533907850489031E-2</v>
      </c>
      <c r="AD68" s="179">
        <v>6.6449560597678384E-2</v>
      </c>
      <c r="AE68" s="179">
        <v>6.5369280598247523E-2</v>
      </c>
      <c r="AF68" s="179">
        <v>6.4293055920572051E-2</v>
      </c>
      <c r="AG68" s="179">
        <v>6.3220874664484866E-2</v>
      </c>
      <c r="AH68" s="179">
        <v>6.215272496119835E-2</v>
      </c>
      <c r="AI68" s="179">
        <v>6.1088594973226308E-2</v>
      </c>
      <c r="AJ68" s="179">
        <v>6.002847289430633E-2</v>
      </c>
      <c r="AK68" s="179">
        <v>5.8972346949322137E-2</v>
      </c>
    </row>
    <row r="69" spans="1:37" s="43" customFormat="1" x14ac:dyDescent="0.3">
      <c r="A69" s="43" t="s">
        <v>85</v>
      </c>
      <c r="B69" s="179">
        <v>0.78866666666666663</v>
      </c>
      <c r="C69" s="179">
        <v>1.1393333333333333</v>
      </c>
      <c r="D69" s="179">
        <v>1.49</v>
      </c>
      <c r="E69" s="179">
        <v>1.5212899999999998</v>
      </c>
      <c r="F69" s="179">
        <v>1.5532370899999997</v>
      </c>
      <c r="G69" s="179">
        <v>1.5858550688899995</v>
      </c>
      <c r="H69" s="179">
        <v>1.6191580253366893</v>
      </c>
      <c r="I69" s="179">
        <v>1.6531603438687599</v>
      </c>
      <c r="J69" s="179">
        <v>1.6878767110900035</v>
      </c>
      <c r="K69" s="179">
        <v>1.704174098444861</v>
      </c>
      <c r="L69" s="179">
        <v>1.7204116224390322</v>
      </c>
      <c r="M69" s="179">
        <v>1.7365795816635445</v>
      </c>
      <c r="N69" s="179">
        <v>1.7526678936499906</v>
      </c>
      <c r="O69" s="179">
        <v>1.7686660831443535</v>
      </c>
      <c r="P69" s="179">
        <v>1.7845632700563807</v>
      </c>
      <c r="Q69" s="179">
        <v>1.8003481570760453</v>
      </c>
      <c r="R69" s="179">
        <v>1.8160090169484417</v>
      </c>
      <c r="S69" s="179">
        <v>1.8315336793982084</v>
      </c>
      <c r="T69" s="179">
        <v>1.8469095176943906</v>
      </c>
      <c r="U69" s="179">
        <v>1.8621234348463982</v>
      </c>
      <c r="V69" s="179">
        <v>1.8771618494214863</v>
      </c>
      <c r="W69" s="179">
        <v>1.8920106809739614</v>
      </c>
      <c r="X69" s="179">
        <v>1.9066553350760449</v>
      </c>
      <c r="Y69" s="179">
        <v>1.9210806879401074</v>
      </c>
      <c r="Z69" s="179">
        <v>1.9352710706216913</v>
      </c>
      <c r="AA69" s="179">
        <v>1.9492102527925204</v>
      </c>
      <c r="AB69" s="179">
        <v>1.9628814260723806</v>
      </c>
      <c r="AC69" s="179">
        <v>1.9762671869085124</v>
      </c>
      <c r="AD69" s="179">
        <v>1.989349518990865</v>
      </c>
      <c r="AE69" s="179">
        <v>2.0021097751912484</v>
      </c>
      <c r="AF69" s="179">
        <v>2.0145286590141738</v>
      </c>
      <c r="AG69" s="179">
        <v>2.0265862055468031</v>
      </c>
      <c r="AH69" s="179">
        <v>2.0382617618951766</v>
      </c>
      <c r="AI69" s="179">
        <v>2.0495339670935362</v>
      </c>
      <c r="AJ69" s="179">
        <v>2.0603807314732308</v>
      </c>
      <c r="AK69" s="179">
        <v>2.0707792154773847</v>
      </c>
    </row>
    <row r="70" spans="1:37" s="43" customFormat="1" x14ac:dyDescent="0.3">
      <c r="A70" s="43" t="s">
        <v>385</v>
      </c>
      <c r="B70" s="179">
        <v>14.511333333333331</v>
      </c>
      <c r="C70" s="179">
        <v>13.395666666666671</v>
      </c>
      <c r="D70" s="179">
        <v>12.28</v>
      </c>
      <c r="E70" s="179">
        <v>11.936159999999999</v>
      </c>
      <c r="F70" s="179">
        <v>11.60194752</v>
      </c>
      <c r="G70" s="179">
        <v>11.27709298944</v>
      </c>
      <c r="H70" s="179">
        <v>10.961334385735679</v>
      </c>
      <c r="I70" s="179">
        <v>10.65441702293508</v>
      </c>
      <c r="J70" s="179">
        <v>10.356093346292898</v>
      </c>
      <c r="K70" s="179">
        <v>9.9542769244567317</v>
      </c>
      <c r="L70" s="179">
        <v>9.5668430450598976</v>
      </c>
      <c r="M70" s="179">
        <v>9.1933013098005159</v>
      </c>
      <c r="N70" s="179">
        <v>8.8331775067683296</v>
      </c>
      <c r="O70" s="179">
        <v>8.4860130884790621</v>
      </c>
      <c r="P70" s="179">
        <v>8.1513646664486874</v>
      </c>
      <c r="Q70" s="179">
        <v>7.8288035217906442</v>
      </c>
      <c r="R70" s="179">
        <v>7.5179151313349557</v>
      </c>
      <c r="S70" s="179">
        <v>7.2182987087837045</v>
      </c>
      <c r="T70" s="179">
        <v>6.9295667604323548</v>
      </c>
      <c r="U70" s="179">
        <v>6.6513446550009974</v>
      </c>
      <c r="V70" s="179">
        <v>6.3832702071336156</v>
      </c>
      <c r="W70" s="179">
        <v>6.1249932741372852</v>
      </c>
      <c r="X70" s="179">
        <v>5.8761753655463576</v>
      </c>
      <c r="Y70" s="179">
        <v>5.6364892651095975</v>
      </c>
      <c r="Z70" s="179">
        <v>5.4056186648107083</v>
      </c>
      <c r="AA70" s="179">
        <v>5.1832578105447107</v>
      </c>
      <c r="AB70" s="179">
        <v>4.9691111590843997</v>
      </c>
      <c r="AC70" s="179">
        <v>4.7628930459823957</v>
      </c>
      <c r="AD70" s="179">
        <v>4.5643273640653828</v>
      </c>
      <c r="AE70" s="179">
        <v>4.373147252187672</v>
      </c>
      <c r="AF70" s="179">
        <v>4.1890947939216865</v>
      </c>
      <c r="AG70" s="179">
        <v>4.01192072587288</v>
      </c>
      <c r="AH70" s="179">
        <v>3.841384155316375</v>
      </c>
      <c r="AI70" s="179">
        <v>3.6772522868619473</v>
      </c>
      <c r="AJ70" s="179">
        <v>3.5193001578632002</v>
      </c>
      <c r="AK70" s="179">
        <v>3.3673103822954826</v>
      </c>
    </row>
    <row r="71" spans="1:37" s="43" customFormat="1" x14ac:dyDescent="0.3">
      <c r="A71" s="43" t="s">
        <v>83</v>
      </c>
      <c r="B71" s="179">
        <v>0</v>
      </c>
      <c r="C71" s="179">
        <v>0</v>
      </c>
      <c r="D71" s="179">
        <v>0</v>
      </c>
      <c r="E71" s="179">
        <v>0</v>
      </c>
      <c r="F71" s="179">
        <v>0</v>
      </c>
      <c r="G71" s="179">
        <v>0</v>
      </c>
      <c r="H71" s="179">
        <v>0</v>
      </c>
      <c r="I71" s="179">
        <v>0</v>
      </c>
      <c r="J71" s="179">
        <v>0</v>
      </c>
      <c r="K71" s="179">
        <v>0</v>
      </c>
      <c r="L71" s="179">
        <v>0</v>
      </c>
      <c r="M71" s="179">
        <v>0</v>
      </c>
      <c r="N71" s="179">
        <v>0</v>
      </c>
      <c r="O71" s="179">
        <v>0</v>
      </c>
      <c r="P71" s="179">
        <v>0</v>
      </c>
      <c r="Q71" s="179">
        <v>0</v>
      </c>
      <c r="R71" s="179">
        <v>0</v>
      </c>
      <c r="S71" s="179">
        <v>0</v>
      </c>
      <c r="T71" s="179">
        <v>0</v>
      </c>
      <c r="U71" s="179">
        <v>0</v>
      </c>
      <c r="V71" s="179">
        <v>0</v>
      </c>
      <c r="W71" s="179">
        <v>0</v>
      </c>
      <c r="X71" s="179">
        <v>0</v>
      </c>
      <c r="Y71" s="179">
        <v>0</v>
      </c>
      <c r="Z71" s="179">
        <v>0</v>
      </c>
      <c r="AA71" s="179">
        <v>0</v>
      </c>
      <c r="AB71" s="179">
        <v>0</v>
      </c>
      <c r="AC71" s="179">
        <v>0</v>
      </c>
      <c r="AD71" s="179">
        <v>0</v>
      </c>
      <c r="AE71" s="179">
        <v>0</v>
      </c>
      <c r="AF71" s="179">
        <v>0</v>
      </c>
      <c r="AG71" s="179">
        <v>0</v>
      </c>
      <c r="AH71" s="179">
        <v>0</v>
      </c>
      <c r="AI71" s="179">
        <v>0</v>
      </c>
      <c r="AJ71" s="179">
        <v>0</v>
      </c>
      <c r="AK71" s="179">
        <v>0</v>
      </c>
    </row>
    <row r="72" spans="1:37" s="43" customFormat="1" x14ac:dyDescent="0.3">
      <c r="A72" s="43" t="s">
        <v>271</v>
      </c>
      <c r="B72" s="179">
        <v>2.9039999999999999</v>
      </c>
      <c r="C72" s="179">
        <v>2.8519999999999999</v>
      </c>
      <c r="D72" s="179">
        <v>2.8</v>
      </c>
      <c r="E72" s="179">
        <v>2.8</v>
      </c>
      <c r="F72" s="179">
        <v>2.8</v>
      </c>
      <c r="G72" s="179">
        <v>2.8</v>
      </c>
      <c r="H72" s="179">
        <v>2.8</v>
      </c>
      <c r="I72" s="179">
        <v>2.8</v>
      </c>
      <c r="J72" s="179">
        <v>2.8</v>
      </c>
      <c r="K72" s="179">
        <v>2.7688888888888887</v>
      </c>
      <c r="L72" s="179">
        <v>2.7377777777777772</v>
      </c>
      <c r="M72" s="179">
        <v>2.7066666666666666</v>
      </c>
      <c r="N72" s="179">
        <v>2.6755555555555555</v>
      </c>
      <c r="O72" s="179">
        <v>2.6444444444444444</v>
      </c>
      <c r="P72" s="179">
        <v>2.6133333333333328</v>
      </c>
      <c r="Q72" s="179">
        <v>2.5822222222222222</v>
      </c>
      <c r="R72" s="179">
        <v>2.5511111111111107</v>
      </c>
      <c r="S72" s="179">
        <v>2.52</v>
      </c>
      <c r="T72" s="179">
        <v>2.4888888888888885</v>
      </c>
      <c r="U72" s="179">
        <v>2.4577777777777778</v>
      </c>
      <c r="V72" s="179">
        <v>2.4266666666666663</v>
      </c>
      <c r="W72" s="179">
        <v>2.3955555555555557</v>
      </c>
      <c r="X72" s="179">
        <v>2.3644444444444441</v>
      </c>
      <c r="Y72" s="179">
        <v>2.3333333333333335</v>
      </c>
      <c r="Z72" s="179">
        <v>2.3022222222222219</v>
      </c>
      <c r="AA72" s="179">
        <v>2.2711111111111109</v>
      </c>
      <c r="AB72" s="179">
        <v>2.2400000000000002</v>
      </c>
      <c r="AC72" s="179">
        <v>2.2088888888888887</v>
      </c>
      <c r="AD72" s="179">
        <v>2.177777777777778</v>
      </c>
      <c r="AE72" s="179">
        <v>2.1466666666666661</v>
      </c>
      <c r="AF72" s="179">
        <v>2.1155555555555554</v>
      </c>
      <c r="AG72" s="179">
        <v>2.0844444444444443</v>
      </c>
      <c r="AH72" s="179">
        <v>2.0533333333333337</v>
      </c>
      <c r="AI72" s="179">
        <v>2.0222222222222221</v>
      </c>
      <c r="AJ72" s="179">
        <v>1.9911111111111108</v>
      </c>
      <c r="AK72" s="179">
        <v>1.96</v>
      </c>
    </row>
    <row r="73" spans="1:37" s="43" customFormat="1" x14ac:dyDescent="0.3">
      <c r="A73" s="43" t="s">
        <v>78</v>
      </c>
      <c r="B73" s="179">
        <v>1.5320000000000003</v>
      </c>
      <c r="C73" s="179">
        <v>1.2410000000000001</v>
      </c>
      <c r="D73" s="179">
        <v>0.95</v>
      </c>
      <c r="E73" s="179">
        <v>0.95</v>
      </c>
      <c r="F73" s="179">
        <v>0.95</v>
      </c>
      <c r="G73" s="179">
        <v>0.95</v>
      </c>
      <c r="H73" s="179">
        <v>0.95</v>
      </c>
      <c r="I73" s="179">
        <v>0.95</v>
      </c>
      <c r="J73" s="179">
        <v>0.95</v>
      </c>
      <c r="K73" s="179">
        <v>0.93944444444444442</v>
      </c>
      <c r="L73" s="179">
        <v>0.92888888888888876</v>
      </c>
      <c r="M73" s="179">
        <v>0.91833333333333322</v>
      </c>
      <c r="N73" s="179">
        <v>0.90777777777777779</v>
      </c>
      <c r="O73" s="179">
        <v>0.89722222222222214</v>
      </c>
      <c r="P73" s="179">
        <v>0.88666666666666671</v>
      </c>
      <c r="Q73" s="179">
        <v>0.87611111111111117</v>
      </c>
      <c r="R73" s="179">
        <v>0.86555555555555552</v>
      </c>
      <c r="S73" s="179">
        <v>0.85499999999999998</v>
      </c>
      <c r="T73" s="179">
        <v>0.84444444444444444</v>
      </c>
      <c r="U73" s="179">
        <v>0.8338888888888889</v>
      </c>
      <c r="V73" s="179">
        <v>0.82333333333333336</v>
      </c>
      <c r="W73" s="179">
        <v>0.81277777777777782</v>
      </c>
      <c r="X73" s="179">
        <v>0.80222222222222217</v>
      </c>
      <c r="Y73" s="179">
        <v>0.79166666666666663</v>
      </c>
      <c r="Z73" s="179">
        <v>0.78111111111111109</v>
      </c>
      <c r="AA73" s="179">
        <v>0.77055555555555555</v>
      </c>
      <c r="AB73" s="179">
        <v>0.76000000000000012</v>
      </c>
      <c r="AC73" s="179">
        <v>0.74944444444444447</v>
      </c>
      <c r="AD73" s="179">
        <v>0.73888888888888882</v>
      </c>
      <c r="AE73" s="179">
        <v>0.72833333333333339</v>
      </c>
      <c r="AF73" s="179">
        <v>0.71777777777777785</v>
      </c>
      <c r="AG73" s="179">
        <v>0.7072222222222222</v>
      </c>
      <c r="AH73" s="179">
        <v>0.69666666666666677</v>
      </c>
      <c r="AI73" s="179">
        <v>0.68611111111111123</v>
      </c>
      <c r="AJ73" s="179">
        <v>0.67555555555555558</v>
      </c>
      <c r="AK73" s="179">
        <v>0.66500000000000004</v>
      </c>
    </row>
    <row r="74" spans="1:37" s="43" customFormat="1" x14ac:dyDescent="0.3">
      <c r="A74" s="43" t="s">
        <v>272</v>
      </c>
      <c r="B74" s="179">
        <v>0.27666666666666667</v>
      </c>
      <c r="C74" s="179">
        <v>0.28333333333333333</v>
      </c>
      <c r="D74" s="179">
        <v>0.28999999999999998</v>
      </c>
      <c r="E74" s="179">
        <v>0.29058</v>
      </c>
      <c r="F74" s="179">
        <v>0.29116115999999997</v>
      </c>
      <c r="G74" s="179">
        <v>0.29174348231999991</v>
      </c>
      <c r="H74" s="179">
        <v>0.29232696928464003</v>
      </c>
      <c r="I74" s="179">
        <v>0.29291162322320929</v>
      </c>
      <c r="J74" s="179">
        <v>0.2934974464696557</v>
      </c>
      <c r="K74" s="179">
        <v>0.2908168364585661</v>
      </c>
      <c r="L74" s="179">
        <v>0.28812433001764637</v>
      </c>
      <c r="M74" s="179">
        <v>0.28541989028361714</v>
      </c>
      <c r="N74" s="179">
        <v>0.28270348029333164</v>
      </c>
      <c r="O74" s="179">
        <v>0.27997506298352393</v>
      </c>
      <c r="P74" s="179">
        <v>0.27723460119055576</v>
      </c>
      <c r="Q74" s="179">
        <v>0.27448205765016381</v>
      </c>
      <c r="R74" s="179">
        <v>0.27171739499720554</v>
      </c>
      <c r="S74" s="179">
        <v>0.26894057576540487</v>
      </c>
      <c r="T74" s="179">
        <v>0.26615156238709697</v>
      </c>
      <c r="U74" s="179">
        <v>0.2633503171929728</v>
      </c>
      <c r="V74" s="179">
        <v>0.26053680241182253</v>
      </c>
      <c r="W74" s="179">
        <v>0.25771098017027894</v>
      </c>
      <c r="X74" s="179">
        <v>0.25487281249255944</v>
      </c>
      <c r="Y74" s="179">
        <v>0.25202226130020844</v>
      </c>
      <c r="Z74" s="179">
        <v>0.24915928841183815</v>
      </c>
      <c r="AA74" s="179">
        <v>0.24628385554286911</v>
      </c>
      <c r="AB74" s="179">
        <v>0.24339592430527052</v>
      </c>
      <c r="AC74" s="179">
        <v>0.24049545620729937</v>
      </c>
      <c r="AD74" s="179">
        <v>0.23758241265323912</v>
      </c>
      <c r="AE74" s="179">
        <v>0.23465675494313781</v>
      </c>
      <c r="AF74" s="179">
        <v>0.23171844427254548</v>
      </c>
      <c r="AG74" s="179">
        <v>0.22876744173225097</v>
      </c>
      <c r="AH74" s="179">
        <v>0.22580370830801827</v>
      </c>
      <c r="AI74" s="179">
        <v>0.22282720488032162</v>
      </c>
      <c r="AJ74" s="179">
        <v>0.21983789222408098</v>
      </c>
      <c r="AK74" s="179">
        <v>0.21683573100839584</v>
      </c>
    </row>
    <row r="75" spans="1:37" s="43" customFormat="1" x14ac:dyDescent="0.3">
      <c r="A75" s="43" t="s">
        <v>51</v>
      </c>
      <c r="B75" s="179">
        <v>0</v>
      </c>
      <c r="C75" s="179">
        <v>0</v>
      </c>
      <c r="D75" s="179">
        <v>0</v>
      </c>
      <c r="E75" s="179">
        <v>0</v>
      </c>
      <c r="F75" s="179">
        <v>0</v>
      </c>
      <c r="G75" s="179">
        <v>0</v>
      </c>
      <c r="H75" s="179">
        <v>0</v>
      </c>
      <c r="I75" s="179">
        <v>0</v>
      </c>
      <c r="J75" s="179">
        <v>0</v>
      </c>
      <c r="K75" s="179">
        <v>0</v>
      </c>
      <c r="L75" s="179">
        <v>0</v>
      </c>
      <c r="M75" s="179">
        <v>0</v>
      </c>
      <c r="N75" s="179">
        <v>0</v>
      </c>
      <c r="O75" s="179">
        <v>0</v>
      </c>
      <c r="P75" s="179">
        <v>0</v>
      </c>
      <c r="Q75" s="179">
        <v>0</v>
      </c>
      <c r="R75" s="179">
        <v>0</v>
      </c>
      <c r="S75" s="179">
        <v>0</v>
      </c>
      <c r="T75" s="179">
        <v>0</v>
      </c>
      <c r="U75" s="179">
        <v>0</v>
      </c>
      <c r="V75" s="179">
        <v>0</v>
      </c>
      <c r="W75" s="179">
        <v>0</v>
      </c>
      <c r="X75" s="179">
        <v>0</v>
      </c>
      <c r="Y75" s="179">
        <v>0</v>
      </c>
      <c r="Z75" s="179">
        <v>0</v>
      </c>
      <c r="AA75" s="179">
        <v>0</v>
      </c>
      <c r="AB75" s="179">
        <v>0</v>
      </c>
      <c r="AC75" s="179">
        <v>0</v>
      </c>
      <c r="AD75" s="179">
        <v>0</v>
      </c>
      <c r="AE75" s="179">
        <v>0</v>
      </c>
      <c r="AF75" s="179">
        <v>0</v>
      </c>
      <c r="AG75" s="179">
        <v>0</v>
      </c>
      <c r="AH75" s="179">
        <v>0</v>
      </c>
      <c r="AI75" s="179">
        <v>0</v>
      </c>
      <c r="AJ75" s="179">
        <v>0</v>
      </c>
      <c r="AK75" s="179">
        <v>0</v>
      </c>
    </row>
    <row r="76" spans="1:37" s="43" customFormat="1" x14ac:dyDescent="0.3">
      <c r="A76" s="57" t="s">
        <v>52</v>
      </c>
      <c r="B76" s="180">
        <v>58.825043643263754</v>
      </c>
      <c r="C76" s="180">
        <v>57.106628220113862</v>
      </c>
      <c r="D76" s="180">
        <v>55.387112976880452</v>
      </c>
      <c r="E76" s="180">
        <v>66.020610897649661</v>
      </c>
      <c r="F76" s="180">
        <v>76.363757087977405</v>
      </c>
      <c r="G76" s="180">
        <v>76.016292739293405</v>
      </c>
      <c r="H76" s="180">
        <v>75.677966877436361</v>
      </c>
      <c r="I76" s="180">
        <v>75.34853615751453</v>
      </c>
      <c r="J76" s="180">
        <v>75.127764664813611</v>
      </c>
      <c r="K76" s="180">
        <v>74.222899939574944</v>
      </c>
      <c r="L76" s="180">
        <v>73.328919533244957</v>
      </c>
      <c r="M76" s="180">
        <v>72.445329637958025</v>
      </c>
      <c r="N76" s="180">
        <v>71.667208133500623</v>
      </c>
      <c r="O76" s="180">
        <v>70.801870726631748</v>
      </c>
      <c r="P76" s="180">
        <v>69.945537106715264</v>
      </c>
      <c r="Q76" s="180">
        <v>69.097774894918018</v>
      </c>
      <c r="R76" s="180">
        <v>68.349276942020808</v>
      </c>
      <c r="S76" s="180">
        <v>67.516305307682359</v>
      </c>
      <c r="T76" s="180">
        <v>66.690690809567172</v>
      </c>
      <c r="U76" s="180">
        <v>65.959832586317575</v>
      </c>
      <c r="V76" s="180">
        <v>65.146697673920031</v>
      </c>
      <c r="W76" s="180">
        <v>64.33982059502911</v>
      </c>
      <c r="X76" s="180">
        <v>63.538858516381168</v>
      </c>
      <c r="Y76" s="180">
        <v>62.826813084998051</v>
      </c>
      <c r="Z76" s="180">
        <v>62.035585609448432</v>
      </c>
      <c r="AA76" s="180">
        <v>61.249310030225089</v>
      </c>
      <c r="AB76" s="180">
        <v>60.547685901083931</v>
      </c>
      <c r="AC76" s="180">
        <v>59.769311380981449</v>
      </c>
      <c r="AD76" s="180">
        <v>59.072794014034336</v>
      </c>
      <c r="AE76" s="180">
        <v>58.301194852713408</v>
      </c>
      <c r="AF76" s="180">
        <v>57.533139257272637</v>
      </c>
      <c r="AG76" s="180">
        <v>56.842816593311468</v>
      </c>
      <c r="AH76" s="180">
        <v>56.079979938268195</v>
      </c>
      <c r="AI76" s="180">
        <v>55.392168018761055</v>
      </c>
      <c r="AJ76" s="180">
        <v>54.633593822926095</v>
      </c>
      <c r="AK76" s="180">
        <v>53.877366554130283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C029-6885-4D60-A5F5-A44ACC64CEBC}">
  <sheetPr codeName="Sheet50">
    <tabColor theme="2" tint="-9.9978637043366805E-2"/>
  </sheetPr>
  <dimension ref="A18:AL21"/>
  <sheetViews>
    <sheetView workbookViewId="0">
      <selection activeCell="P40" sqref="P40"/>
    </sheetView>
  </sheetViews>
  <sheetFormatPr defaultColWidth="9.109375" defaultRowHeight="14.4" x14ac:dyDescent="0.3"/>
  <cols>
    <col min="1" max="1" width="17.88671875" style="43" customWidth="1"/>
    <col min="2" max="16384" width="9.109375" style="43"/>
  </cols>
  <sheetData>
    <row r="18" spans="1:38" x14ac:dyDescent="0.3">
      <c r="A18" s="43" t="s">
        <v>403</v>
      </c>
      <c r="B18" s="43">
        <v>2014</v>
      </c>
      <c r="C18" s="43">
        <v>2015</v>
      </c>
      <c r="D18" s="43">
        <v>2016</v>
      </c>
      <c r="E18" s="43">
        <v>2017</v>
      </c>
      <c r="F18" s="43">
        <v>2018</v>
      </c>
      <c r="G18" s="43">
        <v>2019</v>
      </c>
      <c r="H18" s="43">
        <v>2020</v>
      </c>
      <c r="I18" s="43">
        <v>2021</v>
      </c>
      <c r="J18" s="43">
        <v>2022</v>
      </c>
      <c r="K18" s="43">
        <v>2023</v>
      </c>
      <c r="L18" s="43">
        <v>2024</v>
      </c>
      <c r="M18" s="43">
        <v>2025</v>
      </c>
      <c r="N18" s="43">
        <v>2026</v>
      </c>
      <c r="O18" s="43">
        <v>2027</v>
      </c>
      <c r="P18" s="43">
        <v>2028</v>
      </c>
      <c r="Q18" s="43">
        <v>2029</v>
      </c>
      <c r="R18" s="43">
        <v>2030</v>
      </c>
      <c r="S18" s="43">
        <v>2031</v>
      </c>
      <c r="T18" s="43">
        <v>2032</v>
      </c>
      <c r="U18" s="43">
        <v>2033</v>
      </c>
      <c r="V18" s="43">
        <v>2034</v>
      </c>
      <c r="W18" s="43">
        <v>2035</v>
      </c>
      <c r="X18" s="43">
        <v>2036</v>
      </c>
      <c r="Y18" s="43">
        <v>2037</v>
      </c>
      <c r="Z18" s="43">
        <v>2038</v>
      </c>
      <c r="AA18" s="43">
        <v>2039</v>
      </c>
      <c r="AB18" s="43">
        <v>2040</v>
      </c>
      <c r="AC18" s="43">
        <v>2041</v>
      </c>
      <c r="AD18" s="43">
        <v>2042</v>
      </c>
      <c r="AE18" s="43">
        <v>2043</v>
      </c>
      <c r="AF18" s="43">
        <v>2044</v>
      </c>
      <c r="AG18" s="43">
        <v>2045</v>
      </c>
      <c r="AH18" s="43">
        <v>2046</v>
      </c>
      <c r="AI18" s="43">
        <v>2047</v>
      </c>
      <c r="AJ18" s="43">
        <v>2048</v>
      </c>
      <c r="AK18" s="43">
        <v>2049</v>
      </c>
      <c r="AL18" s="43">
        <v>2050</v>
      </c>
    </row>
    <row r="19" spans="1:38" x14ac:dyDescent="0.3">
      <c r="A19" s="43" t="s">
        <v>570</v>
      </c>
      <c r="B19" s="43">
        <v>60.380127134724859</v>
      </c>
      <c r="C19" s="43">
        <v>58.825043643263754</v>
      </c>
      <c r="D19" s="43">
        <v>57.106628220113862</v>
      </c>
      <c r="E19" s="43">
        <v>55.387112976880452</v>
      </c>
      <c r="F19" s="43">
        <v>66.020610897649661</v>
      </c>
      <c r="G19" s="43">
        <v>76.363757087977405</v>
      </c>
      <c r="H19" s="43">
        <v>76.016292739293405</v>
      </c>
      <c r="I19" s="43">
        <v>75.677966877436361</v>
      </c>
      <c r="J19" s="43">
        <v>75.34853615751453</v>
      </c>
      <c r="K19" s="43">
        <v>75.127764664813611</v>
      </c>
      <c r="L19" s="43">
        <v>74.222899939574944</v>
      </c>
      <c r="M19" s="43">
        <v>73.328919533244957</v>
      </c>
      <c r="N19" s="43">
        <v>72.445329637958025</v>
      </c>
      <c r="O19" s="43">
        <v>71.667208133500623</v>
      </c>
      <c r="P19" s="43">
        <v>70.801870726631748</v>
      </c>
      <c r="Q19" s="43">
        <v>69.945537106715264</v>
      </c>
      <c r="R19" s="43">
        <v>69.097774894918018</v>
      </c>
      <c r="S19" s="43">
        <v>68.349276942020808</v>
      </c>
      <c r="T19" s="43">
        <v>67.516305307682359</v>
      </c>
      <c r="U19" s="43">
        <v>66.690690809567172</v>
      </c>
      <c r="V19" s="43">
        <v>65.959832586317575</v>
      </c>
      <c r="W19" s="43">
        <v>65.146697673920031</v>
      </c>
      <c r="X19" s="43">
        <v>64.33982059502911</v>
      </c>
      <c r="Y19" s="43">
        <v>63.538858516381168</v>
      </c>
      <c r="Z19" s="43">
        <v>62.826813084998051</v>
      </c>
      <c r="AA19" s="43">
        <v>62.035585609448432</v>
      </c>
      <c r="AB19" s="43">
        <v>61.249310030225089</v>
      </c>
      <c r="AC19" s="43">
        <v>60.547685901083931</v>
      </c>
      <c r="AD19" s="43">
        <v>59.769311380981449</v>
      </c>
      <c r="AE19" s="43">
        <v>59.072794014034336</v>
      </c>
      <c r="AF19" s="43">
        <v>58.301194852713408</v>
      </c>
      <c r="AG19" s="43">
        <v>57.533139257272637</v>
      </c>
      <c r="AH19" s="43">
        <v>56.842816593311468</v>
      </c>
      <c r="AI19" s="43">
        <v>56.079979938268195</v>
      </c>
      <c r="AJ19" s="43">
        <v>55.392168018761055</v>
      </c>
      <c r="AK19" s="43">
        <v>54.633593822926095</v>
      </c>
      <c r="AL19" s="43">
        <v>53.877366554130283</v>
      </c>
    </row>
    <row r="20" spans="1:38" x14ac:dyDescent="0.3">
      <c r="A20" s="43" t="s">
        <v>511</v>
      </c>
      <c r="B20" s="43">
        <v>60.380127134724859</v>
      </c>
      <c r="C20" s="43">
        <v>58.825043643263761</v>
      </c>
      <c r="D20" s="43">
        <v>57.106628220113862</v>
      </c>
      <c r="E20" s="43">
        <v>55.387112976880445</v>
      </c>
      <c r="F20" s="43">
        <v>66.020610897649661</v>
      </c>
      <c r="G20" s="43">
        <v>76.36375708797739</v>
      </c>
      <c r="H20" s="43">
        <v>76.016292739293391</v>
      </c>
      <c r="I20" s="43">
        <v>75.677966877436361</v>
      </c>
      <c r="J20" s="43">
        <v>75.34853615751453</v>
      </c>
      <c r="K20" s="43">
        <v>75.127764664813625</v>
      </c>
      <c r="L20" s="43">
        <v>74.222899939574916</v>
      </c>
      <c r="M20" s="43">
        <v>73.328919533244957</v>
      </c>
      <c r="N20" s="43">
        <v>72.445329637958054</v>
      </c>
      <c r="O20" s="43">
        <v>71.667208133500623</v>
      </c>
      <c r="P20" s="43">
        <v>70.801870726631748</v>
      </c>
      <c r="Q20" s="43">
        <v>69.945537106715264</v>
      </c>
      <c r="R20" s="43">
        <v>69.097774894918032</v>
      </c>
      <c r="S20" s="43">
        <v>68.349276942020808</v>
      </c>
      <c r="T20" s="43">
        <v>67.516305307682345</v>
      </c>
      <c r="U20" s="43">
        <v>66.690690809567158</v>
      </c>
      <c r="V20" s="43">
        <v>65.959832586317589</v>
      </c>
      <c r="W20" s="43">
        <v>65.146697673920031</v>
      </c>
      <c r="X20" s="43">
        <v>64.33982059502911</v>
      </c>
      <c r="Y20" s="43">
        <v>63.538858516381161</v>
      </c>
      <c r="Z20" s="43">
        <v>62.826813084998058</v>
      </c>
      <c r="AA20" s="43">
        <v>62.035585609448432</v>
      </c>
      <c r="AB20" s="43">
        <v>61.249310030225097</v>
      </c>
      <c r="AC20" s="43">
        <v>60.547685901083931</v>
      </c>
      <c r="AD20" s="43">
        <v>59.769311380981456</v>
      </c>
      <c r="AE20" s="43">
        <v>59.072794014034336</v>
      </c>
      <c r="AF20" s="43">
        <v>58.301194852713408</v>
      </c>
      <c r="AG20" s="43">
        <v>57.53313925727263</v>
      </c>
      <c r="AH20" s="43">
        <v>56.842816593311468</v>
      </c>
      <c r="AI20" s="43">
        <v>56.079979938268195</v>
      </c>
      <c r="AJ20" s="43">
        <v>55.392168018761062</v>
      </c>
      <c r="AK20" s="43">
        <v>54.633593822926095</v>
      </c>
      <c r="AL20" s="43">
        <v>53.877366554130283</v>
      </c>
    </row>
    <row r="21" spans="1:38" x14ac:dyDescent="0.3">
      <c r="A21" s="43" t="s">
        <v>358</v>
      </c>
      <c r="B21" s="43">
        <v>60.380127134724859</v>
      </c>
      <c r="C21" s="43">
        <v>58.825043643263761</v>
      </c>
      <c r="D21" s="43">
        <v>57.106628220113862</v>
      </c>
      <c r="E21" s="43">
        <v>55.387112976880445</v>
      </c>
      <c r="F21" s="43">
        <v>66.020610897649661</v>
      </c>
      <c r="G21" s="43">
        <v>76.36375708797739</v>
      </c>
      <c r="H21" s="43">
        <v>76.016292739293391</v>
      </c>
      <c r="I21" s="43">
        <v>75.677966877436361</v>
      </c>
      <c r="J21" s="43">
        <v>75.34853615751453</v>
      </c>
      <c r="K21" s="43">
        <v>75.127764664813625</v>
      </c>
      <c r="L21" s="43">
        <v>75.084270441244684</v>
      </c>
      <c r="M21" s="43">
        <v>75.050335912652216</v>
      </c>
      <c r="N21" s="43">
        <v>75.025754422999924</v>
      </c>
      <c r="O21" s="43">
        <v>75.110326050567878</v>
      </c>
      <c r="P21" s="43">
        <v>75.103857436960112</v>
      </c>
      <c r="Q21" s="43">
        <v>75.106161621250337</v>
      </c>
      <c r="R21" s="43">
        <v>75.117057879129689</v>
      </c>
      <c r="S21" s="43">
        <v>75.236371566922884</v>
      </c>
      <c r="T21" s="43">
        <v>75.263933970345064</v>
      </c>
      <c r="U21" s="43">
        <v>75.299582157873232</v>
      </c>
      <c r="V21" s="43">
        <v>75.443158838611723</v>
      </c>
      <c r="W21" s="43">
        <v>75.494512224533224</v>
      </c>
      <c r="X21" s="43">
        <v>75.55349589698136</v>
      </c>
      <c r="Y21" s="43">
        <v>75.619968677323911</v>
      </c>
      <c r="Z21" s="43">
        <v>75.79379450164852</v>
      </c>
      <c r="AA21" s="43">
        <v>75.874842299396704</v>
      </c>
      <c r="AB21" s="43">
        <v>75.962985875834775</v>
      </c>
      <c r="AC21" s="43">
        <v>76.158103798263113</v>
      </c>
      <c r="AD21" s="43">
        <v>76.260079285868372</v>
      </c>
      <c r="AE21" s="43">
        <v>76.468800103126114</v>
      </c>
      <c r="AF21" s="43">
        <v>76.584158456663999</v>
      </c>
      <c r="AG21" s="43">
        <v>76.706050895498691</v>
      </c>
      <c r="AH21" s="43">
        <v>76.934378214561363</v>
      </c>
      <c r="AI21" s="43">
        <v>77.069045361430952</v>
      </c>
      <c r="AJ21" s="43">
        <v>77.309961346194953</v>
      </c>
      <c r="AK21" s="43">
        <v>77.457039154361155</v>
      </c>
      <c r="AL21" s="43">
        <v>77.610195662745951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F419-CFAD-477C-80E7-DFA8DE1357EF}">
  <sheetPr>
    <tabColor theme="3" tint="0.59999389629810485"/>
  </sheetPr>
  <dimension ref="A3:AN89"/>
  <sheetViews>
    <sheetView showGridLines="0" zoomScale="80" zoomScaleNormal="80" workbookViewId="0"/>
  </sheetViews>
  <sheetFormatPr defaultColWidth="8.88671875" defaultRowHeight="14.4" x14ac:dyDescent="0.3"/>
  <cols>
    <col min="1" max="1" width="52.5546875" style="43" bestFit="1" customWidth="1"/>
    <col min="2" max="29" width="6.44140625" style="43" bestFit="1" customWidth="1"/>
    <col min="30" max="30" width="9" style="43" bestFit="1" customWidth="1"/>
    <col min="31" max="31" width="6.88671875" style="43" bestFit="1" customWidth="1"/>
    <col min="32" max="32" width="7.5546875" style="43" bestFit="1" customWidth="1"/>
    <col min="33" max="33" width="6.88671875" style="43" bestFit="1" customWidth="1"/>
    <col min="34" max="34" width="6.5546875" style="43" bestFit="1" customWidth="1"/>
    <col min="35" max="36" width="10.5546875" style="43" bestFit="1" customWidth="1"/>
    <col min="37" max="37" width="6.5546875" style="43" bestFit="1" customWidth="1"/>
    <col min="38" max="38" width="15" style="43" customWidth="1"/>
    <col min="39" max="39" width="16.44140625" style="43" customWidth="1"/>
    <col min="40" max="40" width="18" style="43" customWidth="1"/>
    <col min="41" max="16384" width="8.88671875" style="43"/>
  </cols>
  <sheetData>
    <row r="3" spans="30:40" x14ac:dyDescent="0.3">
      <c r="AL3" s="238"/>
      <c r="AM3" s="238" t="s">
        <v>509</v>
      </c>
      <c r="AN3" s="238">
        <f>1/0.453592*1000</f>
        <v>2204.6244201837776</v>
      </c>
    </row>
    <row r="4" spans="30:40" x14ac:dyDescent="0.3">
      <c r="AL4" s="238"/>
      <c r="AM4" s="238"/>
      <c r="AN4" s="238"/>
    </row>
    <row r="5" spans="30:40" ht="43.2" x14ac:dyDescent="0.3">
      <c r="AD5" s="114" t="s">
        <v>348</v>
      </c>
      <c r="AE5" s="115" t="s">
        <v>79</v>
      </c>
      <c r="AF5" s="115" t="s">
        <v>315</v>
      </c>
      <c r="AG5" s="116" t="s">
        <v>316</v>
      </c>
      <c r="AH5" s="116" t="s">
        <v>356</v>
      </c>
      <c r="AI5" s="116" t="s">
        <v>355</v>
      </c>
      <c r="AJ5" s="189" t="s">
        <v>82</v>
      </c>
      <c r="AL5" s="239" t="s">
        <v>510</v>
      </c>
      <c r="AM5" s="239" t="s">
        <v>618</v>
      </c>
      <c r="AN5" s="239" t="s">
        <v>619</v>
      </c>
    </row>
    <row r="6" spans="30:40" x14ac:dyDescent="0.3">
      <c r="AD6" s="117">
        <v>2015</v>
      </c>
      <c r="AE6" s="111">
        <f>IFERROR(INDEX('Electricity Emissions - Ref'!$B$55:$AM$55,MATCH('Electricity Emissions - Ref'!$AD6,'Electricity Emissions - Ref'!$B$47:$AM$47,0)),0)</f>
        <v>17.166526240571784</v>
      </c>
      <c r="AF6" s="111">
        <f>IFERROR(INDEX('Electricity Emissions - Ref'!$B$75:$AM$75,MATCH('Electricity Emissions - Ref'!$AD6,'Electricity Emissions - Ref'!$B$47:$AM$47,0)),0)</f>
        <v>9.8344035554257356</v>
      </c>
      <c r="AG6" s="111">
        <f>IFERROR(INDEX('Electricity Emissions - Ref'!$B$54:$AM$54,MATCH('Electricity Emissions - Ref'!$AD6,'Electricity Emissions - Ref'!$B$47:$AM$47,0)),0)</f>
        <v>3.2133976754717248</v>
      </c>
      <c r="AH6" s="111">
        <f>INDEX($B$58:$AM$58,MATCH($AD6,$B$47:$AM$47,0))</f>
        <v>0</v>
      </c>
      <c r="AI6" s="111">
        <f>INDEX($B$61:$AM$61,MATCH($AD6,$B$47:$AM$47,0))</f>
        <v>9.3988705282553563E-3</v>
      </c>
      <c r="AJ6" s="111">
        <f>INDEX($B$74:$AM$74,MATCH($AD6,$B$47:$AM$47,0))</f>
        <v>3.6073540396301174</v>
      </c>
      <c r="AL6" s="240">
        <f>INDEX('Electric Generation - Ref'!$C$15:$AL$15,MATCH('Electricity Emissions - Ref'!$AD6,'Electric Generation - Ref'!$C$3:$AL$3,0))</f>
        <v>20.267173947638909</v>
      </c>
      <c r="AM6" s="240">
        <f>AF6/AL6</f>
        <v>0.48523802977333336</v>
      </c>
      <c r="AN6" s="241">
        <f>AM6*$AN$3</f>
        <v>1069.7676100401536</v>
      </c>
    </row>
    <row r="7" spans="30:40" x14ac:dyDescent="0.3">
      <c r="AD7" s="117">
        <f t="shared" ref="AD7:AD41" si="0">+AD6+1</f>
        <v>2016</v>
      </c>
      <c r="AE7" s="111">
        <f>IFERROR(INDEX('Electricity Emissions - Ref'!$B$55:$AM$55,MATCH('Electricity Emissions - Ref'!$AD7,'Electricity Emissions - Ref'!$B$47:$AM$47,0)),0)</f>
        <v>12.627759517406549</v>
      </c>
      <c r="AF7" s="111">
        <f>IFERROR(INDEX('Electricity Emissions - Ref'!$B$75:$AM$75,MATCH('Electricity Emissions - Ref'!$AD7,'Electricity Emissions - Ref'!$B$47:$AM$47,0)),0)</f>
        <v>11.704366732877421</v>
      </c>
      <c r="AG7" s="111">
        <f>IFERROR(INDEX('Electricity Emissions - Ref'!$B$54:$AM$54,MATCH('Electricity Emissions - Ref'!$AD7,'Electricity Emissions - Ref'!$B$47:$AM$47,0)),0)</f>
        <v>0.80160221638986517</v>
      </c>
      <c r="AH7" s="111">
        <f t="shared" ref="AH7:AH41" si="1">INDEX($B$58:$AM$58,MATCH($AD7,$B$47:$AM$47,0))</f>
        <v>0</v>
      </c>
      <c r="AI7" s="111">
        <f t="shared" ref="AI7:AI41" si="2">INDEX($B$61:$AM$61,MATCH($AD7,$B$47:$AM$47,0))</f>
        <v>9.3988705282553563E-3</v>
      </c>
      <c r="AJ7" s="111">
        <f t="shared" ref="AJ7:AJ41" si="3">INDEX($B$74:$AM$74,MATCH($AD7,$B$47:$AM$47,0))</f>
        <v>3.2811263823185515</v>
      </c>
      <c r="AL7" s="240">
        <f>INDEX('Electric Generation - Ref'!$C$15:$AL$15,MATCH('Electricity Emissions - Ref'!$AD7,'Electric Generation - Ref'!$C$3:$AL$3,0))</f>
        <v>25.014906579615321</v>
      </c>
      <c r="AM7" s="240">
        <f t="shared" ref="AM7:AM41" si="4">AF7/AL7</f>
        <v>0.46789568034666673</v>
      </c>
      <c r="AN7" s="241">
        <f t="shared" ref="AN7:AN41" si="5">AM7*$AN$3</f>
        <v>1031.5342429907644</v>
      </c>
    </row>
    <row r="8" spans="30:40" x14ac:dyDescent="0.3">
      <c r="AD8" s="117">
        <f t="shared" si="0"/>
        <v>2017</v>
      </c>
      <c r="AE8" s="111">
        <f>IFERROR(INDEX('Electricity Emissions - Ref'!$B$55:$AM$55,MATCH('Electricity Emissions - Ref'!$AD8,'Electricity Emissions - Ref'!$B$47:$AM$47,0)),0)</f>
        <v>9.2368024575153704</v>
      </c>
      <c r="AF8" s="111">
        <f>IFERROR(INDEX('Electricity Emissions - Ref'!$B$75:$AM$75,MATCH('Electricity Emissions - Ref'!$AD8,'Electricity Emissions - Ref'!$B$47:$AM$47,0)),0)</f>
        <v>12.069860219862599</v>
      </c>
      <c r="AG8" s="111">
        <f>IFERROR(INDEX('Electricity Emissions - Ref'!$B$54:$AM$54,MATCH('Electricity Emissions - Ref'!$AD8,'Electricity Emissions - Ref'!$B$47:$AM$47,0)),0)</f>
        <v>0.13477064423227769</v>
      </c>
      <c r="AH8" s="111">
        <f t="shared" si="1"/>
        <v>0</v>
      </c>
      <c r="AI8" s="111">
        <f t="shared" si="2"/>
        <v>9.3988705282553563E-3</v>
      </c>
      <c r="AJ8" s="111">
        <f t="shared" si="3"/>
        <v>2.6632265138631914</v>
      </c>
      <c r="AL8" s="240">
        <f>INDEX('Electric Generation - Ref'!$C$15:$AL$15,MATCH('Electricity Emissions - Ref'!$AD8,'Electric Generation - Ref'!$C$3:$AL$3,0))</f>
        <v>26.788971230590498</v>
      </c>
      <c r="AM8" s="240">
        <f t="shared" si="4"/>
        <v>0.45055333091999999</v>
      </c>
      <c r="AN8" s="241">
        <f t="shared" si="5"/>
        <v>993.30087594137467</v>
      </c>
    </row>
    <row r="9" spans="30:40" x14ac:dyDescent="0.3">
      <c r="AD9" s="117">
        <f t="shared" si="0"/>
        <v>2018</v>
      </c>
      <c r="AE9" s="111">
        <f>IFERROR(INDEX('Electricity Emissions - Ref'!$B$55:$AM$55,MATCH('Electricity Emissions - Ref'!$AD9,'Electricity Emissions - Ref'!$B$47:$AM$47,0)),0)</f>
        <v>11.536073244945227</v>
      </c>
      <c r="AF9" s="111">
        <f>IFERROR(INDEX('Electricity Emissions - Ref'!$B$75:$AM$75,MATCH('Electricity Emissions - Ref'!$AD9,'Electricity Emissions - Ref'!$B$47:$AM$47,0)),0)</f>
        <v>7.6399518514657547</v>
      </c>
      <c r="AG9" s="111">
        <f>IFERROR(INDEX('Electricity Emissions - Ref'!$B$54:$AM$54,MATCH('Electricity Emissions - Ref'!$AD9,'Electricity Emissions - Ref'!$B$47:$AM$47,0)),0)</f>
        <v>0.49455156608235562</v>
      </c>
      <c r="AH9" s="111">
        <f t="shared" si="1"/>
        <v>0</v>
      </c>
      <c r="AI9" s="111">
        <f t="shared" si="2"/>
        <v>9.3988705282553563E-3</v>
      </c>
      <c r="AJ9" s="111">
        <f t="shared" si="3"/>
        <v>5.4862804075925782</v>
      </c>
      <c r="AL9" s="240">
        <f>INDEX('Electric Generation - Ref'!$C$15:$AL$15,MATCH('Electricity Emissions - Ref'!$AD9,'Electric Generation - Ref'!$C$3:$AL$3,0))</f>
        <v>17.426413540753089</v>
      </c>
      <c r="AM9" s="240">
        <f t="shared" si="4"/>
        <v>0.43841217434666657</v>
      </c>
      <c r="AN9" s="241">
        <f t="shared" si="5"/>
        <v>966.53418567052904</v>
      </c>
    </row>
    <row r="10" spans="30:40" x14ac:dyDescent="0.3">
      <c r="AD10" s="117">
        <f t="shared" si="0"/>
        <v>2019</v>
      </c>
      <c r="AE10" s="111">
        <f>IFERROR(INDEX('Electricity Emissions - Ref'!$B$55:$AM$55,MATCH('Electricity Emissions - Ref'!$AD10,'Electricity Emissions - Ref'!$B$47:$AM$47,0)),0)</f>
        <v>6.2234996734347696</v>
      </c>
      <c r="AF10" s="111">
        <f>IFERROR(INDEX('Electricity Emissions - Ref'!$B$75:$AM$75,MATCH('Electricity Emissions - Ref'!$AD10,'Electricity Emissions - Ref'!$B$47:$AM$47,0)),0)</f>
        <v>8.4680006435354311</v>
      </c>
      <c r="AG10" s="111">
        <f>IFERROR(INDEX('Electricity Emissions - Ref'!$B$54:$AM$54,MATCH('Electricity Emissions - Ref'!$AD10,'Electricity Emissions - Ref'!$B$47:$AM$47,0)),0)</f>
        <v>0.26560017736496944</v>
      </c>
      <c r="AH10" s="111">
        <f t="shared" si="1"/>
        <v>0</v>
      </c>
      <c r="AI10" s="111">
        <f t="shared" si="2"/>
        <v>9.3988705282553563E-3</v>
      </c>
      <c r="AJ10" s="111">
        <f t="shared" si="3"/>
        <v>6.1748432714632191</v>
      </c>
      <c r="AL10" s="240">
        <f>INDEX('Electric Generation - Ref'!$C$15:$AL$15,MATCH('Electricity Emissions - Ref'!$AD10,'Electric Generation - Ref'!$C$3:$AL$3,0))</f>
        <v>19.865297640381058</v>
      </c>
      <c r="AM10" s="240">
        <f t="shared" si="4"/>
        <v>0.42627101777333337</v>
      </c>
      <c r="AN10" s="241">
        <f t="shared" si="5"/>
        <v>939.76749539968387</v>
      </c>
    </row>
    <row r="11" spans="30:40" x14ac:dyDescent="0.3">
      <c r="AD11" s="117">
        <f t="shared" si="0"/>
        <v>2020</v>
      </c>
      <c r="AE11" s="111">
        <f>IFERROR(INDEX('Electricity Emissions - Ref'!$B$55:$AM$55,MATCH('Electricity Emissions - Ref'!$AD11,'Electricity Emissions - Ref'!$B$47:$AM$47,0)),0)</f>
        <v>5.3901397489502569</v>
      </c>
      <c r="AF11" s="111">
        <f>IFERROR(INDEX('Electricity Emissions - Ref'!$B$75:$AM$75,MATCH('Electricity Emissions - Ref'!$AD11,'Electricity Emissions - Ref'!$B$47:$AM$47,0)),0)</f>
        <v>7.5755707709640809</v>
      </c>
      <c r="AG11" s="111">
        <f>IFERROR(INDEX('Electricity Emissions - Ref'!$B$54:$AM$54,MATCH('Electricity Emissions - Ref'!$AD11,'Electricity Emissions - Ref'!$B$47:$AM$47,0)),0)</f>
        <v>0</v>
      </c>
      <c r="AH11" s="111">
        <f t="shared" si="1"/>
        <v>0</v>
      </c>
      <c r="AI11" s="111">
        <f t="shared" si="2"/>
        <v>9.3988705282553563E-3</v>
      </c>
      <c r="AJ11" s="111">
        <f t="shared" si="3"/>
        <v>6.4189184436039151</v>
      </c>
      <c r="AL11" s="240">
        <f>INDEX('Electric Generation - Ref'!$C$15:$AL$15,MATCH('Electricity Emissions - Ref'!$AD11,'Electric Generation - Ref'!$C$3:$AL$3,0))</f>
        <v>18.292742158251492</v>
      </c>
      <c r="AM11" s="240">
        <f t="shared" si="4"/>
        <v>0.41412986120000012</v>
      </c>
      <c r="AN11" s="241">
        <f t="shared" si="5"/>
        <v>913.00080512883858</v>
      </c>
    </row>
    <row r="12" spans="30:40" x14ac:dyDescent="0.3">
      <c r="AD12" s="117">
        <f t="shared" si="0"/>
        <v>2021</v>
      </c>
      <c r="AE12" s="111">
        <f>IFERROR(INDEX('Electricity Emissions - Ref'!$B$55:$AM$55,MATCH('Electricity Emissions - Ref'!$AD12,'Electricity Emissions - Ref'!$B$47:$AM$47,0)),0)</f>
        <v>4.3186714585962642</v>
      </c>
      <c r="AF12" s="111">
        <f>IFERROR(INDEX('Electricity Emissions - Ref'!$B$75:$AM$75,MATCH('Electricity Emissions - Ref'!$AD12,'Electricity Emissions - Ref'!$B$47:$AM$47,0)),0)</f>
        <v>7.3609749898430792</v>
      </c>
      <c r="AG12" s="111">
        <f>IFERROR(INDEX('Electricity Emissions - Ref'!$B$54:$AM$54,MATCH('Electricity Emissions - Ref'!$AD12,'Electricity Emissions - Ref'!$B$47:$AM$47,0)),0)</f>
        <v>0</v>
      </c>
      <c r="AH12" s="111">
        <f t="shared" si="1"/>
        <v>0</v>
      </c>
      <c r="AI12" s="111">
        <f t="shared" si="2"/>
        <v>9.3988705282553563E-3</v>
      </c>
      <c r="AJ12" s="111">
        <f t="shared" si="3"/>
        <v>6.4572713667003176</v>
      </c>
      <c r="AL12" s="240">
        <f>INDEX('Electric Generation - Ref'!$C$15:$AL$15,MATCH('Electricity Emissions - Ref'!$AD12,'Electric Generation - Ref'!$C$3:$AL$3,0))</f>
        <v>18.111797888572912</v>
      </c>
      <c r="AM12" s="240">
        <f t="shared" si="4"/>
        <v>0.40641879040000012</v>
      </c>
      <c r="AN12" s="241">
        <f t="shared" si="5"/>
        <v>896.00079013739253</v>
      </c>
    </row>
    <row r="13" spans="30:40" x14ac:dyDescent="0.3">
      <c r="AD13" s="117">
        <f t="shared" si="0"/>
        <v>2022</v>
      </c>
      <c r="AE13" s="111">
        <f>IFERROR(INDEX('Electricity Emissions - Ref'!$B$55:$AM$55,MATCH('Electricity Emissions - Ref'!$AD13,'Electricity Emissions - Ref'!$B$47:$AM$47,0)),0)</f>
        <v>3.4488855374685916</v>
      </c>
      <c r="AF13" s="111">
        <f>IFERROR(INDEX('Electricity Emissions - Ref'!$B$75:$AM$75,MATCH('Electricity Emissions - Ref'!$AD13,'Electricity Emissions - Ref'!$B$47:$AM$47,0)),0)</f>
        <v>7.1854132737352536</v>
      </c>
      <c r="AG13" s="111">
        <f>IFERROR(INDEX('Electricity Emissions - Ref'!$B$54:$AM$54,MATCH('Electricity Emissions - Ref'!$AD13,'Electricity Emissions - Ref'!$B$47:$AM$47,0)),0)</f>
        <v>0</v>
      </c>
      <c r="AH13" s="111">
        <f t="shared" si="1"/>
        <v>0</v>
      </c>
      <c r="AI13" s="111">
        <f t="shared" si="2"/>
        <v>9.3988705282553563E-3</v>
      </c>
      <c r="AJ13" s="111">
        <f t="shared" si="3"/>
        <v>6.329961401830035</v>
      </c>
      <c r="AL13" s="240">
        <f>INDEX('Electric Generation - Ref'!$C$15:$AL$15,MATCH('Electricity Emissions - Ref'!$AD13,'Electric Generation - Ref'!$C$3:$AL$3,0))</f>
        <v>18.021756089759069</v>
      </c>
      <c r="AM13" s="240">
        <f t="shared" si="4"/>
        <v>0.39870771960000012</v>
      </c>
      <c r="AN13" s="241">
        <f t="shared" si="5"/>
        <v>879.00077514594648</v>
      </c>
    </row>
    <row r="14" spans="30:40" x14ac:dyDescent="0.3">
      <c r="AD14" s="117">
        <f t="shared" si="0"/>
        <v>2023</v>
      </c>
      <c r="AE14" s="111">
        <f>IFERROR(INDEX('Electricity Emissions - Ref'!$B$55:$AM$55,MATCH('Electricity Emissions - Ref'!$AD14,'Electricity Emissions - Ref'!$B$47:$AM$47,0)),0)</f>
        <v>3.1063843279382266</v>
      </c>
      <c r="AF14" s="111">
        <f>IFERROR(INDEX('Electricity Emissions - Ref'!$B$75:$AM$75,MATCH('Electricity Emissions - Ref'!$AD14,'Electricity Emissions - Ref'!$B$47:$AM$47,0)),0)</f>
        <v>6.8802007840594577</v>
      </c>
      <c r="AG14" s="111">
        <f>IFERROR(INDEX('Electricity Emissions - Ref'!$B$54:$AM$54,MATCH('Electricity Emissions - Ref'!$AD14,'Electricity Emissions - Ref'!$B$47:$AM$47,0)),0)</f>
        <v>0</v>
      </c>
      <c r="AH14" s="111">
        <f t="shared" si="1"/>
        <v>0</v>
      </c>
      <c r="AI14" s="111">
        <f t="shared" si="2"/>
        <v>9.3988705282553563E-3</v>
      </c>
      <c r="AJ14" s="111">
        <f t="shared" si="3"/>
        <v>5.9458173581164742</v>
      </c>
      <c r="AL14" s="240">
        <f>INDEX('Electric Generation - Ref'!$C$15:$AL$15,MATCH('Electricity Emissions - Ref'!$AD14,'Electric Generation - Ref'!$C$3:$AL$3,0))</f>
        <v>17.596572260082901</v>
      </c>
      <c r="AM14" s="240">
        <f t="shared" si="4"/>
        <v>0.39099664880000007</v>
      </c>
      <c r="AN14" s="241">
        <f t="shared" si="5"/>
        <v>862.00076015450031</v>
      </c>
    </row>
    <row r="15" spans="30:40" x14ac:dyDescent="0.3">
      <c r="AD15" s="117">
        <f t="shared" si="0"/>
        <v>2024</v>
      </c>
      <c r="AE15" s="111">
        <f>IFERROR(INDEX('Electricity Emissions - Ref'!$B$55:$AM$55,MATCH('Electricity Emissions - Ref'!$AD15,'Electricity Emissions - Ref'!$B$47:$AM$47,0)),0)</f>
        <v>3.0305707251452185</v>
      </c>
      <c r="AF15" s="111">
        <f>IFERROR(INDEX('Electricity Emissions - Ref'!$B$75:$AM$75,MATCH('Electricity Emissions - Ref'!$AD15,'Electricity Emissions - Ref'!$B$47:$AM$47,0)),0)</f>
        <v>6.9633901562865006</v>
      </c>
      <c r="AG15" s="111">
        <f>IFERROR(INDEX('Electricity Emissions - Ref'!$B$54:$AM$54,MATCH('Electricity Emissions - Ref'!$AD15,'Electricity Emissions - Ref'!$B$47:$AM$47,0)),0)</f>
        <v>0</v>
      </c>
      <c r="AH15" s="111">
        <f t="shared" si="1"/>
        <v>0</v>
      </c>
      <c r="AI15" s="111">
        <f t="shared" si="2"/>
        <v>9.3988705282553563E-3</v>
      </c>
      <c r="AJ15" s="111">
        <f t="shared" si="3"/>
        <v>5.6814043055852723</v>
      </c>
      <c r="AL15" s="240">
        <f>INDEX('Electric Generation - Ref'!$C$15:$AL$15,MATCH('Electricity Emissions - Ref'!$AD15,'Electric Generation - Ref'!$C$3:$AL$3,0))</f>
        <v>17.632059473166947</v>
      </c>
      <c r="AM15" s="240">
        <f t="shared" si="4"/>
        <v>0.39492778293333336</v>
      </c>
      <c r="AN15" s="241">
        <f t="shared" si="5"/>
        <v>870.66743446386488</v>
      </c>
    </row>
    <row r="16" spans="30:40" x14ac:dyDescent="0.3">
      <c r="AD16" s="117">
        <f t="shared" si="0"/>
        <v>2025</v>
      </c>
      <c r="AE16" s="111">
        <f>IFERROR(INDEX('Electricity Emissions - Ref'!$B$55:$AM$55,MATCH('Electricity Emissions - Ref'!$AD16,'Electricity Emissions - Ref'!$B$47:$AM$47,0)),0)</f>
        <v>2.9503585936716772</v>
      </c>
      <c r="AF16" s="111">
        <f>IFERROR(INDEX('Electricity Emissions - Ref'!$B$75:$AM$75,MATCH('Electricity Emissions - Ref'!$AD16,'Electricity Emissions - Ref'!$B$47:$AM$47,0)),0)</f>
        <v>7.0630608963069257</v>
      </c>
      <c r="AG16" s="111">
        <f>IFERROR(INDEX('Electricity Emissions - Ref'!$B$54:$AM$54,MATCH('Electricity Emissions - Ref'!$AD16,'Electricity Emissions - Ref'!$B$47:$AM$47,0)),0)</f>
        <v>0</v>
      </c>
      <c r="AH16" s="111">
        <f t="shared" si="1"/>
        <v>0</v>
      </c>
      <c r="AI16" s="111">
        <f t="shared" si="2"/>
        <v>9.3988705282553563E-3</v>
      </c>
      <c r="AJ16" s="111">
        <f t="shared" si="3"/>
        <v>5.4729643952025846</v>
      </c>
      <c r="AL16" s="240">
        <f>INDEX('Electric Generation - Ref'!$C$15:$AL$15,MATCH('Electricity Emissions - Ref'!$AD16,'Electric Generation - Ref'!$C$3:$AL$3,0))</f>
        <v>17.708168462801048</v>
      </c>
      <c r="AM16" s="240">
        <f t="shared" si="4"/>
        <v>0.39885891706666671</v>
      </c>
      <c r="AN16" s="241">
        <f t="shared" si="5"/>
        <v>879.33410877322956</v>
      </c>
    </row>
    <row r="17" spans="30:40" x14ac:dyDescent="0.3">
      <c r="AD17" s="117">
        <f t="shared" si="0"/>
        <v>2026</v>
      </c>
      <c r="AE17" s="111">
        <f>IFERROR(INDEX('Electricity Emissions - Ref'!$B$55:$AM$55,MATCH('Electricity Emissions - Ref'!$AD17,'Electricity Emissions - Ref'!$B$47:$AM$47,0)),0)</f>
        <v>2.781965723873419</v>
      </c>
      <c r="AF17" s="111">
        <f>IFERROR(INDEX('Electricity Emissions - Ref'!$B$75:$AM$75,MATCH('Electricity Emissions - Ref'!$AD17,'Electricity Emissions - Ref'!$B$47:$AM$47,0)),0)</f>
        <v>6.8736645530704328</v>
      </c>
      <c r="AG17" s="111">
        <f>IFERROR(INDEX('Electricity Emissions - Ref'!$B$54:$AM$54,MATCH('Electricity Emissions - Ref'!$AD17,'Electricity Emissions - Ref'!$B$47:$AM$47,0)),0)</f>
        <v>0</v>
      </c>
      <c r="AH17" s="111">
        <f t="shared" si="1"/>
        <v>0</v>
      </c>
      <c r="AI17" s="111">
        <f t="shared" si="2"/>
        <v>9.3988705282553563E-3</v>
      </c>
      <c r="AJ17" s="111">
        <f t="shared" si="3"/>
        <v>4.916057189913861</v>
      </c>
      <c r="AL17" s="240">
        <f>INDEX('Electric Generation - Ref'!$C$15:$AL$15,MATCH('Electricity Emissions - Ref'!$AD17,'Electric Generation - Ref'!$C$3:$AL$3,0))</f>
        <v>17.065129917167209</v>
      </c>
      <c r="AM17" s="240">
        <f t="shared" si="4"/>
        <v>0.40279005120000005</v>
      </c>
      <c r="AN17" s="241">
        <f t="shared" si="5"/>
        <v>888.00078308259424</v>
      </c>
    </row>
    <row r="18" spans="30:40" x14ac:dyDescent="0.3">
      <c r="AD18" s="117">
        <f t="shared" si="0"/>
        <v>2027</v>
      </c>
      <c r="AE18" s="111">
        <f>IFERROR(INDEX('Electricity Emissions - Ref'!$B$55:$AM$55,MATCH('Electricity Emissions - Ref'!$AD18,'Electricity Emissions - Ref'!$B$47:$AM$47,0)),0)</f>
        <v>2.6797318626824733</v>
      </c>
      <c r="AF18" s="111">
        <f>IFERROR(INDEX('Electricity Emissions - Ref'!$B$75:$AM$75,MATCH('Electricity Emissions - Ref'!$AD18,'Electricity Emissions - Ref'!$B$47:$AM$47,0)),0)</f>
        <v>7.0407274315722681</v>
      </c>
      <c r="AG18" s="111">
        <f>IFERROR(INDEX('Electricity Emissions - Ref'!$B$54:$AM$54,MATCH('Electricity Emissions - Ref'!$AD18,'Electricity Emissions - Ref'!$B$47:$AM$47,0)),0)</f>
        <v>0</v>
      </c>
      <c r="AH18" s="111">
        <f t="shared" si="1"/>
        <v>0</v>
      </c>
      <c r="AI18" s="111">
        <f t="shared" si="2"/>
        <v>9.3988705282553563E-3</v>
      </c>
      <c r="AJ18" s="111">
        <f t="shared" si="3"/>
        <v>4.6903937808874279</v>
      </c>
      <c r="AL18" s="240">
        <f>INDEX('Electric Generation - Ref'!$C$15:$AL$15,MATCH('Electricity Emissions - Ref'!$AD18,'Electric Generation - Ref'!$C$3:$AL$3,0))</f>
        <v>17.362579354923074</v>
      </c>
      <c r="AM18" s="240">
        <f t="shared" si="4"/>
        <v>0.40551160559999999</v>
      </c>
      <c r="AN18" s="241">
        <f t="shared" si="5"/>
        <v>894.00078837369267</v>
      </c>
    </row>
    <row r="19" spans="30:40" x14ac:dyDescent="0.3">
      <c r="AD19" s="117">
        <f t="shared" si="0"/>
        <v>2028</v>
      </c>
      <c r="AE19" s="111">
        <f>IFERROR(INDEX('Electricity Emissions - Ref'!$B$55:$AM$55,MATCH('Electricity Emissions - Ref'!$AD19,'Electricity Emissions - Ref'!$B$47:$AM$47,0)),0)</f>
        <v>2.541907805904652</v>
      </c>
      <c r="AF19" s="111">
        <f>IFERROR(INDEX('Electricity Emissions - Ref'!$B$75:$AM$75,MATCH('Electricity Emissions - Ref'!$AD19,'Electricity Emissions - Ref'!$B$47:$AM$47,0)),0)</f>
        <v>6.822977896700654</v>
      </c>
      <c r="AG19" s="111">
        <f>IFERROR(INDEX('Electricity Emissions - Ref'!$B$54:$AM$54,MATCH('Electricity Emissions - Ref'!$AD19,'Electricity Emissions - Ref'!$B$47:$AM$47,0)),0)</f>
        <v>0</v>
      </c>
      <c r="AH19" s="111">
        <f t="shared" si="1"/>
        <v>0</v>
      </c>
      <c r="AI19" s="111">
        <f t="shared" si="2"/>
        <v>9.3988705282553563E-3</v>
      </c>
      <c r="AJ19" s="111">
        <f t="shared" si="3"/>
        <v>4.2592087734480542</v>
      </c>
      <c r="AL19" s="240">
        <f>INDEX('Electric Generation - Ref'!$C$15:$AL$15,MATCH('Electricity Emissions - Ref'!$AD19,'Electric Generation - Ref'!$C$3:$AL$3,0))</f>
        <v>16.71343380508495</v>
      </c>
      <c r="AM19" s="240">
        <f t="shared" si="4"/>
        <v>0.40823316000000004</v>
      </c>
      <c r="AN19" s="241">
        <f t="shared" si="5"/>
        <v>900.00079366479144</v>
      </c>
    </row>
    <row r="20" spans="30:40" x14ac:dyDescent="0.3">
      <c r="AD20" s="117">
        <f t="shared" si="0"/>
        <v>2029</v>
      </c>
      <c r="AE20" s="111">
        <f>IFERROR(INDEX('Electricity Emissions - Ref'!$B$55:$AM$55,MATCH('Electricity Emissions - Ref'!$AD20,'Electricity Emissions - Ref'!$B$47:$AM$47,0)),0)</f>
        <v>2.5066314162035717</v>
      </c>
      <c r="AF20" s="111">
        <f>IFERROR(INDEX('Electricity Emissions - Ref'!$B$75:$AM$75,MATCH('Electricity Emissions - Ref'!$AD20,'Electricity Emissions - Ref'!$B$47:$AM$47,0)),0)</f>
        <v>7.0866695417437064</v>
      </c>
      <c r="AG20" s="111">
        <f>IFERROR(INDEX('Electricity Emissions - Ref'!$B$54:$AM$54,MATCH('Electricity Emissions - Ref'!$AD20,'Electricity Emissions - Ref'!$B$47:$AM$47,0)),0)</f>
        <v>0</v>
      </c>
      <c r="AH20" s="111">
        <f t="shared" si="1"/>
        <v>0</v>
      </c>
      <c r="AI20" s="111">
        <f t="shared" si="2"/>
        <v>9.3988705282553563E-3</v>
      </c>
      <c r="AJ20" s="111">
        <f t="shared" si="3"/>
        <v>4.1824105317315325</v>
      </c>
      <c r="AL20" s="240">
        <f>INDEX('Electric Generation - Ref'!$C$15:$AL$15,MATCH('Electricity Emissions - Ref'!$AD20,'Electric Generation - Ref'!$C$3:$AL$3,0))</f>
        <v>17.244405024262463</v>
      </c>
      <c r="AM20" s="240">
        <f t="shared" si="4"/>
        <v>0.41095471440000003</v>
      </c>
      <c r="AN20" s="241">
        <f t="shared" si="5"/>
        <v>906.00079895588999</v>
      </c>
    </row>
    <row r="21" spans="30:40" x14ac:dyDescent="0.3">
      <c r="AD21" s="117">
        <f t="shared" si="0"/>
        <v>2030</v>
      </c>
      <c r="AE21" s="111">
        <f>IFERROR(INDEX('Electricity Emissions - Ref'!$B$55:$AM$55,MATCH('Electricity Emissions - Ref'!$AD21,'Electricity Emissions - Ref'!$B$47:$AM$47,0)),0)</f>
        <v>2.4551885177255821</v>
      </c>
      <c r="AF21" s="111">
        <f>IFERROR(INDEX('Electricity Emissions - Ref'!$B$75:$AM$75,MATCH('Electricity Emissions - Ref'!$AD21,'Electricity Emissions - Ref'!$B$47:$AM$47,0)),0)</f>
        <v>6.8680568348254614</v>
      </c>
      <c r="AG21" s="111">
        <f>IFERROR(INDEX('Electricity Emissions - Ref'!$B$54:$AM$54,MATCH('Electricity Emissions - Ref'!$AD21,'Electricity Emissions - Ref'!$B$47:$AM$47,0)),0)</f>
        <v>0</v>
      </c>
      <c r="AH21" s="111">
        <f t="shared" si="1"/>
        <v>0</v>
      </c>
      <c r="AI21" s="111">
        <f t="shared" si="2"/>
        <v>9.3988705282553563E-3</v>
      </c>
      <c r="AJ21" s="111">
        <f t="shared" si="3"/>
        <v>4.0190017798838449</v>
      </c>
      <c r="AL21" s="240">
        <f>INDEX('Electric Generation - Ref'!$C$15:$AL$15,MATCH('Electricity Emissions - Ref'!$AD21,'Electric Generation - Ref'!$C$3:$AL$3,0))</f>
        <v>16.666452905627217</v>
      </c>
      <c r="AM21" s="240">
        <f t="shared" si="4"/>
        <v>0.41208869540000015</v>
      </c>
      <c r="AN21" s="241">
        <f t="shared" si="5"/>
        <v>908.5008011605147</v>
      </c>
    </row>
    <row r="22" spans="30:40" x14ac:dyDescent="0.3">
      <c r="AD22" s="117">
        <f t="shared" si="0"/>
        <v>2031</v>
      </c>
      <c r="AE22" s="111">
        <f>IFERROR(INDEX('Electricity Emissions - Ref'!$B$55:$AM$55,MATCH('Electricity Emissions - Ref'!$AD22,'Electricity Emissions - Ref'!$B$47:$AM$47,0)),0)</f>
        <v>2.4922809615275074</v>
      </c>
      <c r="AF22" s="111">
        <f>IFERROR(INDEX('Electricity Emissions - Ref'!$B$75:$AM$75,MATCH('Electricity Emissions - Ref'!$AD22,'Electricity Emissions - Ref'!$B$47:$AM$47,0)),0)</f>
        <v>6.9552795168701813</v>
      </c>
      <c r="AG22" s="111">
        <f>IFERROR(INDEX('Electricity Emissions - Ref'!$B$54:$AM$54,MATCH('Electricity Emissions - Ref'!$AD22,'Electricity Emissions - Ref'!$B$47:$AM$47,0)),0)</f>
        <v>0</v>
      </c>
      <c r="AH22" s="111">
        <f t="shared" si="1"/>
        <v>0</v>
      </c>
      <c r="AI22" s="111">
        <f t="shared" si="2"/>
        <v>9.3988705282553563E-3</v>
      </c>
      <c r="AJ22" s="111">
        <f t="shared" si="3"/>
        <v>4.0717651933537589</v>
      </c>
      <c r="AL22" s="240">
        <f>INDEX('Electric Generation - Ref'!$C$15:$AL$15,MATCH('Electricity Emissions - Ref'!$AD22,'Electric Generation - Ref'!$C$3:$AL$3,0))</f>
        <v>16.831795334817155</v>
      </c>
      <c r="AM22" s="240">
        <f t="shared" si="4"/>
        <v>0.41322267640000016</v>
      </c>
      <c r="AN22" s="241">
        <f t="shared" si="5"/>
        <v>911.00080336513906</v>
      </c>
    </row>
    <row r="23" spans="30:40" x14ac:dyDescent="0.3">
      <c r="AD23" s="117">
        <f t="shared" si="0"/>
        <v>2032</v>
      </c>
      <c r="AE23" s="111">
        <f>IFERROR(INDEX('Electricity Emissions - Ref'!$B$55:$AM$55,MATCH('Electricity Emissions - Ref'!$AD23,'Electricity Emissions - Ref'!$B$47:$AM$47,0)),0)</f>
        <v>2.5272010447199849</v>
      </c>
      <c r="AF23" s="111">
        <f>IFERROR(INDEX('Electricity Emissions - Ref'!$B$75:$AM$75,MATCH('Electricity Emissions - Ref'!$AD23,'Electricity Emissions - Ref'!$B$47:$AM$47,0)),0)</f>
        <v>7.0203877707219942</v>
      </c>
      <c r="AG23" s="111">
        <f>IFERROR(INDEX('Electricity Emissions - Ref'!$B$54:$AM$54,MATCH('Electricity Emissions - Ref'!$AD23,'Electricity Emissions - Ref'!$B$47:$AM$47,0)),0)</f>
        <v>0</v>
      </c>
      <c r="AH23" s="111">
        <f t="shared" si="1"/>
        <v>0</v>
      </c>
      <c r="AI23" s="111">
        <f t="shared" si="2"/>
        <v>9.3988705282553563E-3</v>
      </c>
      <c r="AJ23" s="111">
        <f t="shared" si="3"/>
        <v>4.1329977457913705</v>
      </c>
      <c r="AL23" s="240">
        <f>INDEX('Electric Generation - Ref'!$C$15:$AL$15,MATCH('Electricity Emissions - Ref'!$AD23,'Electric Generation - Ref'!$C$3:$AL$3,0))</f>
        <v>16.989357486098488</v>
      </c>
      <c r="AM23" s="240">
        <f t="shared" si="4"/>
        <v>0.4132226764000001</v>
      </c>
      <c r="AN23" s="241">
        <f t="shared" si="5"/>
        <v>911.00080336513895</v>
      </c>
    </row>
    <row r="24" spans="30:40" x14ac:dyDescent="0.3">
      <c r="AD24" s="117">
        <f t="shared" si="0"/>
        <v>2033</v>
      </c>
      <c r="AE24" s="111">
        <f>IFERROR(INDEX('Electricity Emissions - Ref'!$B$55:$AM$55,MATCH('Electricity Emissions - Ref'!$AD24,'Electricity Emissions - Ref'!$B$47:$AM$47,0)),0)</f>
        <v>2.5653152160351347</v>
      </c>
      <c r="AF24" s="111">
        <f>IFERROR(INDEX('Electricity Emissions - Ref'!$B$75:$AM$75,MATCH('Electricity Emissions - Ref'!$AD24,'Electricity Emissions - Ref'!$B$47:$AM$47,0)),0)</f>
        <v>7.0885512117575491</v>
      </c>
      <c r="AG24" s="111">
        <f>IFERROR(INDEX('Electricity Emissions - Ref'!$B$54:$AM$54,MATCH('Electricity Emissions - Ref'!$AD24,'Electricity Emissions - Ref'!$B$47:$AM$47,0)),0)</f>
        <v>0</v>
      </c>
      <c r="AH24" s="111">
        <f t="shared" si="1"/>
        <v>0</v>
      </c>
      <c r="AI24" s="111">
        <f t="shared" si="2"/>
        <v>9.3988705282553563E-3</v>
      </c>
      <c r="AJ24" s="111">
        <f t="shared" si="3"/>
        <v>4.1528100012105087</v>
      </c>
      <c r="AL24" s="240">
        <f>INDEX('Electric Generation - Ref'!$C$15:$AL$15,MATCH('Electricity Emissions - Ref'!$AD24,'Electric Generation - Ref'!$C$3:$AL$3,0))</f>
        <v>17.154313198668266</v>
      </c>
      <c r="AM24" s="240">
        <f t="shared" si="4"/>
        <v>0.41322267640000021</v>
      </c>
      <c r="AN24" s="241">
        <f t="shared" si="5"/>
        <v>911.00080336513918</v>
      </c>
    </row>
    <row r="25" spans="30:40" x14ac:dyDescent="0.3">
      <c r="AD25" s="117">
        <f t="shared" si="0"/>
        <v>2034</v>
      </c>
      <c r="AE25" s="111">
        <f>IFERROR(INDEX('Electricity Emissions - Ref'!$B$55:$AM$55,MATCH('Electricity Emissions - Ref'!$AD25,'Electricity Emissions - Ref'!$B$47:$AM$47,0)),0)</f>
        <v>2.6075759632357145</v>
      </c>
      <c r="AF25" s="111">
        <f>IFERROR(INDEX('Electricity Emissions - Ref'!$B$75:$AM$75,MATCH('Electricity Emissions - Ref'!$AD25,'Electricity Emissions - Ref'!$B$47:$AM$47,0)),0)</f>
        <v>7.159170200829502</v>
      </c>
      <c r="AG25" s="111">
        <f>IFERROR(INDEX('Electricity Emissions - Ref'!$B$54:$AM$54,MATCH('Electricity Emissions - Ref'!$AD25,'Electricity Emissions - Ref'!$B$47:$AM$47,0)),0)</f>
        <v>0</v>
      </c>
      <c r="AH25" s="111">
        <f t="shared" si="1"/>
        <v>0</v>
      </c>
      <c r="AI25" s="111">
        <f t="shared" si="2"/>
        <v>9.3988705282553563E-3</v>
      </c>
      <c r="AJ25" s="111">
        <f t="shared" si="3"/>
        <v>4.2264589375212864</v>
      </c>
      <c r="AL25" s="240">
        <f>INDEX('Electric Generation - Ref'!$C$15:$AL$15,MATCH('Electricity Emissions - Ref'!$AD25,'Electric Generation - Ref'!$C$3:$AL$3,0))</f>
        <v>17.325211344160156</v>
      </c>
      <c r="AM25" s="240">
        <f t="shared" si="4"/>
        <v>0.41322267640000004</v>
      </c>
      <c r="AN25" s="241">
        <f t="shared" si="5"/>
        <v>911.00080336513884</v>
      </c>
    </row>
    <row r="26" spans="30:40" x14ac:dyDescent="0.3">
      <c r="AD26" s="117">
        <f t="shared" si="0"/>
        <v>2035</v>
      </c>
      <c r="AE26" s="111">
        <f>IFERROR(INDEX('Electricity Emissions - Ref'!$B$55:$AM$55,MATCH('Electricity Emissions - Ref'!$AD26,'Electricity Emissions - Ref'!$B$47:$AM$47,0)),0)</f>
        <v>2.6528008435641217</v>
      </c>
      <c r="AF26" s="111">
        <f>IFERROR(INDEX('Electricity Emissions - Ref'!$B$75:$AM$75,MATCH('Electricity Emissions - Ref'!$AD26,'Electricity Emissions - Ref'!$B$47:$AM$47,0)),0)</f>
        <v>7.229510330501614</v>
      </c>
      <c r="AG26" s="111">
        <f>IFERROR(INDEX('Electricity Emissions - Ref'!$B$54:$AM$54,MATCH('Electricity Emissions - Ref'!$AD26,'Electricity Emissions - Ref'!$B$47:$AM$47,0)),0)</f>
        <v>0</v>
      </c>
      <c r="AH26" s="111">
        <f t="shared" si="1"/>
        <v>0</v>
      </c>
      <c r="AI26" s="111">
        <f t="shared" si="2"/>
        <v>9.3988705282553563E-3</v>
      </c>
      <c r="AJ26" s="111">
        <f t="shared" si="3"/>
        <v>4.2823875770824351</v>
      </c>
      <c r="AL26" s="240">
        <f>INDEX('Electric Generation - Ref'!$C$15:$AL$15,MATCH('Electricity Emissions - Ref'!$AD26,'Electric Generation - Ref'!$C$3:$AL$3,0))</f>
        <v>17.4954346491465</v>
      </c>
      <c r="AM26" s="240">
        <f t="shared" si="4"/>
        <v>0.41322267640000016</v>
      </c>
      <c r="AN26" s="241">
        <f t="shared" si="5"/>
        <v>911.00080336513906</v>
      </c>
    </row>
    <row r="27" spans="30:40" x14ac:dyDescent="0.3">
      <c r="AD27" s="117">
        <f t="shared" si="0"/>
        <v>2036</v>
      </c>
      <c r="AE27" s="111">
        <f>IFERROR(INDEX('Electricity Emissions - Ref'!$B$55:$AM$55,MATCH('Electricity Emissions - Ref'!$AD27,'Electricity Emissions - Ref'!$B$47:$AM$47,0)),0)</f>
        <v>2.700993021184865</v>
      </c>
      <c r="AF27" s="111">
        <f>IFERROR(INDEX('Electricity Emissions - Ref'!$B$75:$AM$75,MATCH('Electricity Emissions - Ref'!$AD27,'Electricity Emissions - Ref'!$B$47:$AM$47,0)),0)</f>
        <v>7.3006130997301044</v>
      </c>
      <c r="AG27" s="111">
        <f>IFERROR(INDEX('Electricity Emissions - Ref'!$B$54:$AM$54,MATCH('Electricity Emissions - Ref'!$AD27,'Electricity Emissions - Ref'!$B$47:$AM$47,0)),0)</f>
        <v>0</v>
      </c>
      <c r="AH27" s="111">
        <f t="shared" si="1"/>
        <v>0</v>
      </c>
      <c r="AI27" s="111">
        <f t="shared" si="2"/>
        <v>9.3988705282553563E-3</v>
      </c>
      <c r="AJ27" s="111">
        <f t="shared" si="3"/>
        <v>4.2798496915884048</v>
      </c>
      <c r="AL27" s="240">
        <f>INDEX('Electric Generation - Ref'!$C$15:$AL$15,MATCH('Electricity Emissions - Ref'!$AD27,'Electric Generation - Ref'!$C$3:$AL$3,0))</f>
        <v>17.667503543932089</v>
      </c>
      <c r="AM27" s="240">
        <f t="shared" si="4"/>
        <v>0.4132226764000001</v>
      </c>
      <c r="AN27" s="241">
        <f t="shared" si="5"/>
        <v>911.00080336513895</v>
      </c>
    </row>
    <row r="28" spans="30:40" x14ac:dyDescent="0.3">
      <c r="AD28" s="117">
        <f t="shared" si="0"/>
        <v>2037</v>
      </c>
      <c r="AE28" s="111">
        <f>IFERROR(INDEX('Electricity Emissions - Ref'!$B$55:$AM$55,MATCH('Electricity Emissions - Ref'!$AD28,'Electricity Emissions - Ref'!$B$47:$AM$47,0)),0)</f>
        <v>2.750908052186837</v>
      </c>
      <c r="AF28" s="111">
        <f>IFERROR(INDEX('Electricity Emissions - Ref'!$B$75:$AM$75,MATCH('Electricity Emissions - Ref'!$AD28,'Electricity Emissions - Ref'!$B$47:$AM$47,0)),0)</f>
        <v>7.3710897457411422</v>
      </c>
      <c r="AG28" s="111">
        <f>IFERROR(INDEX('Electricity Emissions - Ref'!$B$54:$AM$54,MATCH('Electricity Emissions - Ref'!$AD28,'Electricity Emissions - Ref'!$B$47:$AM$47,0)),0)</f>
        <v>0</v>
      </c>
      <c r="AH28" s="111">
        <f t="shared" si="1"/>
        <v>0</v>
      </c>
      <c r="AI28" s="111">
        <f t="shared" si="2"/>
        <v>9.3988705282553563E-3</v>
      </c>
      <c r="AJ28" s="111">
        <f t="shared" si="3"/>
        <v>4.3396028219781204</v>
      </c>
      <c r="AL28" s="240">
        <f>INDEX('Electric Generation - Ref'!$C$15:$AL$15,MATCH('Electricity Emissions - Ref'!$AD28,'Electric Generation - Ref'!$C$3:$AL$3,0))</f>
        <v>17.838057218829675</v>
      </c>
      <c r="AM28" s="240">
        <f t="shared" si="4"/>
        <v>0.41322267640000021</v>
      </c>
      <c r="AN28" s="241">
        <f t="shared" si="5"/>
        <v>911.00080336513918</v>
      </c>
    </row>
    <row r="29" spans="30:40" x14ac:dyDescent="0.3">
      <c r="AD29" s="117">
        <f t="shared" si="0"/>
        <v>2038</v>
      </c>
      <c r="AE29" s="111">
        <f>IFERROR(INDEX('Electricity Emissions - Ref'!$B$55:$AM$55,MATCH('Electricity Emissions - Ref'!$AD29,'Electricity Emissions - Ref'!$B$47:$AM$47,0)),0)</f>
        <v>2.8023805318841806</v>
      </c>
      <c r="AF29" s="111">
        <f>IFERROR(INDEX('Electricity Emissions - Ref'!$B$75:$AM$75,MATCH('Electricity Emissions - Ref'!$AD29,'Electricity Emissions - Ref'!$B$47:$AM$47,0)),0)</f>
        <v>7.4399939513272351</v>
      </c>
      <c r="AG29" s="111">
        <f>IFERROR(INDEX('Electricity Emissions - Ref'!$B$54:$AM$54,MATCH('Electricity Emissions - Ref'!$AD29,'Electricity Emissions - Ref'!$B$47:$AM$47,0)),0)</f>
        <v>0</v>
      </c>
      <c r="AH29" s="111">
        <f t="shared" si="1"/>
        <v>0</v>
      </c>
      <c r="AI29" s="111">
        <f t="shared" si="2"/>
        <v>9.3988705282553563E-3</v>
      </c>
      <c r="AJ29" s="111">
        <f t="shared" si="3"/>
        <v>4.4117638637380177</v>
      </c>
      <c r="AL29" s="240">
        <f>INDEX('Electric Generation - Ref'!$C$15:$AL$15,MATCH('Electricity Emissions - Ref'!$AD29,'Electric Generation - Ref'!$C$3:$AL$3,0))</f>
        <v>18.004805583625114</v>
      </c>
      <c r="AM29" s="240">
        <f t="shared" si="4"/>
        <v>0.4132226764000001</v>
      </c>
      <c r="AN29" s="241">
        <f t="shared" si="5"/>
        <v>911.00080336513895</v>
      </c>
    </row>
    <row r="30" spans="30:40" x14ac:dyDescent="0.3">
      <c r="AD30" s="117">
        <f t="shared" si="0"/>
        <v>2039</v>
      </c>
      <c r="AE30" s="111">
        <f>IFERROR(INDEX('Electricity Emissions - Ref'!$B$55:$AM$55,MATCH('Electricity Emissions - Ref'!$AD30,'Electricity Emissions - Ref'!$B$47:$AM$47,0)),0)</f>
        <v>2.8536143558117422</v>
      </c>
      <c r="AF30" s="111">
        <f>IFERROR(INDEX('Electricity Emissions - Ref'!$B$75:$AM$75,MATCH('Electricity Emissions - Ref'!$AD30,'Electricity Emissions - Ref'!$B$47:$AM$47,0)),0)</f>
        <v>7.5061844430395359</v>
      </c>
      <c r="AG30" s="111">
        <f>IFERROR(INDEX('Electricity Emissions - Ref'!$B$54:$AM$54,MATCH('Electricity Emissions - Ref'!$AD30,'Electricity Emissions - Ref'!$B$47:$AM$47,0)),0)</f>
        <v>0</v>
      </c>
      <c r="AH30" s="111">
        <f t="shared" si="1"/>
        <v>0</v>
      </c>
      <c r="AI30" s="111">
        <f t="shared" si="2"/>
        <v>9.3988705282553563E-3</v>
      </c>
      <c r="AJ30" s="111">
        <f t="shared" si="3"/>
        <v>4.4300093091123047</v>
      </c>
      <c r="AL30" s="240">
        <f>INDEX('Electric Generation - Ref'!$C$15:$AL$15,MATCH('Electricity Emissions - Ref'!$AD30,'Electric Generation - Ref'!$C$3:$AL$3,0))</f>
        <v>18.164986753470277</v>
      </c>
      <c r="AM30" s="240">
        <f t="shared" si="4"/>
        <v>0.41322267640000004</v>
      </c>
      <c r="AN30" s="241">
        <f t="shared" si="5"/>
        <v>911.00080336513884</v>
      </c>
    </row>
    <row r="31" spans="30:40" x14ac:dyDescent="0.3">
      <c r="AD31" s="117">
        <f t="shared" si="0"/>
        <v>2040</v>
      </c>
      <c r="AE31" s="111">
        <f>IFERROR(INDEX('Electricity Emissions - Ref'!$B$55:$AM$55,MATCH('Electricity Emissions - Ref'!$AD31,'Electricity Emissions - Ref'!$B$47:$AM$47,0)),0)</f>
        <v>2.9039529404210565</v>
      </c>
      <c r="AF31" s="111">
        <f>IFERROR(INDEX('Electricity Emissions - Ref'!$B$75:$AM$75,MATCH('Electricity Emissions - Ref'!$AD31,'Electricity Emissions - Ref'!$B$47:$AM$47,0)),0)</f>
        <v>7.5690758874924509</v>
      </c>
      <c r="AG31" s="111">
        <f>IFERROR(INDEX('Electricity Emissions - Ref'!$B$54:$AM$54,MATCH('Electricity Emissions - Ref'!$AD31,'Electricity Emissions - Ref'!$B$47:$AM$47,0)),0)</f>
        <v>0</v>
      </c>
      <c r="AH31" s="111">
        <f t="shared" si="1"/>
        <v>0</v>
      </c>
      <c r="AI31" s="111">
        <f t="shared" si="2"/>
        <v>9.3988705282553563E-3</v>
      </c>
      <c r="AJ31" s="111">
        <f t="shared" si="3"/>
        <v>4.5325705403082139</v>
      </c>
      <c r="AL31" s="240">
        <f>INDEX('Electric Generation - Ref'!$C$15:$AL$15,MATCH('Electricity Emissions - Ref'!$AD31,'Electric Generation - Ref'!$C$3:$AL$3,0))</f>
        <v>18.317184219981133</v>
      </c>
      <c r="AM31" s="240">
        <f t="shared" si="4"/>
        <v>0.41322267640000004</v>
      </c>
      <c r="AN31" s="241">
        <f t="shared" si="5"/>
        <v>911.00080336513884</v>
      </c>
    </row>
    <row r="32" spans="30:40" x14ac:dyDescent="0.3">
      <c r="AD32" s="117">
        <f t="shared" si="0"/>
        <v>2041</v>
      </c>
      <c r="AE32" s="111">
        <f>IFERROR(INDEX('Electricity Emissions - Ref'!$B$55:$AM$55,MATCH('Electricity Emissions - Ref'!$AD32,'Electricity Emissions - Ref'!$B$47:$AM$47,0)),0)</f>
        <v>2.9542219989736487</v>
      </c>
      <c r="AF32" s="111">
        <f>IFERROR(INDEX('Electricity Emissions - Ref'!$B$75:$AM$75,MATCH('Electricity Emissions - Ref'!$AD32,'Electricity Emissions - Ref'!$B$47:$AM$47,0)),0)</f>
        <v>7.6287209922624513</v>
      </c>
      <c r="AG32" s="111">
        <f>IFERROR(INDEX('Electricity Emissions - Ref'!$B$54:$AM$54,MATCH('Electricity Emissions - Ref'!$AD32,'Electricity Emissions - Ref'!$B$47:$AM$47,0)),0)</f>
        <v>0</v>
      </c>
      <c r="AH32" s="111">
        <f t="shared" si="1"/>
        <v>0</v>
      </c>
      <c r="AI32" s="111">
        <f t="shared" si="2"/>
        <v>9.3988705282553563E-3</v>
      </c>
      <c r="AJ32" s="111">
        <f t="shared" si="3"/>
        <v>4.592377509227962</v>
      </c>
      <c r="AL32" s="240">
        <f>INDEX('Electric Generation - Ref'!$C$15:$AL$15,MATCH('Electricity Emissions - Ref'!$AD32,'Electric Generation - Ref'!$C$3:$AL$3,0))</f>
        <v>18.461525535635992</v>
      </c>
      <c r="AM32" s="240">
        <f t="shared" si="4"/>
        <v>0.41322267640000016</v>
      </c>
      <c r="AN32" s="241">
        <f t="shared" si="5"/>
        <v>911.00080336513906</v>
      </c>
    </row>
    <row r="33" spans="1:40" x14ac:dyDescent="0.3">
      <c r="AD33" s="117">
        <f t="shared" si="0"/>
        <v>2042</v>
      </c>
      <c r="AE33" s="111">
        <f>IFERROR(INDEX('Electricity Emissions - Ref'!$B$55:$AM$55,MATCH('Electricity Emissions - Ref'!$AD33,'Electricity Emissions - Ref'!$B$47:$AM$47,0)),0)</f>
        <v>3.004117293577989</v>
      </c>
      <c r="AF33" s="111">
        <f>IFERROR(INDEX('Electricity Emissions - Ref'!$B$75:$AM$75,MATCH('Electricity Emissions - Ref'!$AD33,'Electricity Emissions - Ref'!$B$47:$AM$47,0)),0)</f>
        <v>7.6848534161562485</v>
      </c>
      <c r="AG33" s="111">
        <f>IFERROR(INDEX('Electricity Emissions - Ref'!$B$54:$AM$54,MATCH('Electricity Emissions - Ref'!$AD33,'Electricity Emissions - Ref'!$B$47:$AM$47,0)),0)</f>
        <v>0</v>
      </c>
      <c r="AH33" s="111">
        <f t="shared" si="1"/>
        <v>0</v>
      </c>
      <c r="AI33" s="111">
        <f t="shared" si="2"/>
        <v>9.3988705282553563E-3</v>
      </c>
      <c r="AJ33" s="111">
        <f t="shared" si="3"/>
        <v>4.6607579204557323</v>
      </c>
      <c r="AL33" s="240">
        <f>INDEX('Electric Generation - Ref'!$C$15:$AL$15,MATCH('Electricity Emissions - Ref'!$AD33,'Electric Generation - Ref'!$C$3:$AL$3,0))</f>
        <v>18.597366154023213</v>
      </c>
      <c r="AM33" s="240">
        <f t="shared" si="4"/>
        <v>0.4132226764000001</v>
      </c>
      <c r="AN33" s="241">
        <f t="shared" si="5"/>
        <v>911.00080336513895</v>
      </c>
    </row>
    <row r="34" spans="1:40" x14ac:dyDescent="0.3">
      <c r="AD34" s="117">
        <f t="shared" si="0"/>
        <v>2043</v>
      </c>
      <c r="AE34" s="111">
        <f>IFERROR(INDEX('Electricity Emissions - Ref'!$B$55:$AM$55,MATCH('Electricity Emissions - Ref'!$AD34,'Electricity Emissions - Ref'!$B$47:$AM$47,0)),0)</f>
        <v>3.0526727222132051</v>
      </c>
      <c r="AF34" s="111">
        <f>IFERROR(INDEX('Electricity Emissions - Ref'!$B$75:$AM$75,MATCH('Electricity Emissions - Ref'!$AD34,'Electricity Emissions - Ref'!$B$47:$AM$47,0)),0)</f>
        <v>7.7377323796711694</v>
      </c>
      <c r="AG34" s="111">
        <f>IFERROR(INDEX('Electricity Emissions - Ref'!$B$54:$AM$54,MATCH('Electricity Emissions - Ref'!$AD34,'Electricity Emissions - Ref'!$B$47:$AM$47,0)),0)</f>
        <v>0</v>
      </c>
      <c r="AH34" s="111">
        <f t="shared" si="1"/>
        <v>0</v>
      </c>
      <c r="AI34" s="111">
        <f t="shared" si="2"/>
        <v>9.3988705282553563E-3</v>
      </c>
      <c r="AJ34" s="111">
        <f t="shared" si="3"/>
        <v>4.7295357600911867</v>
      </c>
      <c r="AL34" s="240">
        <f>INDEX('Electric Generation - Ref'!$C$15:$AL$15,MATCH('Electricity Emissions - Ref'!$AD34,'Electric Generation - Ref'!$C$3:$AL$3,0))</f>
        <v>18.72533338945086</v>
      </c>
      <c r="AM34" s="240">
        <f t="shared" si="4"/>
        <v>0.4132226764000001</v>
      </c>
      <c r="AN34" s="241">
        <f t="shared" si="5"/>
        <v>911.00080336513895</v>
      </c>
    </row>
    <row r="35" spans="1:40" x14ac:dyDescent="0.3">
      <c r="AD35" s="117">
        <f t="shared" si="0"/>
        <v>2044</v>
      </c>
      <c r="AE35" s="111">
        <f>IFERROR(INDEX('Electricity Emissions - Ref'!$B$55:$AM$55,MATCH('Electricity Emissions - Ref'!$AD35,'Electricity Emissions - Ref'!$B$47:$AM$47,0)),0)</f>
        <v>3.1000824010840615</v>
      </c>
      <c r="AF35" s="111">
        <f>IFERROR(INDEX('Electricity Emissions - Ref'!$B$75:$AM$75,MATCH('Electricity Emissions - Ref'!$AD35,'Electricity Emissions - Ref'!$B$47:$AM$47,0)),0)</f>
        <v>7.787200590247715</v>
      </c>
      <c r="AG35" s="111">
        <f>IFERROR(INDEX('Electricity Emissions - Ref'!$B$54:$AM$54,MATCH('Electricity Emissions - Ref'!$AD35,'Electricity Emissions - Ref'!$B$47:$AM$47,0)),0)</f>
        <v>0</v>
      </c>
      <c r="AH35" s="111">
        <f t="shared" si="1"/>
        <v>0</v>
      </c>
      <c r="AI35" s="111">
        <f t="shared" si="2"/>
        <v>9.3988705282553563E-3</v>
      </c>
      <c r="AJ35" s="111">
        <f t="shared" si="3"/>
        <v>4.7975681625717863</v>
      </c>
      <c r="AL35" s="240">
        <f>INDEX('Electric Generation - Ref'!$C$15:$AL$15,MATCH('Electricity Emissions - Ref'!$AD35,'Electric Generation - Ref'!$C$3:$AL$3,0))</f>
        <v>18.845046593497432</v>
      </c>
      <c r="AM35" s="240">
        <f t="shared" si="4"/>
        <v>0.41322267640000016</v>
      </c>
      <c r="AN35" s="241">
        <f t="shared" si="5"/>
        <v>911.00080336513906</v>
      </c>
    </row>
    <row r="36" spans="1:40" x14ac:dyDescent="0.3">
      <c r="AD36" s="117">
        <f t="shared" si="0"/>
        <v>2045</v>
      </c>
      <c r="AE36" s="111">
        <f>IFERROR(INDEX('Electricity Emissions - Ref'!$B$55:$AM$55,MATCH('Electricity Emissions - Ref'!$AD36,'Electricity Emissions - Ref'!$B$47:$AM$47,0)),0)</f>
        <v>3.146391500587757</v>
      </c>
      <c r="AF36" s="111">
        <f>IFERROR(INDEX('Electricity Emissions - Ref'!$B$75:$AM$75,MATCH('Electricity Emissions - Ref'!$AD36,'Electricity Emissions - Ref'!$B$47:$AM$47,0)),0)</f>
        <v>7.8333142295741256</v>
      </c>
      <c r="AG36" s="111">
        <f>IFERROR(INDEX('Electricity Emissions - Ref'!$B$54:$AM$54,MATCH('Electricity Emissions - Ref'!$AD36,'Electricity Emissions - Ref'!$B$47:$AM$47,0)),0)</f>
        <v>0</v>
      </c>
      <c r="AH36" s="111">
        <f t="shared" si="1"/>
        <v>0</v>
      </c>
      <c r="AI36" s="111">
        <f t="shared" si="2"/>
        <v>9.3988705282553563E-3</v>
      </c>
      <c r="AJ36" s="111">
        <f t="shared" si="3"/>
        <v>4.8660582862296176</v>
      </c>
      <c r="AL36" s="240">
        <f>INDEX('Electric Generation - Ref'!$C$15:$AL$15,MATCH('Electricity Emissions - Ref'!$AD36,'Electric Generation - Ref'!$C$3:$AL$3,0))</f>
        <v>18.95664172600118</v>
      </c>
      <c r="AM36" s="240">
        <f t="shared" si="4"/>
        <v>0.4132226764000001</v>
      </c>
      <c r="AN36" s="241">
        <f t="shared" si="5"/>
        <v>911.00080336513895</v>
      </c>
    </row>
    <row r="37" spans="1:40" x14ac:dyDescent="0.3">
      <c r="AD37" s="117">
        <f t="shared" si="0"/>
        <v>2046</v>
      </c>
      <c r="AE37" s="111">
        <f>IFERROR(INDEX('Electricity Emissions - Ref'!$B$55:$AM$55,MATCH('Electricity Emissions - Ref'!$AD37,'Electricity Emissions - Ref'!$B$47:$AM$47,0)),0)</f>
        <v>3.1920039062262959</v>
      </c>
      <c r="AF37" s="111">
        <f>IFERROR(INDEX('Electricity Emissions - Ref'!$B$75:$AM$75,MATCH('Electricity Emissions - Ref'!$AD37,'Electricity Emissions - Ref'!$B$47:$AM$47,0)),0)</f>
        <v>7.876542232375054</v>
      </c>
      <c r="AG37" s="111">
        <f>IFERROR(INDEX('Electricity Emissions - Ref'!$B$54:$AM$54,MATCH('Electricity Emissions - Ref'!$AD37,'Electricity Emissions - Ref'!$B$47:$AM$47,0)),0)</f>
        <v>0</v>
      </c>
      <c r="AH37" s="111">
        <f t="shared" si="1"/>
        <v>0</v>
      </c>
      <c r="AI37" s="111">
        <f t="shared" si="2"/>
        <v>9.3988705282553563E-3</v>
      </c>
      <c r="AJ37" s="111">
        <f t="shared" si="3"/>
        <v>4.9991976833599177</v>
      </c>
      <c r="AL37" s="240">
        <f>INDEX('Electric Generation - Ref'!$C$15:$AL$15,MATCH('Electricity Emissions - Ref'!$AD37,'Electric Generation - Ref'!$C$3:$AL$3,0))</f>
        <v>19.061253610270292</v>
      </c>
      <c r="AM37" s="240">
        <f t="shared" si="4"/>
        <v>0.4132226764000001</v>
      </c>
      <c r="AN37" s="241">
        <f t="shared" si="5"/>
        <v>911.00080336513895</v>
      </c>
    </row>
    <row r="38" spans="1:40" x14ac:dyDescent="0.3">
      <c r="AD38" s="117">
        <f t="shared" si="0"/>
        <v>2047</v>
      </c>
      <c r="AE38" s="111">
        <f>IFERROR(INDEX('Electricity Emissions - Ref'!$B$55:$AM$55,MATCH('Electricity Emissions - Ref'!$AD38,'Electricity Emissions - Ref'!$B$47:$AM$47,0)),0)</f>
        <v>3.2375873830414035</v>
      </c>
      <c r="AF38" s="111">
        <f>IFERROR(INDEX('Electricity Emissions - Ref'!$B$75:$AM$75,MATCH('Electricity Emissions - Ref'!$AD38,'Electricity Emissions - Ref'!$B$47:$AM$47,0)),0)</f>
        <v>7.9176293685165655</v>
      </c>
      <c r="AG38" s="111">
        <f>IFERROR(INDEX('Electricity Emissions - Ref'!$B$54:$AM$54,MATCH('Electricity Emissions - Ref'!$AD38,'Electricity Emissions - Ref'!$B$47:$AM$47,0)),0)</f>
        <v>0</v>
      </c>
      <c r="AH38" s="111">
        <f t="shared" si="1"/>
        <v>0</v>
      </c>
      <c r="AI38" s="111">
        <f t="shared" si="2"/>
        <v>9.3988705282553563E-3</v>
      </c>
      <c r="AJ38" s="111">
        <f t="shared" si="3"/>
        <v>5.0719283706920235</v>
      </c>
      <c r="AL38" s="240">
        <f>INDEX('Electric Generation - Ref'!$C$15:$AL$15,MATCH('Electricity Emissions - Ref'!$AD38,'Electric Generation - Ref'!$C$3:$AL$3,0))</f>
        <v>19.160684591404877</v>
      </c>
      <c r="AM38" s="240">
        <f t="shared" si="4"/>
        <v>0.4132226764000001</v>
      </c>
      <c r="AN38" s="241">
        <f t="shared" si="5"/>
        <v>911.00080336513895</v>
      </c>
    </row>
    <row r="39" spans="1:40" x14ac:dyDescent="0.3">
      <c r="AD39" s="117">
        <f t="shared" si="0"/>
        <v>2048</v>
      </c>
      <c r="AE39" s="111">
        <f>IFERROR(INDEX('Electricity Emissions - Ref'!$B$55:$AM$55,MATCH('Electricity Emissions - Ref'!$AD39,'Electricity Emissions - Ref'!$B$47:$AM$47,0)),0)</f>
        <v>3.2830466776730978</v>
      </c>
      <c r="AF39" s="111">
        <f>IFERROR(INDEX('Electricity Emissions - Ref'!$B$75:$AM$75,MATCH('Electricity Emissions - Ref'!$AD39,'Electricity Emissions - Ref'!$B$47:$AM$47,0)),0)</f>
        <v>7.9571326901966835</v>
      </c>
      <c r="AG39" s="111">
        <f>IFERROR(INDEX('Electricity Emissions - Ref'!$B$54:$AM$54,MATCH('Electricity Emissions - Ref'!$AD39,'Electricity Emissions - Ref'!$B$47:$AM$47,0)),0)</f>
        <v>0</v>
      </c>
      <c r="AH39" s="111">
        <f t="shared" si="1"/>
        <v>0</v>
      </c>
      <c r="AI39" s="111">
        <f t="shared" si="2"/>
        <v>9.3988705282553563E-3</v>
      </c>
      <c r="AJ39" s="111">
        <f t="shared" si="3"/>
        <v>5.1455350595133602</v>
      </c>
      <c r="AL39" s="240">
        <f>INDEX('Electric Generation - Ref'!$C$15:$AL$15,MATCH('Electricity Emissions - Ref'!$AD39,'Electric Generation - Ref'!$C$3:$AL$3,0))</f>
        <v>19.256282737238188</v>
      </c>
      <c r="AM39" s="240">
        <f t="shared" si="4"/>
        <v>0.4132226764000001</v>
      </c>
      <c r="AN39" s="241">
        <f t="shared" si="5"/>
        <v>911.00080336513895</v>
      </c>
    </row>
    <row r="40" spans="1:40" x14ac:dyDescent="0.3">
      <c r="AD40" s="117">
        <f t="shared" si="0"/>
        <v>2049</v>
      </c>
      <c r="AE40" s="111">
        <f>IFERROR(INDEX('Electricity Emissions - Ref'!$B$55:$AM$55,MATCH('Electricity Emissions - Ref'!$AD40,'Electricity Emissions - Ref'!$B$47:$AM$47,0)),0)</f>
        <v>3.3290249554333049</v>
      </c>
      <c r="AF40" s="111">
        <f>IFERROR(INDEX('Electricity Emissions - Ref'!$B$75:$AM$75,MATCH('Electricity Emissions - Ref'!$AD40,'Electricity Emissions - Ref'!$B$47:$AM$47,0)),0)</f>
        <v>7.9956821353873542</v>
      </c>
      <c r="AG40" s="111">
        <f>IFERROR(INDEX('Electricity Emissions - Ref'!$B$54:$AM$54,MATCH('Electricity Emissions - Ref'!$AD40,'Electricity Emissions - Ref'!$B$47:$AM$47,0)),0)</f>
        <v>0</v>
      </c>
      <c r="AH40" s="111">
        <f t="shared" si="1"/>
        <v>0</v>
      </c>
      <c r="AI40" s="111">
        <f t="shared" si="2"/>
        <v>9.3988705282553563E-3</v>
      </c>
      <c r="AJ40" s="111">
        <f t="shared" si="3"/>
        <v>5.2133537214288488</v>
      </c>
      <c r="AL40" s="240">
        <f>INDEX('Electric Generation - Ref'!$C$15:$AL$15,MATCH('Electricity Emissions - Ref'!$AD40,'Electric Generation - Ref'!$C$3:$AL$3,0))</f>
        <v>19.349572499374464</v>
      </c>
      <c r="AM40" s="240">
        <f t="shared" si="4"/>
        <v>0.41322267640000004</v>
      </c>
      <c r="AN40" s="241">
        <f t="shared" si="5"/>
        <v>911.00080336513884</v>
      </c>
    </row>
    <row r="41" spans="1:40" x14ac:dyDescent="0.3">
      <c r="AD41" s="117">
        <f t="shared" si="0"/>
        <v>2050</v>
      </c>
      <c r="AE41" s="111">
        <f>IFERROR(INDEX('Electricity Emissions - Ref'!$B$55:$AM$55,MATCH('Electricity Emissions - Ref'!$AD41,'Electricity Emissions - Ref'!$B$47:$AM$47,0)),0)</f>
        <v>3.3752611112129753</v>
      </c>
      <c r="AF41" s="111">
        <f>IFERROR(INDEX('Electricity Emissions - Ref'!$B$75:$AM$75,MATCH('Electricity Emissions - Ref'!$AD41,'Electricity Emissions - Ref'!$B$47:$AM$47,0)),0)</f>
        <v>8.0334766970211753</v>
      </c>
      <c r="AG41" s="111">
        <f>IFERROR(INDEX('Electricity Emissions - Ref'!$B$54:$AM$54,MATCH('Electricity Emissions - Ref'!$AD41,'Electricity Emissions - Ref'!$B$47:$AM$47,0)),0)</f>
        <v>0</v>
      </c>
      <c r="AH41" s="111">
        <f t="shared" si="1"/>
        <v>0</v>
      </c>
      <c r="AI41" s="111">
        <f t="shared" si="2"/>
        <v>9.3988705282553563E-3</v>
      </c>
      <c r="AJ41" s="111">
        <f t="shared" si="3"/>
        <v>5.2896905581077114</v>
      </c>
      <c r="AL41" s="240">
        <f>INDEX('Electric Generation - Ref'!$C$15:$AL$15,MATCH('Electricity Emissions - Ref'!$AD41,'Electric Generation - Ref'!$C$3:$AL$3,0))</f>
        <v>19.441035441251433</v>
      </c>
      <c r="AM41" s="240">
        <f t="shared" si="4"/>
        <v>0.41322267640000016</v>
      </c>
      <c r="AN41" s="241">
        <f t="shared" si="5"/>
        <v>911.00080336513906</v>
      </c>
    </row>
    <row r="42" spans="1:40" x14ac:dyDescent="0.3">
      <c r="A42" s="57" t="s">
        <v>382</v>
      </c>
    </row>
    <row r="43" spans="1:40" x14ac:dyDescent="0.3">
      <c r="A43" s="57" t="s">
        <v>275</v>
      </c>
    </row>
    <row r="44" spans="1:40" x14ac:dyDescent="0.3">
      <c r="A44" s="57" t="s">
        <v>333</v>
      </c>
    </row>
    <row r="45" spans="1:40" x14ac:dyDescent="0.3">
      <c r="A45" s="57" t="s">
        <v>265</v>
      </c>
    </row>
    <row r="46" spans="1:40" x14ac:dyDescent="0.3">
      <c r="A46" s="57"/>
    </row>
    <row r="47" spans="1:40" x14ac:dyDescent="0.3">
      <c r="A47" s="57" t="s">
        <v>246</v>
      </c>
      <c r="B47" s="57">
        <v>2015</v>
      </c>
      <c r="C47" s="57">
        <v>2016</v>
      </c>
      <c r="D47" s="57">
        <v>2017</v>
      </c>
      <c r="E47" s="57">
        <v>2018</v>
      </c>
      <c r="F47" s="57">
        <v>2019</v>
      </c>
      <c r="G47" s="57">
        <v>2020</v>
      </c>
      <c r="H47" s="57">
        <v>2021</v>
      </c>
      <c r="I47" s="57">
        <v>2022</v>
      </c>
      <c r="J47" s="57">
        <v>2023</v>
      </c>
      <c r="K47" s="57">
        <v>2024</v>
      </c>
      <c r="L47" s="57">
        <v>2025</v>
      </c>
      <c r="M47" s="57">
        <v>2026</v>
      </c>
      <c r="N47" s="57">
        <v>2027</v>
      </c>
      <c r="O47" s="57">
        <v>2028</v>
      </c>
      <c r="P47" s="57">
        <v>2029</v>
      </c>
      <c r="Q47" s="57">
        <v>2030</v>
      </c>
      <c r="R47" s="57">
        <v>2031</v>
      </c>
      <c r="S47" s="57">
        <v>2032</v>
      </c>
      <c r="T47" s="57">
        <v>2033</v>
      </c>
      <c r="U47" s="57">
        <v>2034</v>
      </c>
      <c r="V47" s="57">
        <v>2035</v>
      </c>
      <c r="W47" s="57">
        <v>2036</v>
      </c>
      <c r="X47" s="57">
        <v>2037</v>
      </c>
      <c r="Y47" s="57">
        <v>2038</v>
      </c>
      <c r="Z47" s="57">
        <v>2039</v>
      </c>
      <c r="AA47" s="57">
        <v>2040</v>
      </c>
      <c r="AB47" s="57">
        <v>2041</v>
      </c>
      <c r="AC47" s="57">
        <v>2042</v>
      </c>
      <c r="AD47" s="57">
        <v>2043</v>
      </c>
      <c r="AE47" s="57">
        <v>2044</v>
      </c>
      <c r="AF47" s="57">
        <v>2045</v>
      </c>
      <c r="AG47" s="57">
        <v>2046</v>
      </c>
      <c r="AH47" s="57">
        <v>2047</v>
      </c>
      <c r="AI47" s="57">
        <v>2048</v>
      </c>
      <c r="AJ47" s="57">
        <v>2049</v>
      </c>
      <c r="AK47" s="57">
        <v>2050</v>
      </c>
      <c r="AL47" s="222" t="s">
        <v>315</v>
      </c>
      <c r="AM47" s="222" t="s">
        <v>508</v>
      </c>
    </row>
    <row r="48" spans="1:40" x14ac:dyDescent="0.3">
      <c r="A48" s="43" t="s">
        <v>339</v>
      </c>
      <c r="B48" s="56">
        <v>2.4352752986875097</v>
      </c>
      <c r="C48" s="56">
        <v>1.4615106766780637</v>
      </c>
      <c r="D48" s="56">
        <v>0.55985852250894774</v>
      </c>
      <c r="E48" s="56">
        <v>1.4285373434945456</v>
      </c>
      <c r="F48" s="56">
        <v>0.79808296788659738</v>
      </c>
      <c r="G48" s="56">
        <v>0.51340613481534403</v>
      </c>
      <c r="H48" s="56">
        <v>0.47417916508143548</v>
      </c>
      <c r="I48" s="56">
        <v>0.42161979063311411</v>
      </c>
      <c r="J48" s="56">
        <v>0.35768907145191359</v>
      </c>
      <c r="K48" s="56">
        <v>0.33411555986920621</v>
      </c>
      <c r="L48" s="56">
        <v>0.31729700875510025</v>
      </c>
      <c r="M48" s="56">
        <v>0.26386497230151035</v>
      </c>
      <c r="N48" s="56">
        <v>0.25214271686363049</v>
      </c>
      <c r="O48" s="56">
        <v>0.21325637514689966</v>
      </c>
      <c r="P48" s="56">
        <v>0.22238304677947729</v>
      </c>
      <c r="Q48" s="56">
        <v>0.21397533341451955</v>
      </c>
      <c r="R48" s="56">
        <v>0.23070562380695567</v>
      </c>
      <c r="S48" s="56">
        <v>0.24496337130123547</v>
      </c>
      <c r="T48" s="56">
        <v>0.25867249733034459</v>
      </c>
      <c r="U48" s="56">
        <v>0.2775808464158076</v>
      </c>
      <c r="V48" s="56">
        <v>0.29454949151557108</v>
      </c>
      <c r="W48" s="56">
        <v>0.30739091965108495</v>
      </c>
      <c r="X48" s="56">
        <v>0.32633703521809782</v>
      </c>
      <c r="Y48" s="56">
        <v>0.34685882423212427</v>
      </c>
      <c r="Z48" s="56">
        <v>0.36194923692697423</v>
      </c>
      <c r="AA48" s="56">
        <v>0.38654432148901247</v>
      </c>
      <c r="AB48" s="56">
        <v>0.40603439396430085</v>
      </c>
      <c r="AC48" s="56">
        <v>0.42575284862642915</v>
      </c>
      <c r="AD48" s="56">
        <v>0.44470554651638178</v>
      </c>
      <c r="AE48" s="56">
        <v>0.46299618276630006</v>
      </c>
      <c r="AF48" s="56">
        <v>0.48107784081640154</v>
      </c>
      <c r="AG48" s="56">
        <v>0.50757206828446355</v>
      </c>
      <c r="AH48" s="56">
        <v>0.5260588729111626</v>
      </c>
      <c r="AI48" s="56">
        <v>0.54503826543020129</v>
      </c>
      <c r="AJ48" s="56">
        <v>0.56128158426619124</v>
      </c>
      <c r="AK48" s="56">
        <v>0.58102892913615767</v>
      </c>
      <c r="AL48" s="222"/>
      <c r="AM48" s="222" t="s">
        <v>615</v>
      </c>
    </row>
    <row r="49" spans="1:39" x14ac:dyDescent="0.3">
      <c r="A49" s="43" t="s">
        <v>340</v>
      </c>
      <c r="B49" s="56">
        <v>0.64387821119179123</v>
      </c>
      <c r="C49" s="56">
        <v>1.233035471778839</v>
      </c>
      <c r="D49" s="56">
        <v>1.6749571813965889</v>
      </c>
      <c r="E49" s="56">
        <v>2.7037553635258318</v>
      </c>
      <c r="F49" s="56">
        <v>3.5198666954822788</v>
      </c>
      <c r="G49" s="56">
        <v>4.0000722098008916</v>
      </c>
      <c r="H49" s="56">
        <v>3.810819940051736</v>
      </c>
      <c r="I49" s="56">
        <v>3.5951331800343271</v>
      </c>
      <c r="J49" s="56">
        <v>3.4001855322197185</v>
      </c>
      <c r="K49" s="56">
        <v>3.1802117830138008</v>
      </c>
      <c r="L49" s="56">
        <v>2.9964807215243594</v>
      </c>
      <c r="M49" s="56">
        <v>2.7570297115225459</v>
      </c>
      <c r="N49" s="56">
        <v>2.5078774095055985</v>
      </c>
      <c r="O49" s="56">
        <v>2.3342923017795272</v>
      </c>
      <c r="P49" s="56">
        <v>2.1811891983927687</v>
      </c>
      <c r="Q49" s="56">
        <v>2.1787245977797149</v>
      </c>
      <c r="R49" s="56">
        <v>2.1916355199051205</v>
      </c>
      <c r="S49" s="56">
        <v>2.2118216941162712</v>
      </c>
      <c r="T49" s="56">
        <v>2.2149286963049781</v>
      </c>
      <c r="U49" s="56">
        <v>2.2508136378304142</v>
      </c>
      <c r="V49" s="56">
        <v>2.2665660482345817</v>
      </c>
      <c r="W49" s="56">
        <v>2.2466156830963149</v>
      </c>
      <c r="X49" s="56">
        <v>2.266848653691707</v>
      </c>
      <c r="Y49" s="56">
        <v>2.2929834736862067</v>
      </c>
      <c r="Z49" s="56">
        <v>2.2791852023375041</v>
      </c>
      <c r="AA49" s="56">
        <v>2.3219611436808298</v>
      </c>
      <c r="AB49" s="56">
        <v>2.3321458085647704</v>
      </c>
      <c r="AC49" s="56">
        <v>2.3442605270827159</v>
      </c>
      <c r="AD49" s="56">
        <v>2.3556460160448212</v>
      </c>
      <c r="AE49" s="56">
        <v>2.3668479161618303</v>
      </c>
      <c r="AF49" s="56">
        <v>2.3791180365292819</v>
      </c>
      <c r="AG49" s="56">
        <v>2.43344249926013</v>
      </c>
      <c r="AH49" s="56">
        <v>2.4490083339801973</v>
      </c>
      <c r="AI49" s="56">
        <v>2.4652928169561164</v>
      </c>
      <c r="AJ49" s="56">
        <v>2.467858231691034</v>
      </c>
      <c r="AK49" s="56">
        <v>2.4838848108397342</v>
      </c>
      <c r="AL49" s="222"/>
      <c r="AM49" s="222" t="s">
        <v>615</v>
      </c>
    </row>
    <row r="50" spans="1:39" x14ac:dyDescent="0.3">
      <c r="A50" s="43" t="s">
        <v>341</v>
      </c>
      <c r="B50" s="56">
        <v>0.28978054760393829</v>
      </c>
      <c r="C50" s="56">
        <v>0.18023756592539025</v>
      </c>
      <c r="D50" s="56">
        <v>9.4472714018067713E-2</v>
      </c>
      <c r="E50" s="56">
        <v>0.85349504637875984</v>
      </c>
      <c r="F50" s="56">
        <v>1.2902878790080745</v>
      </c>
      <c r="G50" s="56">
        <v>1.1564823992227404</v>
      </c>
      <c r="H50" s="56">
        <v>1.3565226029653414</v>
      </c>
      <c r="I50" s="56">
        <v>1.4618850709491316</v>
      </c>
      <c r="J50" s="56">
        <v>1.3338948789035863</v>
      </c>
      <c r="K50" s="56">
        <v>1.2837725376336702</v>
      </c>
      <c r="L50" s="56">
        <v>1.2385399805030874</v>
      </c>
      <c r="M50" s="56">
        <v>1.0338737439212173</v>
      </c>
      <c r="N50" s="56">
        <v>1.0128307018847806</v>
      </c>
      <c r="O50" s="56">
        <v>0.85957512090332078</v>
      </c>
      <c r="P50" s="56">
        <v>0.86594404752693954</v>
      </c>
      <c r="Q50" s="56">
        <v>0.763144241982192</v>
      </c>
      <c r="R50" s="56">
        <v>0.77756488481590946</v>
      </c>
      <c r="S50" s="56">
        <v>0.79691117017757462</v>
      </c>
      <c r="T50" s="56">
        <v>0.79979431475803575</v>
      </c>
      <c r="U50" s="56">
        <v>0.80572969334068156</v>
      </c>
      <c r="V50" s="56">
        <v>0.82245861904082029</v>
      </c>
      <c r="W50" s="56">
        <v>0.83392011232222651</v>
      </c>
      <c r="X50" s="56">
        <v>0.84644555667304344</v>
      </c>
      <c r="Y50" s="56">
        <v>0.8612864158139163</v>
      </c>
      <c r="Z50" s="56">
        <v>0.88088171162479711</v>
      </c>
      <c r="AA50" s="56">
        <v>0.8985564531502076</v>
      </c>
      <c r="AB50" s="56">
        <v>0.92219836070000238</v>
      </c>
      <c r="AC50" s="56">
        <v>0.9510433583469996</v>
      </c>
      <c r="AD50" s="56">
        <v>0.98147184719937264</v>
      </c>
      <c r="AE50" s="56">
        <v>1.0118408833606847</v>
      </c>
      <c r="AF50" s="56">
        <v>1.0417340635761436</v>
      </c>
      <c r="AG50" s="56">
        <v>1.0705454458624835</v>
      </c>
      <c r="AH50" s="56">
        <v>1.0996743634030957</v>
      </c>
      <c r="AI50" s="56">
        <v>1.1279798988656928</v>
      </c>
      <c r="AJ50" s="56">
        <v>1.1706240271116344</v>
      </c>
      <c r="AK50" s="56">
        <v>1.2008212585276641</v>
      </c>
      <c r="AL50" s="222"/>
      <c r="AM50" s="222" t="s">
        <v>615</v>
      </c>
    </row>
    <row r="51" spans="1:39" x14ac:dyDescent="0.3">
      <c r="A51" s="43" t="s">
        <v>342</v>
      </c>
      <c r="B51" s="56">
        <v>4.3742245929974624E-2</v>
      </c>
      <c r="C51" s="56">
        <v>3.1374342084065608E-2</v>
      </c>
      <c r="D51" s="56">
        <v>1.9927174432357194E-2</v>
      </c>
      <c r="E51" s="56">
        <v>0.12742018257953283</v>
      </c>
      <c r="F51" s="56">
        <v>0.15032402486625282</v>
      </c>
      <c r="G51" s="56">
        <v>0.13355965478014073</v>
      </c>
      <c r="H51" s="56">
        <v>0.14645980620432394</v>
      </c>
      <c r="I51" s="56">
        <v>0.15145812098895212</v>
      </c>
      <c r="J51" s="56">
        <v>0.1415014651053158</v>
      </c>
      <c r="K51" s="56">
        <v>0.13500080078730714</v>
      </c>
      <c r="L51" s="56">
        <v>0.12851533234343354</v>
      </c>
      <c r="M51" s="56">
        <v>0.1101398596210099</v>
      </c>
      <c r="N51" s="56">
        <v>0.10622987629586568</v>
      </c>
      <c r="O51" s="56">
        <v>9.3146947769483651E-2</v>
      </c>
      <c r="P51" s="56">
        <v>9.2624429640471739E-2</v>
      </c>
      <c r="Q51" s="56">
        <v>8.4653181263574268E-2</v>
      </c>
      <c r="R51" s="56">
        <v>8.5101304832136709E-2</v>
      </c>
      <c r="S51" s="56">
        <v>8.5562940860046136E-2</v>
      </c>
      <c r="T51" s="56">
        <v>8.4748900550298753E-2</v>
      </c>
      <c r="U51" s="56">
        <v>8.4778894721958806E-2</v>
      </c>
      <c r="V51" s="56">
        <v>8.5354713515888136E-2</v>
      </c>
      <c r="W51" s="56">
        <v>8.5180824423012017E-2</v>
      </c>
      <c r="X51" s="56">
        <v>8.5316760789080751E-2</v>
      </c>
      <c r="Y51" s="56">
        <v>8.5685950972395009E-2</v>
      </c>
      <c r="Z51" s="56">
        <v>8.6880262333834432E-2</v>
      </c>
      <c r="AA51" s="56">
        <v>8.7662220046354322E-2</v>
      </c>
      <c r="AB51" s="56">
        <v>8.9004729345123726E-2</v>
      </c>
      <c r="AC51" s="56">
        <v>9.0717962895034435E-2</v>
      </c>
      <c r="AD51" s="56">
        <v>9.2911120546663784E-2</v>
      </c>
      <c r="AE51" s="56">
        <v>9.5297848127319493E-2</v>
      </c>
      <c r="AF51" s="56">
        <v>9.7320403864439103E-2</v>
      </c>
      <c r="AG51" s="56">
        <v>9.9205240872911563E-2</v>
      </c>
      <c r="AH51" s="56">
        <v>0.1012116906826054</v>
      </c>
      <c r="AI51" s="56">
        <v>0.10337708242157063</v>
      </c>
      <c r="AJ51" s="56">
        <v>0.10683894985279377</v>
      </c>
      <c r="AK51" s="56">
        <v>0.10925389577643979</v>
      </c>
      <c r="AL51" s="222"/>
      <c r="AM51" s="222" t="s">
        <v>615</v>
      </c>
    </row>
    <row r="52" spans="1:39" x14ac:dyDescent="0.3">
      <c r="A52" s="43" t="s">
        <v>343</v>
      </c>
      <c r="B52" s="56">
        <v>0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222"/>
      <c r="AM52" s="222" t="s">
        <v>615</v>
      </c>
    </row>
    <row r="53" spans="1:39" x14ac:dyDescent="0.3">
      <c r="A53" s="43" t="s">
        <v>344</v>
      </c>
      <c r="B53" s="56">
        <v>0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222"/>
      <c r="AM53" s="222" t="s">
        <v>615</v>
      </c>
    </row>
    <row r="54" spans="1:39" x14ac:dyDescent="0.3">
      <c r="A54" s="43" t="s">
        <v>345</v>
      </c>
      <c r="B54" s="56">
        <v>3.2133976754717248</v>
      </c>
      <c r="C54" s="56">
        <v>0.80160221638986517</v>
      </c>
      <c r="D54" s="56">
        <v>0.13477064423227769</v>
      </c>
      <c r="E54" s="56">
        <v>0.49455156608235562</v>
      </c>
      <c r="F54" s="56">
        <v>0.26560017736496944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222"/>
      <c r="AM54" s="222"/>
    </row>
    <row r="55" spans="1:39" x14ac:dyDescent="0.3">
      <c r="A55" s="43" t="s">
        <v>79</v>
      </c>
      <c r="B55" s="56">
        <v>17.166526240571784</v>
      </c>
      <c r="C55" s="56">
        <v>12.627759517406549</v>
      </c>
      <c r="D55" s="56">
        <v>9.2368024575153704</v>
      </c>
      <c r="E55" s="56">
        <v>11.536073244945227</v>
      </c>
      <c r="F55" s="56">
        <v>6.2234996734347696</v>
      </c>
      <c r="G55" s="56">
        <v>5.3901397489502569</v>
      </c>
      <c r="H55" s="56">
        <v>4.3186714585962642</v>
      </c>
      <c r="I55" s="56">
        <v>3.4488855374685916</v>
      </c>
      <c r="J55" s="56">
        <v>3.1063843279382266</v>
      </c>
      <c r="K55" s="56">
        <v>3.0305707251452185</v>
      </c>
      <c r="L55" s="56">
        <v>2.9503585936716772</v>
      </c>
      <c r="M55" s="56">
        <v>2.781965723873419</v>
      </c>
      <c r="N55" s="56">
        <v>2.6797318626824733</v>
      </c>
      <c r="O55" s="56">
        <v>2.541907805904652</v>
      </c>
      <c r="P55" s="56">
        <v>2.5066314162035717</v>
      </c>
      <c r="Q55" s="56">
        <v>2.4551885177255821</v>
      </c>
      <c r="R55" s="56">
        <v>2.4922809615275074</v>
      </c>
      <c r="S55" s="56">
        <v>2.5272010447199849</v>
      </c>
      <c r="T55" s="56">
        <v>2.5653152160351347</v>
      </c>
      <c r="U55" s="56">
        <v>2.6075759632357145</v>
      </c>
      <c r="V55" s="56">
        <v>2.6528008435641217</v>
      </c>
      <c r="W55" s="56">
        <v>2.700993021184865</v>
      </c>
      <c r="X55" s="56">
        <v>2.750908052186837</v>
      </c>
      <c r="Y55" s="56">
        <v>2.8023805318841806</v>
      </c>
      <c r="Z55" s="56">
        <v>2.8536143558117422</v>
      </c>
      <c r="AA55" s="56">
        <v>2.9039529404210565</v>
      </c>
      <c r="AB55" s="56">
        <v>2.9542219989736487</v>
      </c>
      <c r="AC55" s="56">
        <v>3.004117293577989</v>
      </c>
      <c r="AD55" s="56">
        <v>3.0526727222132051</v>
      </c>
      <c r="AE55" s="56">
        <v>3.1000824010840615</v>
      </c>
      <c r="AF55" s="56">
        <v>3.146391500587757</v>
      </c>
      <c r="AG55" s="56">
        <v>3.1920039062262959</v>
      </c>
      <c r="AH55" s="56">
        <v>3.2375873830414035</v>
      </c>
      <c r="AI55" s="56">
        <v>3.2830466776730978</v>
      </c>
      <c r="AJ55" s="56">
        <v>3.3290249554333049</v>
      </c>
      <c r="AK55" s="56">
        <v>3.3752611112129753</v>
      </c>
      <c r="AL55" s="222"/>
      <c r="AM55" s="222"/>
    </row>
    <row r="56" spans="1:39" x14ac:dyDescent="0.3">
      <c r="A56" s="43" t="s">
        <v>347</v>
      </c>
      <c r="B56" s="56">
        <v>7.0746469330322661</v>
      </c>
      <c r="C56" s="56">
        <v>9.3104235411780323</v>
      </c>
      <c r="D56" s="56">
        <v>10.058924038809328</v>
      </c>
      <c r="E56" s="56">
        <v>5.3507058507338066</v>
      </c>
      <c r="F56" s="56">
        <v>5.9840772824857797</v>
      </c>
      <c r="G56" s="56">
        <v>3.9913346097368398</v>
      </c>
      <c r="H56" s="56">
        <v>3.51122241753716</v>
      </c>
      <c r="I56" s="56">
        <v>3.1891817732512364</v>
      </c>
      <c r="J56" s="56">
        <v>2.8943837642704753</v>
      </c>
      <c r="K56" s="56">
        <v>2.6593929547140838</v>
      </c>
      <c r="L56" s="56">
        <v>2.4293759110176727</v>
      </c>
      <c r="M56" s="56">
        <v>2.3580869073861086</v>
      </c>
      <c r="N56" s="56">
        <v>2.0406252523673318</v>
      </c>
      <c r="O56" s="56">
        <v>2.0434499377190378</v>
      </c>
      <c r="P56" s="56">
        <v>1.7974928116917301</v>
      </c>
      <c r="Q56" s="56">
        <v>1.9173960340022409</v>
      </c>
      <c r="R56" s="56">
        <v>1.9343337741585223</v>
      </c>
      <c r="S56" s="56">
        <v>1.9394138517042843</v>
      </c>
      <c r="T56" s="56">
        <v>1.9437447139553667</v>
      </c>
      <c r="U56" s="56">
        <v>1.9470013841694582</v>
      </c>
      <c r="V56" s="56">
        <v>1.9492821027775553</v>
      </c>
      <c r="W56" s="56">
        <v>1.9506082453681126</v>
      </c>
      <c r="X56" s="56">
        <v>1.9505492920096787</v>
      </c>
      <c r="Y56" s="56">
        <v>1.9491136552489057</v>
      </c>
      <c r="Z56" s="56">
        <v>1.946039672994067</v>
      </c>
      <c r="AA56" s="56">
        <v>1.9415440094749192</v>
      </c>
      <c r="AB56" s="56">
        <v>1.9358801747601158</v>
      </c>
      <c r="AC56" s="56">
        <v>1.9291120147362513</v>
      </c>
      <c r="AD56" s="56">
        <v>1.921748118644429</v>
      </c>
      <c r="AE56" s="56">
        <v>1.913792788791904</v>
      </c>
      <c r="AF56" s="56">
        <v>1.9052403825625328</v>
      </c>
      <c r="AG56" s="56">
        <v>1.8960881192887107</v>
      </c>
      <c r="AH56" s="56">
        <v>1.8863965022146538</v>
      </c>
      <c r="AI56" s="56">
        <v>1.8759888612214217</v>
      </c>
      <c r="AJ56" s="56">
        <v>1.8649579142740975</v>
      </c>
      <c r="AK56" s="56">
        <v>1.8531879178961415</v>
      </c>
      <c r="AL56" s="222" t="s">
        <v>615</v>
      </c>
      <c r="AM56" s="222"/>
    </row>
    <row r="57" spans="1:39" x14ac:dyDescent="0.3">
      <c r="A57" s="43" t="s">
        <v>470</v>
      </c>
      <c r="B57" s="56">
        <v>0.84534139386547846</v>
      </c>
      <c r="C57" s="56">
        <v>0.54794893556792024</v>
      </c>
      <c r="D57" s="56">
        <v>0.23336289731832627</v>
      </c>
      <c r="E57" s="56">
        <v>0.55957336288576287</v>
      </c>
      <c r="F57" s="56">
        <v>0.80215136909222529</v>
      </c>
      <c r="G57" s="56">
        <v>1.9503648151585753</v>
      </c>
      <c r="H57" s="56">
        <v>2.3675421793709739</v>
      </c>
      <c r="I57" s="56">
        <v>2.5421434029507388</v>
      </c>
      <c r="J57" s="56">
        <v>2.5598512176573722</v>
      </c>
      <c r="K57" s="56">
        <v>2.8636945429615248</v>
      </c>
      <c r="L57" s="56">
        <v>3.17904547019908</v>
      </c>
      <c r="M57" s="56">
        <v>3.0466012741148689</v>
      </c>
      <c r="N57" s="56">
        <v>3.5212002916113638</v>
      </c>
      <c r="O57" s="56">
        <v>3.2907005553639244</v>
      </c>
      <c r="P57" s="56">
        <v>3.7904238104101675</v>
      </c>
      <c r="Q57" s="56">
        <v>3.4477722495046947</v>
      </c>
      <c r="R57" s="56">
        <v>3.5139215597164184</v>
      </c>
      <c r="S57" s="56">
        <v>3.573949736022469</v>
      </c>
      <c r="T57" s="56">
        <v>3.6377823148069415</v>
      </c>
      <c r="U57" s="56">
        <v>3.7051446336648031</v>
      </c>
      <c r="V57" s="56">
        <v>3.7732040447288178</v>
      </c>
      <c r="W57" s="56">
        <v>3.8429806713667514</v>
      </c>
      <c r="X57" s="56">
        <v>3.9135162707362228</v>
      </c>
      <c r="Y57" s="56">
        <v>3.983856113083089</v>
      </c>
      <c r="Z57" s="56">
        <v>4.0531205870502287</v>
      </c>
      <c r="AA57" s="56">
        <v>4.1205076950222912</v>
      </c>
      <c r="AB57" s="56">
        <v>4.1858166345070948</v>
      </c>
      <c r="AC57" s="56">
        <v>4.2487172184247566</v>
      </c>
      <c r="AD57" s="56">
        <v>4.3089600780315003</v>
      </c>
      <c r="AE57" s="56">
        <v>4.3663836184605707</v>
      </c>
      <c r="AF57" s="56">
        <v>4.4210496640163521</v>
      </c>
      <c r="AG57" s="56">
        <v>4.4734299300911031</v>
      </c>
      <c r="AH57" s="56">
        <v>4.5242086833066715</v>
      </c>
      <c r="AI57" s="56">
        <v>4.5741196459800211</v>
      </c>
      <c r="AJ57" s="56">
        <v>4.6237000381180158</v>
      </c>
      <c r="AK57" s="56">
        <v>4.6732645961297932</v>
      </c>
      <c r="AL57" s="222" t="s">
        <v>615</v>
      </c>
      <c r="AM57" s="222"/>
    </row>
    <row r="58" spans="1:39" x14ac:dyDescent="0.3">
      <c r="A58" s="43" t="s">
        <v>353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222"/>
      <c r="AM58" s="222"/>
    </row>
    <row r="59" spans="1:39" x14ac:dyDescent="0.3">
      <c r="A59" s="43" t="s">
        <v>471</v>
      </c>
      <c r="B59" s="56">
        <v>0.14475086318345318</v>
      </c>
      <c r="C59" s="56">
        <v>0.1395774845628375</v>
      </c>
      <c r="D59" s="56">
        <v>0.13440410594222177</v>
      </c>
      <c r="E59" s="56">
        <v>0.13078228987216556</v>
      </c>
      <c r="F59" s="56">
        <v>0.12716047380210938</v>
      </c>
      <c r="G59" s="56">
        <v>0.12353865773205319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>
        <v>0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0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222" t="s">
        <v>615</v>
      </c>
      <c r="AM59" s="222"/>
    </row>
    <row r="60" spans="1:39" x14ac:dyDescent="0.3">
      <c r="A60" s="43" t="s">
        <v>472</v>
      </c>
      <c r="B60" s="56">
        <v>0.78669241781363464</v>
      </c>
      <c r="C60" s="56">
        <v>0.75857612444024369</v>
      </c>
      <c r="D60" s="56">
        <v>0.73045983106685264</v>
      </c>
      <c r="E60" s="56">
        <v>0.71077597441573415</v>
      </c>
      <c r="F60" s="56">
        <v>0.69109211776461543</v>
      </c>
      <c r="G60" s="56">
        <v>0.67140826111349694</v>
      </c>
      <c r="H60" s="56">
        <v>0.65890668341477909</v>
      </c>
      <c r="I60" s="56">
        <v>0.64640510571606113</v>
      </c>
      <c r="J60" s="56">
        <v>0.63390352801734329</v>
      </c>
      <c r="K60" s="56">
        <v>0.64027688135394445</v>
      </c>
      <c r="L60" s="56">
        <v>0.64665023469054583</v>
      </c>
      <c r="M60" s="56">
        <v>0.65302358802714711</v>
      </c>
      <c r="N60" s="56">
        <v>0.65743590956787101</v>
      </c>
      <c r="O60" s="56">
        <v>0.66184823110859503</v>
      </c>
      <c r="P60" s="56">
        <v>0.66626055264931894</v>
      </c>
      <c r="Q60" s="56">
        <v>0.66809901995795407</v>
      </c>
      <c r="R60" s="56">
        <v>0.66993748726658897</v>
      </c>
      <c r="S60" s="56">
        <v>0.66993748726658897</v>
      </c>
      <c r="T60" s="56">
        <v>0.66993748726658897</v>
      </c>
      <c r="U60" s="56">
        <v>0.66993748726658897</v>
      </c>
      <c r="V60" s="56">
        <v>0.66993748726658897</v>
      </c>
      <c r="W60" s="56">
        <v>0.66993748726658897</v>
      </c>
      <c r="X60" s="56">
        <v>0.66993748726658897</v>
      </c>
      <c r="Y60" s="56">
        <v>0.66993748726658897</v>
      </c>
      <c r="Z60" s="56">
        <v>0.66993748726658897</v>
      </c>
      <c r="AA60" s="56">
        <v>0.66993748726658897</v>
      </c>
      <c r="AB60" s="56">
        <v>0.66993748726658897</v>
      </c>
      <c r="AC60" s="56">
        <v>0.66993748726658897</v>
      </c>
      <c r="AD60" s="56">
        <v>0.66993748726658897</v>
      </c>
      <c r="AE60" s="56">
        <v>0.66993748726658897</v>
      </c>
      <c r="AF60" s="56">
        <v>0.66993748726658897</v>
      </c>
      <c r="AG60" s="56">
        <v>0.66993748726658897</v>
      </c>
      <c r="AH60" s="56">
        <v>0.66993748726658897</v>
      </c>
      <c r="AI60" s="56">
        <v>0.66993748726658897</v>
      </c>
      <c r="AJ60" s="56">
        <v>0.66993748726658897</v>
      </c>
      <c r="AK60" s="56">
        <v>0.66993748726658897</v>
      </c>
      <c r="AL60" s="222" t="s">
        <v>615</v>
      </c>
      <c r="AM60" s="222"/>
    </row>
    <row r="61" spans="1:39" x14ac:dyDescent="0.3">
      <c r="A61" s="43" t="s">
        <v>355</v>
      </c>
      <c r="B61" s="56">
        <v>9.3988705282553563E-3</v>
      </c>
      <c r="C61" s="56">
        <v>9.3988705282553563E-3</v>
      </c>
      <c r="D61" s="56">
        <v>9.3988705282553563E-3</v>
      </c>
      <c r="E61" s="56">
        <v>9.3988705282553563E-3</v>
      </c>
      <c r="F61" s="56">
        <v>9.3988705282553563E-3</v>
      </c>
      <c r="G61" s="56">
        <v>9.3988705282553563E-3</v>
      </c>
      <c r="H61" s="56">
        <v>9.3988705282553563E-3</v>
      </c>
      <c r="I61" s="56">
        <v>9.3988705282553563E-3</v>
      </c>
      <c r="J61" s="56">
        <v>9.3988705282553563E-3</v>
      </c>
      <c r="K61" s="56">
        <v>9.3988705282553563E-3</v>
      </c>
      <c r="L61" s="56">
        <v>9.3988705282553563E-3</v>
      </c>
      <c r="M61" s="56">
        <v>9.3988705282553563E-3</v>
      </c>
      <c r="N61" s="56">
        <v>9.3988705282553563E-3</v>
      </c>
      <c r="O61" s="56">
        <v>9.3988705282553563E-3</v>
      </c>
      <c r="P61" s="56">
        <v>9.3988705282553563E-3</v>
      </c>
      <c r="Q61" s="56">
        <v>9.3988705282553563E-3</v>
      </c>
      <c r="R61" s="56">
        <v>9.3988705282553563E-3</v>
      </c>
      <c r="S61" s="56">
        <v>9.3988705282553563E-3</v>
      </c>
      <c r="T61" s="56">
        <v>9.3988705282553563E-3</v>
      </c>
      <c r="U61" s="56">
        <v>9.3988705282553563E-3</v>
      </c>
      <c r="V61" s="56">
        <v>9.3988705282553563E-3</v>
      </c>
      <c r="W61" s="56">
        <v>9.3988705282553563E-3</v>
      </c>
      <c r="X61" s="56">
        <v>9.3988705282553563E-3</v>
      </c>
      <c r="Y61" s="56">
        <v>9.3988705282553563E-3</v>
      </c>
      <c r="Z61" s="56">
        <v>9.3988705282553563E-3</v>
      </c>
      <c r="AA61" s="56">
        <v>9.3988705282553563E-3</v>
      </c>
      <c r="AB61" s="56">
        <v>9.3988705282553563E-3</v>
      </c>
      <c r="AC61" s="56">
        <v>9.3988705282553563E-3</v>
      </c>
      <c r="AD61" s="56">
        <v>9.3988705282553563E-3</v>
      </c>
      <c r="AE61" s="56">
        <v>9.3988705282553563E-3</v>
      </c>
      <c r="AF61" s="56">
        <v>9.3988705282553563E-3</v>
      </c>
      <c r="AG61" s="56">
        <v>9.3988705282553563E-3</v>
      </c>
      <c r="AH61" s="56">
        <v>9.3988705282553563E-3</v>
      </c>
      <c r="AI61" s="56">
        <v>9.3988705282553563E-3</v>
      </c>
      <c r="AJ61" s="56">
        <v>9.3988705282553563E-3</v>
      </c>
      <c r="AK61" s="56">
        <v>9.3988705282553563E-3</v>
      </c>
      <c r="AL61" s="222"/>
      <c r="AM61" s="222"/>
    </row>
    <row r="62" spans="1:39" x14ac:dyDescent="0.3">
      <c r="A62" s="43" t="s">
        <v>473</v>
      </c>
      <c r="B62" s="56">
        <v>2.5815117103820302E-2</v>
      </c>
      <c r="C62" s="56">
        <v>2.4892487891279194E-2</v>
      </c>
      <c r="D62" s="56">
        <v>2.3969858678738083E-2</v>
      </c>
      <c r="E62" s="56">
        <v>2.3323937791492649E-2</v>
      </c>
      <c r="F62" s="56">
        <v>2.2678016904247214E-2</v>
      </c>
      <c r="G62" s="56">
        <v>2.2032096017001779E-2</v>
      </c>
      <c r="H62" s="56">
        <v>2.1621859837057611E-2</v>
      </c>
      <c r="I62" s="56">
        <v>2.1211623657113435E-2</v>
      </c>
      <c r="J62" s="56">
        <v>2.080138747716926E-2</v>
      </c>
      <c r="K62" s="56">
        <v>2.1010527490474131E-2</v>
      </c>
      <c r="L62" s="56">
        <v>2.1219667503779006E-2</v>
      </c>
      <c r="M62" s="56">
        <v>2.1428807517083873E-2</v>
      </c>
      <c r="N62" s="56">
        <v>2.1573596757064172E-2</v>
      </c>
      <c r="O62" s="56">
        <v>2.1718385997044475E-2</v>
      </c>
      <c r="P62" s="56">
        <v>2.186317523702477E-2</v>
      </c>
      <c r="Q62" s="56">
        <v>2.1923504087016557E-2</v>
      </c>
      <c r="R62" s="56">
        <v>2.1983832937008351E-2</v>
      </c>
      <c r="S62" s="56">
        <v>2.1983832937008351E-2</v>
      </c>
      <c r="T62" s="56">
        <v>2.1983832937008351E-2</v>
      </c>
      <c r="U62" s="56">
        <v>2.1983832937008351E-2</v>
      </c>
      <c r="V62" s="56">
        <v>2.1983832937008351E-2</v>
      </c>
      <c r="W62" s="56">
        <v>2.1983832937008351E-2</v>
      </c>
      <c r="X62" s="56">
        <v>2.1983832937008351E-2</v>
      </c>
      <c r="Y62" s="56">
        <v>2.1983832937008351E-2</v>
      </c>
      <c r="Z62" s="56">
        <v>2.1983832937008351E-2</v>
      </c>
      <c r="AA62" s="56">
        <v>2.1983832937008351E-2</v>
      </c>
      <c r="AB62" s="56">
        <v>2.1983832937008351E-2</v>
      </c>
      <c r="AC62" s="56">
        <v>2.1983832937008351E-2</v>
      </c>
      <c r="AD62" s="56">
        <v>2.1983832937008351E-2</v>
      </c>
      <c r="AE62" s="56">
        <v>2.1983832937008351E-2</v>
      </c>
      <c r="AF62" s="56">
        <v>2.1983832937008351E-2</v>
      </c>
      <c r="AG62" s="56">
        <v>2.1983832937008351E-2</v>
      </c>
      <c r="AH62" s="56">
        <v>2.1983832937008351E-2</v>
      </c>
      <c r="AI62" s="56">
        <v>2.1983832937008351E-2</v>
      </c>
      <c r="AJ62" s="56">
        <v>2.1983832937008351E-2</v>
      </c>
      <c r="AK62" s="56">
        <v>2.1983832937008351E-2</v>
      </c>
      <c r="AL62" s="222" t="s">
        <v>615</v>
      </c>
      <c r="AM62" s="222"/>
    </row>
    <row r="63" spans="1:39" x14ac:dyDescent="0.3">
      <c r="A63" s="43" t="s">
        <v>474</v>
      </c>
      <c r="B63" s="56">
        <v>0.6882056300693874</v>
      </c>
      <c r="C63" s="56">
        <v>0.6636092427671848</v>
      </c>
      <c r="D63" s="56">
        <v>0.63901285546498232</v>
      </c>
      <c r="E63" s="56">
        <v>0.62179323994303926</v>
      </c>
      <c r="F63" s="56">
        <v>0.60457362442109608</v>
      </c>
      <c r="G63" s="56">
        <v>0.58735400889915312</v>
      </c>
      <c r="H63" s="56">
        <v>0.57641751585283818</v>
      </c>
      <c r="I63" s="56">
        <v>0.56548102280652313</v>
      </c>
      <c r="J63" s="56">
        <v>0.55454452976020807</v>
      </c>
      <c r="K63" s="56">
        <v>0.56011999680342761</v>
      </c>
      <c r="L63" s="56">
        <v>0.56569546384664693</v>
      </c>
      <c r="M63" s="56">
        <v>0.57127093088986625</v>
      </c>
      <c r="N63" s="56">
        <v>0.57513086961209514</v>
      </c>
      <c r="O63" s="56">
        <v>0.57899080833432404</v>
      </c>
      <c r="P63" s="56">
        <v>0.58285074705655282</v>
      </c>
      <c r="Q63" s="56">
        <v>0.58445905485748151</v>
      </c>
      <c r="R63" s="56">
        <v>0.5860673626584102</v>
      </c>
      <c r="S63" s="56">
        <v>0.5860673626584102</v>
      </c>
      <c r="T63" s="56">
        <v>0.5860673626584102</v>
      </c>
      <c r="U63" s="56">
        <v>0.5860673626584102</v>
      </c>
      <c r="V63" s="56">
        <v>0.5860673626584102</v>
      </c>
      <c r="W63" s="56">
        <v>0.5860673626584102</v>
      </c>
      <c r="X63" s="56">
        <v>0.5860673626584102</v>
      </c>
      <c r="Y63" s="56">
        <v>0.5860673626584102</v>
      </c>
      <c r="Z63" s="56">
        <v>0.5860673626584102</v>
      </c>
      <c r="AA63" s="56">
        <v>0.5860673626584102</v>
      </c>
      <c r="AB63" s="56">
        <v>0.5860673626584102</v>
      </c>
      <c r="AC63" s="56">
        <v>0.5860673626584102</v>
      </c>
      <c r="AD63" s="56">
        <v>0.5860673626584102</v>
      </c>
      <c r="AE63" s="56">
        <v>0.5860673626584102</v>
      </c>
      <c r="AF63" s="56">
        <v>0.5860673626584102</v>
      </c>
      <c r="AG63" s="56">
        <v>0.5860673626584102</v>
      </c>
      <c r="AH63" s="56">
        <v>0.5860673626584102</v>
      </c>
      <c r="AI63" s="56">
        <v>0.5860673626584102</v>
      </c>
      <c r="AJ63" s="56">
        <v>0.5860673626584102</v>
      </c>
      <c r="AK63" s="56">
        <v>0.5860673626584102</v>
      </c>
      <c r="AL63" s="222" t="s">
        <v>615</v>
      </c>
      <c r="AM63" s="222"/>
    </row>
    <row r="64" spans="1:39" x14ac:dyDescent="0.3">
      <c r="A64" s="43" t="s">
        <v>475</v>
      </c>
      <c r="B64" s="56">
        <v>0.26895120035769621</v>
      </c>
      <c r="C64" s="56">
        <v>0.25933891646992396</v>
      </c>
      <c r="D64" s="56">
        <v>0.24972663258215161</v>
      </c>
      <c r="E64" s="56">
        <v>0.24299719582375476</v>
      </c>
      <c r="F64" s="56">
        <v>0.23626775906535788</v>
      </c>
      <c r="G64" s="56">
        <v>0.22953832230696103</v>
      </c>
      <c r="H64" s="56">
        <v>0.2252643338302707</v>
      </c>
      <c r="I64" s="56">
        <v>0.22099034535358025</v>
      </c>
      <c r="J64" s="56">
        <v>0.21671635687688987</v>
      </c>
      <c r="K64" s="56">
        <v>0.21889525296304577</v>
      </c>
      <c r="L64" s="56">
        <v>0.22107414904920164</v>
      </c>
      <c r="M64" s="56">
        <v>0.22325304513535751</v>
      </c>
      <c r="N64" s="56">
        <v>0.22476151165654237</v>
      </c>
      <c r="O64" s="56">
        <v>0.22626997817772723</v>
      </c>
      <c r="P64" s="56">
        <v>0.22777844469891209</v>
      </c>
      <c r="Q64" s="56">
        <v>0.22840697241607244</v>
      </c>
      <c r="R64" s="56">
        <v>0.22903550013323279</v>
      </c>
      <c r="S64" s="56">
        <v>0.22903550013323279</v>
      </c>
      <c r="T64" s="56">
        <v>0.22903550013323279</v>
      </c>
      <c r="U64" s="56">
        <v>0.22903550013323279</v>
      </c>
      <c r="V64" s="56">
        <v>0.22903550013323279</v>
      </c>
      <c r="W64" s="56">
        <v>0.22903550013323279</v>
      </c>
      <c r="X64" s="56">
        <v>0.22903550013323279</v>
      </c>
      <c r="Y64" s="56">
        <v>0.22903550013323279</v>
      </c>
      <c r="Z64" s="56">
        <v>0.22903550013323279</v>
      </c>
      <c r="AA64" s="56">
        <v>0.22903550013323279</v>
      </c>
      <c r="AB64" s="56">
        <v>0.22903550013323279</v>
      </c>
      <c r="AC64" s="56">
        <v>0.22903550013323279</v>
      </c>
      <c r="AD64" s="56">
        <v>0.22903550013323279</v>
      </c>
      <c r="AE64" s="56">
        <v>0.22903550013323279</v>
      </c>
      <c r="AF64" s="56">
        <v>0.22903550013323279</v>
      </c>
      <c r="AG64" s="56">
        <v>0.22903550013323279</v>
      </c>
      <c r="AH64" s="56">
        <v>0.22903550013323279</v>
      </c>
      <c r="AI64" s="56">
        <v>0.22903550013323279</v>
      </c>
      <c r="AJ64" s="56">
        <v>0.22903550013323279</v>
      </c>
      <c r="AK64" s="56">
        <v>0.22903550013323279</v>
      </c>
      <c r="AL64" s="222" t="s">
        <v>615</v>
      </c>
      <c r="AM64" s="222"/>
    </row>
    <row r="65" spans="1:39" x14ac:dyDescent="0.3">
      <c r="A65" s="43" t="s">
        <v>476</v>
      </c>
      <c r="B65" s="56">
        <v>0.19467773621690385</v>
      </c>
      <c r="C65" s="56">
        <v>0.37496832585219297</v>
      </c>
      <c r="D65" s="56">
        <v>0.31401092150722987</v>
      </c>
      <c r="E65" s="56">
        <v>0.37307247161390777</v>
      </c>
      <c r="F65" s="56">
        <v>0.41628170422001615</v>
      </c>
      <c r="G65" s="56">
        <v>0.61539804498479878</v>
      </c>
      <c r="H65" s="56">
        <v>0.66928985239748029</v>
      </c>
      <c r="I65" s="56">
        <v>0.69986523922451072</v>
      </c>
      <c r="J65" s="56">
        <v>0.71254641043593991</v>
      </c>
      <c r="K65" s="56">
        <v>0.74830362428128816</v>
      </c>
      <c r="L65" s="56">
        <v>0.79213135207660412</v>
      </c>
      <c r="M65" s="56">
        <v>0.75114890254757805</v>
      </c>
      <c r="N65" s="56">
        <v>0.81131307633755334</v>
      </c>
      <c r="O65" s="56">
        <v>0.75893802784882292</v>
      </c>
      <c r="P65" s="56">
        <v>0.82026980939187533</v>
      </c>
      <c r="Q65" s="56">
        <v>0.77850442544384413</v>
      </c>
      <c r="R65" s="56">
        <v>0.78675785999363601</v>
      </c>
      <c r="S65" s="56">
        <v>0.79373856933624309</v>
      </c>
      <c r="T65" s="56">
        <v>0.79466559226685196</v>
      </c>
      <c r="U65" s="56">
        <v>0.80755586521242451</v>
      </c>
      <c r="V65" s="56">
        <v>0.81345870477557303</v>
      </c>
      <c r="W65" s="56">
        <v>0.80674215209576672</v>
      </c>
      <c r="X65" s="56">
        <v>0.81465481560619124</v>
      </c>
      <c r="Y65" s="56">
        <v>0.82494919903337494</v>
      </c>
      <c r="Z65" s="56">
        <v>0.82111289588919489</v>
      </c>
      <c r="AA65" s="56">
        <v>0.83784640194180993</v>
      </c>
      <c r="AB65" s="56">
        <v>0.84299421665376406</v>
      </c>
      <c r="AC65" s="56">
        <v>0.8489832235045528</v>
      </c>
      <c r="AD65" s="56">
        <v>0.85480122978394724</v>
      </c>
      <c r="AE65" s="56">
        <v>0.86058533215565192</v>
      </c>
      <c r="AF65" s="56">
        <v>0.86680794144335183</v>
      </c>
      <c r="AG65" s="56">
        <v>0.8884324290799287</v>
      </c>
      <c r="AH65" s="56">
        <v>0.89597510971496219</v>
      </c>
      <c r="AI65" s="56">
        <v>0.90384699583977879</v>
      </c>
      <c r="AJ65" s="56">
        <v>0.90675092850719552</v>
      </c>
      <c r="AK65" s="56">
        <v>0.914701663827716</v>
      </c>
      <c r="AL65" s="222"/>
      <c r="AM65" s="222" t="s">
        <v>615</v>
      </c>
    </row>
    <row r="66" spans="1:39" x14ac:dyDescent="0.3">
      <c r="A66" s="43" t="s">
        <v>477</v>
      </c>
      <c r="B66" s="56">
        <v>0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6">
        <v>0</v>
      </c>
      <c r="T66" s="56">
        <v>0</v>
      </c>
      <c r="U66" s="56">
        <v>0</v>
      </c>
      <c r="V66" s="56">
        <v>0</v>
      </c>
      <c r="W66" s="56">
        <v>0</v>
      </c>
      <c r="X66" s="56">
        <v>0</v>
      </c>
      <c r="Y66" s="56">
        <v>0</v>
      </c>
      <c r="Z66" s="56">
        <v>0</v>
      </c>
      <c r="AA66" s="56">
        <v>0</v>
      </c>
      <c r="AB66" s="56">
        <v>0</v>
      </c>
      <c r="AC66" s="56">
        <v>0</v>
      </c>
      <c r="AD66" s="56">
        <v>0</v>
      </c>
      <c r="AE66" s="56">
        <v>0</v>
      </c>
      <c r="AF66" s="56">
        <v>0</v>
      </c>
      <c r="AG66" s="56">
        <v>0</v>
      </c>
      <c r="AH66" s="56">
        <v>0</v>
      </c>
      <c r="AI66" s="56">
        <v>0</v>
      </c>
      <c r="AJ66" s="56">
        <v>0</v>
      </c>
      <c r="AK66" s="56">
        <v>0</v>
      </c>
      <c r="AL66" s="222"/>
      <c r="AM66" s="222"/>
    </row>
    <row r="67" spans="1:39" x14ac:dyDescent="0.3">
      <c r="A67" s="43" t="s">
        <v>478</v>
      </c>
      <c r="B67" s="56">
        <v>0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56">
        <v>0</v>
      </c>
      <c r="V67" s="56">
        <v>0</v>
      </c>
      <c r="W67" s="56">
        <v>0</v>
      </c>
      <c r="X67" s="56">
        <v>0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6">
        <v>0</v>
      </c>
      <c r="AE67" s="56">
        <v>0</v>
      </c>
      <c r="AF67" s="56">
        <v>0</v>
      </c>
      <c r="AG67" s="56">
        <v>0</v>
      </c>
      <c r="AH67" s="56">
        <v>0</v>
      </c>
      <c r="AI67" s="56">
        <v>0</v>
      </c>
      <c r="AJ67" s="56">
        <v>0</v>
      </c>
      <c r="AK67" s="56">
        <v>0</v>
      </c>
      <c r="AL67" s="222"/>
      <c r="AM67" s="222"/>
    </row>
    <row r="68" spans="1:39" x14ac:dyDescent="0.3">
      <c r="A68" s="43" t="s">
        <v>479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0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0</v>
      </c>
      <c r="AI68" s="56">
        <v>0</v>
      </c>
      <c r="AJ68" s="56">
        <v>0</v>
      </c>
      <c r="AK68" s="56">
        <v>0</v>
      </c>
      <c r="AL68" s="222"/>
      <c r="AM68" s="222"/>
    </row>
    <row r="69" spans="1:39" x14ac:dyDescent="0.3">
      <c r="A69" s="43" t="s">
        <v>480</v>
      </c>
      <c r="B69" s="56">
        <v>0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0</v>
      </c>
      <c r="X69" s="56">
        <v>0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0</v>
      </c>
      <c r="AG69" s="56">
        <v>0</v>
      </c>
      <c r="AH69" s="56">
        <v>0</v>
      </c>
      <c r="AI69" s="56">
        <v>0</v>
      </c>
      <c r="AJ69" s="56">
        <v>0</v>
      </c>
      <c r="AK69" s="56">
        <v>0</v>
      </c>
      <c r="AL69" s="222"/>
      <c r="AM69" s="222"/>
    </row>
    <row r="70" spans="1:39" x14ac:dyDescent="0.3">
      <c r="A70" s="43" t="s">
        <v>481</v>
      </c>
      <c r="B70" s="56">
        <v>0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6">
        <v>0</v>
      </c>
      <c r="V70" s="56">
        <v>0</v>
      </c>
      <c r="W70" s="56">
        <v>0</v>
      </c>
      <c r="X70" s="56">
        <v>0</v>
      </c>
      <c r="Y70" s="56">
        <v>0</v>
      </c>
      <c r="Z70" s="56">
        <v>0</v>
      </c>
      <c r="AA70" s="56">
        <v>0</v>
      </c>
      <c r="AB70" s="56">
        <v>0</v>
      </c>
      <c r="AC70" s="56">
        <v>0</v>
      </c>
      <c r="AD70" s="56">
        <v>0</v>
      </c>
      <c r="AE70" s="56">
        <v>0</v>
      </c>
      <c r="AF70" s="56">
        <v>0</v>
      </c>
      <c r="AG70" s="56">
        <v>0</v>
      </c>
      <c r="AH70" s="56">
        <v>0</v>
      </c>
      <c r="AI70" s="56">
        <v>0</v>
      </c>
      <c r="AJ70" s="56">
        <v>0</v>
      </c>
      <c r="AK70" s="56">
        <v>0</v>
      </c>
      <c r="AL70" s="222"/>
      <c r="AM70" s="222"/>
    </row>
    <row r="71" spans="1:39" x14ac:dyDescent="0.3">
      <c r="A71" s="43" t="s">
        <v>482</v>
      </c>
      <c r="B71" s="56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0</v>
      </c>
      <c r="T71" s="56">
        <v>0</v>
      </c>
      <c r="U71" s="56">
        <v>0</v>
      </c>
      <c r="V71" s="56">
        <v>0</v>
      </c>
      <c r="W71" s="56">
        <v>0</v>
      </c>
      <c r="X71" s="56">
        <v>0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6">
        <v>0</v>
      </c>
      <c r="AE71" s="56">
        <v>0</v>
      </c>
      <c r="AF71" s="56">
        <v>0</v>
      </c>
      <c r="AG71" s="56">
        <v>0</v>
      </c>
      <c r="AH71" s="56">
        <v>0</v>
      </c>
      <c r="AI71" s="56">
        <v>0</v>
      </c>
      <c r="AJ71" s="56">
        <v>0</v>
      </c>
      <c r="AK71" s="56">
        <v>0</v>
      </c>
      <c r="AL71" s="222"/>
      <c r="AM71" s="222"/>
    </row>
    <row r="72" spans="1:39" x14ac:dyDescent="0.3">
      <c r="A72" s="43" t="s">
        <v>483</v>
      </c>
      <c r="B72" s="56">
        <v>0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56">
        <v>0</v>
      </c>
      <c r="T72" s="56">
        <v>0</v>
      </c>
      <c r="U72" s="56">
        <v>0</v>
      </c>
      <c r="V72" s="56">
        <v>0</v>
      </c>
      <c r="W72" s="56">
        <v>0</v>
      </c>
      <c r="X72" s="56">
        <v>0</v>
      </c>
      <c r="Y72" s="56">
        <v>0</v>
      </c>
      <c r="Z72" s="56">
        <v>0</v>
      </c>
      <c r="AA72" s="56">
        <v>0</v>
      </c>
      <c r="AB72" s="56">
        <v>0</v>
      </c>
      <c r="AC72" s="56">
        <v>0</v>
      </c>
      <c r="AD72" s="56">
        <v>0</v>
      </c>
      <c r="AE72" s="56">
        <v>0</v>
      </c>
      <c r="AF72" s="56">
        <v>0</v>
      </c>
      <c r="AG72" s="56">
        <v>0</v>
      </c>
      <c r="AH72" s="56">
        <v>0</v>
      </c>
      <c r="AI72" s="56">
        <v>0</v>
      </c>
      <c r="AJ72" s="56">
        <v>0</v>
      </c>
      <c r="AK72" s="56">
        <v>0</v>
      </c>
      <c r="AL72" s="222"/>
      <c r="AM72" s="222"/>
    </row>
    <row r="73" spans="1:39" x14ac:dyDescent="0.3">
      <c r="A73" s="57" t="s">
        <v>52</v>
      </c>
      <c r="B73" s="58">
        <v>33.831080381627615</v>
      </c>
      <c r="C73" s="58">
        <v>28.424253719520642</v>
      </c>
      <c r="D73" s="58">
        <v>24.114058706001696</v>
      </c>
      <c r="E73" s="58">
        <v>25.166255940614171</v>
      </c>
      <c r="F73" s="58">
        <v>21.141342636326645</v>
      </c>
      <c r="G73" s="58">
        <v>19.394027834046508</v>
      </c>
      <c r="H73" s="58">
        <v>18.146316685667916</v>
      </c>
      <c r="I73" s="58">
        <v>16.973659083562136</v>
      </c>
      <c r="J73" s="58">
        <v>15.941801340642414</v>
      </c>
      <c r="K73" s="58">
        <v>15.684764057545246</v>
      </c>
      <c r="L73" s="58">
        <v>15.495782755709444</v>
      </c>
      <c r="M73" s="58">
        <v>14.581086337385969</v>
      </c>
      <c r="N73" s="58">
        <v>14.420251945670426</v>
      </c>
      <c r="O73" s="58">
        <v>13.633493346581615</v>
      </c>
      <c r="P73" s="58">
        <v>13.785110360207065</v>
      </c>
      <c r="Q73" s="58">
        <v>13.351646002963143</v>
      </c>
      <c r="R73" s="58">
        <v>13.528724542279702</v>
      </c>
      <c r="S73" s="58">
        <v>13.689985431761604</v>
      </c>
      <c r="T73" s="58">
        <v>13.816075299531448</v>
      </c>
      <c r="U73" s="58">
        <v>14.002603972114759</v>
      </c>
      <c r="V73" s="58">
        <v>14.174097621676424</v>
      </c>
      <c r="W73" s="58">
        <v>14.290854683031629</v>
      </c>
      <c r="X73" s="58">
        <v>14.470999490434354</v>
      </c>
      <c r="Y73" s="58">
        <v>14.663537217477689</v>
      </c>
      <c r="Z73" s="58">
        <v>14.799206978491839</v>
      </c>
      <c r="AA73" s="58">
        <v>15.014998238749977</v>
      </c>
      <c r="AB73" s="58">
        <v>15.184719370992317</v>
      </c>
      <c r="AC73" s="58">
        <v>15.359127500718225</v>
      </c>
      <c r="AD73" s="58">
        <v>15.529339732503816</v>
      </c>
      <c r="AE73" s="58">
        <v>15.694250024431817</v>
      </c>
      <c r="AF73" s="58">
        <v>15.855162886919755</v>
      </c>
      <c r="AG73" s="58">
        <v>16.077142692489524</v>
      </c>
      <c r="AH73" s="58">
        <v>16.236543992778248</v>
      </c>
      <c r="AI73" s="58">
        <v>16.395113297911397</v>
      </c>
      <c r="AJ73" s="58">
        <v>16.547459682777763</v>
      </c>
      <c r="AK73" s="58">
        <v>16.707827236870116</v>
      </c>
    </row>
    <row r="74" spans="1:39" x14ac:dyDescent="0.3">
      <c r="A74" s="43" t="s">
        <v>508</v>
      </c>
      <c r="B74" s="190">
        <f>SUMIF($AM$48:$AM$72,"Y",B$48:B$72)</f>
        <v>3.6073540396301174</v>
      </c>
      <c r="C74" s="190">
        <f t="shared" ref="C74:AK74" si="6">SUMIF($AM$48:$AM$72,"Y",C$48:C$72)</f>
        <v>3.2811263823185515</v>
      </c>
      <c r="D74" s="190">
        <f t="shared" si="6"/>
        <v>2.6632265138631914</v>
      </c>
      <c r="E74" s="190">
        <f t="shared" si="6"/>
        <v>5.4862804075925782</v>
      </c>
      <c r="F74" s="190">
        <f t="shared" si="6"/>
        <v>6.1748432714632191</v>
      </c>
      <c r="G74" s="190">
        <f t="shared" si="6"/>
        <v>6.4189184436039151</v>
      </c>
      <c r="H74" s="190">
        <f t="shared" si="6"/>
        <v>6.4572713667003176</v>
      </c>
      <c r="I74" s="190">
        <f t="shared" si="6"/>
        <v>6.329961401830035</v>
      </c>
      <c r="J74" s="190">
        <f t="shared" si="6"/>
        <v>5.9458173581164742</v>
      </c>
      <c r="K74" s="190">
        <f t="shared" si="6"/>
        <v>5.6814043055852723</v>
      </c>
      <c r="L74" s="190">
        <f t="shared" si="6"/>
        <v>5.4729643952025846</v>
      </c>
      <c r="M74" s="190">
        <f t="shared" si="6"/>
        <v>4.916057189913861</v>
      </c>
      <c r="N74" s="190">
        <f t="shared" si="6"/>
        <v>4.6903937808874279</v>
      </c>
      <c r="O74" s="190">
        <f t="shared" si="6"/>
        <v>4.2592087734480542</v>
      </c>
      <c r="P74" s="190">
        <f t="shared" si="6"/>
        <v>4.1824105317315325</v>
      </c>
      <c r="Q74" s="190">
        <f t="shared" si="6"/>
        <v>4.0190017798838449</v>
      </c>
      <c r="R74" s="190">
        <f t="shared" si="6"/>
        <v>4.0717651933537589</v>
      </c>
      <c r="S74" s="190">
        <f t="shared" si="6"/>
        <v>4.1329977457913705</v>
      </c>
      <c r="T74" s="190">
        <f t="shared" si="6"/>
        <v>4.1528100012105087</v>
      </c>
      <c r="U74" s="190">
        <f t="shared" si="6"/>
        <v>4.2264589375212864</v>
      </c>
      <c r="V74" s="190">
        <f t="shared" si="6"/>
        <v>4.2823875770824351</v>
      </c>
      <c r="W74" s="190">
        <f t="shared" si="6"/>
        <v>4.2798496915884048</v>
      </c>
      <c r="X74" s="190">
        <f t="shared" si="6"/>
        <v>4.3396028219781204</v>
      </c>
      <c r="Y74" s="190">
        <f t="shared" si="6"/>
        <v>4.4117638637380177</v>
      </c>
      <c r="Z74" s="190">
        <f t="shared" si="6"/>
        <v>4.4300093091123047</v>
      </c>
      <c r="AA74" s="190">
        <f t="shared" si="6"/>
        <v>4.5325705403082139</v>
      </c>
      <c r="AB74" s="190">
        <f t="shared" si="6"/>
        <v>4.592377509227962</v>
      </c>
      <c r="AC74" s="190">
        <f t="shared" si="6"/>
        <v>4.6607579204557323</v>
      </c>
      <c r="AD74" s="190">
        <f t="shared" si="6"/>
        <v>4.7295357600911867</v>
      </c>
      <c r="AE74" s="190">
        <f t="shared" si="6"/>
        <v>4.7975681625717863</v>
      </c>
      <c r="AF74" s="190">
        <f t="shared" si="6"/>
        <v>4.8660582862296176</v>
      </c>
      <c r="AG74" s="190">
        <f t="shared" si="6"/>
        <v>4.9991976833599177</v>
      </c>
      <c r="AH74" s="190">
        <f t="shared" si="6"/>
        <v>5.0719283706920235</v>
      </c>
      <c r="AI74" s="190">
        <f t="shared" si="6"/>
        <v>5.1455350595133602</v>
      </c>
      <c r="AJ74" s="190">
        <f t="shared" si="6"/>
        <v>5.2133537214288488</v>
      </c>
      <c r="AK74" s="190">
        <f t="shared" si="6"/>
        <v>5.2896905581077114</v>
      </c>
    </row>
    <row r="75" spans="1:39" x14ac:dyDescent="0.3">
      <c r="A75" s="43" t="s">
        <v>315</v>
      </c>
      <c r="B75" s="190">
        <f>SUMIF($AL$48:$AL$72,"Y",B$48:B$72)</f>
        <v>9.8344035554257356</v>
      </c>
      <c r="C75" s="190">
        <f t="shared" ref="C75:AK75" si="7">SUMIF($AL$48:$AL$72,"Y",C$48:C$72)</f>
        <v>11.704366732877421</v>
      </c>
      <c r="D75" s="190">
        <f t="shared" si="7"/>
        <v>12.069860219862599</v>
      </c>
      <c r="E75" s="190">
        <f t="shared" si="7"/>
        <v>7.6399518514657547</v>
      </c>
      <c r="F75" s="190">
        <f t="shared" si="7"/>
        <v>8.4680006435354311</v>
      </c>
      <c r="G75" s="190">
        <f t="shared" si="7"/>
        <v>7.5755707709640809</v>
      </c>
      <c r="H75" s="190">
        <f t="shared" si="7"/>
        <v>7.3609749898430792</v>
      </c>
      <c r="I75" s="190">
        <f t="shared" si="7"/>
        <v>7.1854132737352536</v>
      </c>
      <c r="J75" s="190">
        <f t="shared" si="7"/>
        <v>6.8802007840594577</v>
      </c>
      <c r="K75" s="190">
        <f t="shared" si="7"/>
        <v>6.9633901562865006</v>
      </c>
      <c r="L75" s="190">
        <f t="shared" si="7"/>
        <v>7.0630608963069257</v>
      </c>
      <c r="M75" s="190">
        <f t="shared" si="7"/>
        <v>6.8736645530704328</v>
      </c>
      <c r="N75" s="190">
        <f t="shared" si="7"/>
        <v>7.0407274315722681</v>
      </c>
      <c r="O75" s="190">
        <f t="shared" si="7"/>
        <v>6.822977896700654</v>
      </c>
      <c r="P75" s="190">
        <f t="shared" si="7"/>
        <v>7.0866695417437064</v>
      </c>
      <c r="Q75" s="190">
        <f t="shared" si="7"/>
        <v>6.8680568348254614</v>
      </c>
      <c r="R75" s="190">
        <f t="shared" si="7"/>
        <v>6.9552795168701813</v>
      </c>
      <c r="S75" s="190">
        <f t="shared" si="7"/>
        <v>7.0203877707219942</v>
      </c>
      <c r="T75" s="190">
        <f t="shared" si="7"/>
        <v>7.0885512117575491</v>
      </c>
      <c r="U75" s="190">
        <f t="shared" si="7"/>
        <v>7.159170200829502</v>
      </c>
      <c r="V75" s="190">
        <f t="shared" si="7"/>
        <v>7.229510330501614</v>
      </c>
      <c r="W75" s="190">
        <f t="shared" si="7"/>
        <v>7.3006130997301044</v>
      </c>
      <c r="X75" s="190">
        <f t="shared" si="7"/>
        <v>7.3710897457411422</v>
      </c>
      <c r="Y75" s="190">
        <f t="shared" si="7"/>
        <v>7.4399939513272351</v>
      </c>
      <c r="Z75" s="190">
        <f t="shared" si="7"/>
        <v>7.5061844430395359</v>
      </c>
      <c r="AA75" s="190">
        <f t="shared" si="7"/>
        <v>7.5690758874924509</v>
      </c>
      <c r="AB75" s="190">
        <f t="shared" si="7"/>
        <v>7.6287209922624513</v>
      </c>
      <c r="AC75" s="190">
        <f t="shared" si="7"/>
        <v>7.6848534161562485</v>
      </c>
      <c r="AD75" s="190">
        <f t="shared" si="7"/>
        <v>7.7377323796711694</v>
      </c>
      <c r="AE75" s="190">
        <f t="shared" si="7"/>
        <v>7.787200590247715</v>
      </c>
      <c r="AF75" s="190">
        <f t="shared" si="7"/>
        <v>7.8333142295741256</v>
      </c>
      <c r="AG75" s="190">
        <f t="shared" si="7"/>
        <v>7.876542232375054</v>
      </c>
      <c r="AH75" s="190">
        <f t="shared" si="7"/>
        <v>7.9176293685165655</v>
      </c>
      <c r="AI75" s="190">
        <f t="shared" si="7"/>
        <v>7.9571326901966835</v>
      </c>
      <c r="AJ75" s="190">
        <f t="shared" si="7"/>
        <v>7.9956821353873542</v>
      </c>
      <c r="AK75" s="190">
        <f t="shared" si="7"/>
        <v>8.0334766970211753</v>
      </c>
    </row>
    <row r="76" spans="1:39" x14ac:dyDescent="0.3"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</row>
    <row r="77" spans="1:39" x14ac:dyDescent="0.3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</row>
    <row r="78" spans="1:39" x14ac:dyDescent="0.3"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</row>
    <row r="79" spans="1:39" x14ac:dyDescent="0.3">
      <c r="A79" s="223" t="s">
        <v>641</v>
      </c>
    </row>
    <row r="80" spans="1:39" x14ac:dyDescent="0.3">
      <c r="B80" s="43">
        <f>'Electric Generation - Ref'!C3</f>
        <v>2015</v>
      </c>
      <c r="C80" s="43">
        <f>'Electric Generation - Ref'!D3</f>
        <v>2016</v>
      </c>
      <c r="D80" s="43">
        <f>'Electric Generation - Ref'!E3</f>
        <v>2017</v>
      </c>
      <c r="E80" s="43">
        <f>'Electric Generation - Ref'!F3</f>
        <v>2018</v>
      </c>
      <c r="F80" s="43">
        <f>'Electric Generation - Ref'!G3</f>
        <v>2019</v>
      </c>
      <c r="G80" s="43">
        <f>'Electric Generation - Ref'!H3</f>
        <v>2020</v>
      </c>
      <c r="H80" s="43">
        <f>'Electric Generation - Ref'!I3</f>
        <v>2021</v>
      </c>
      <c r="I80" s="43">
        <f>'Electric Generation - Ref'!J3</f>
        <v>2022</v>
      </c>
      <c r="J80" s="43">
        <f>'Electric Generation - Ref'!K3</f>
        <v>2023</v>
      </c>
      <c r="K80" s="43">
        <f>'Electric Generation - Ref'!L3</f>
        <v>2024</v>
      </c>
      <c r="L80" s="43">
        <f>'Electric Generation - Ref'!M3</f>
        <v>2025</v>
      </c>
      <c r="M80" s="43">
        <f>'Electric Generation - Ref'!N3</f>
        <v>2026</v>
      </c>
      <c r="N80" s="43">
        <f>'Electric Generation - Ref'!O3</f>
        <v>2027</v>
      </c>
      <c r="O80" s="43">
        <f>'Electric Generation - Ref'!P3</f>
        <v>2028</v>
      </c>
      <c r="P80" s="43">
        <f>'Electric Generation - Ref'!Q3</f>
        <v>2029</v>
      </c>
      <c r="Q80" s="43">
        <f>'Electric Generation - Ref'!R3</f>
        <v>2030</v>
      </c>
      <c r="R80" s="43">
        <f>'Electric Generation - Ref'!S3</f>
        <v>2031</v>
      </c>
      <c r="S80" s="43">
        <f>'Electric Generation - Ref'!T3</f>
        <v>2032</v>
      </c>
      <c r="T80" s="43">
        <f>'Electric Generation - Ref'!U3</f>
        <v>2033</v>
      </c>
      <c r="U80" s="43">
        <f>'Electric Generation - Ref'!V3</f>
        <v>2034</v>
      </c>
      <c r="V80" s="43">
        <f>'Electric Generation - Ref'!W3</f>
        <v>2035</v>
      </c>
      <c r="W80" s="43">
        <f>'Electric Generation - Ref'!X3</f>
        <v>2036</v>
      </c>
      <c r="X80" s="43">
        <f>'Electric Generation - Ref'!Y3</f>
        <v>2037</v>
      </c>
      <c r="Y80" s="43">
        <f>'Electric Generation - Ref'!Z3</f>
        <v>2038</v>
      </c>
      <c r="Z80" s="43">
        <f>'Electric Generation - Ref'!AA3</f>
        <v>2039</v>
      </c>
      <c r="AA80" s="43">
        <f>'Electric Generation - Ref'!AB3</f>
        <v>2040</v>
      </c>
      <c r="AB80" s="43">
        <f>'Electric Generation - Ref'!AC3</f>
        <v>2041</v>
      </c>
      <c r="AC80" s="43">
        <f>'Electric Generation - Ref'!AD3</f>
        <v>2042</v>
      </c>
      <c r="AD80" s="43">
        <f>'Electric Generation - Ref'!AE3</f>
        <v>2043</v>
      </c>
      <c r="AE80" s="43">
        <f>'Electric Generation - Ref'!AF3</f>
        <v>2044</v>
      </c>
      <c r="AF80" s="43">
        <f>'Electric Generation - Ref'!AG3</f>
        <v>2045</v>
      </c>
      <c r="AG80" s="43">
        <f>'Electric Generation - Ref'!AH3</f>
        <v>2046</v>
      </c>
      <c r="AH80" s="43">
        <f>'Electric Generation - Ref'!AI3</f>
        <v>2047</v>
      </c>
      <c r="AI80" s="43">
        <f>'Electric Generation - Ref'!AJ3</f>
        <v>2048</v>
      </c>
      <c r="AJ80" s="43">
        <f>'Electric Generation - Ref'!AK3</f>
        <v>2049</v>
      </c>
      <c r="AK80" s="43">
        <f>'Electric Generation - Ref'!AL3</f>
        <v>2050</v>
      </c>
    </row>
    <row r="81" spans="1:37" x14ac:dyDescent="0.3">
      <c r="A81" s="45" t="s">
        <v>637</v>
      </c>
      <c r="B81" s="147">
        <f>'Electric Generation - Ref'!C22</f>
        <v>64.461652376803173</v>
      </c>
      <c r="C81" s="147">
        <f>'Electric Generation - Ref'!D22</f>
        <v>63.749591403816389</v>
      </c>
      <c r="D81" s="147">
        <f>'Electric Generation - Ref'!E22</f>
        <v>62.997988672253129</v>
      </c>
      <c r="E81" s="147">
        <f>'Electric Generation - Ref'!F22</f>
        <v>62.323241603139955</v>
      </c>
      <c r="F81" s="147">
        <f>'Electric Generation - Ref'!G22</f>
        <v>61.69889748766326</v>
      </c>
      <c r="G81" s="147">
        <f>'Electric Generation - Ref'!H22</f>
        <v>61.073900068931735</v>
      </c>
      <c r="H81" s="147">
        <f>'Electric Generation - Ref'!I22</f>
        <v>60.425182559294008</v>
      </c>
      <c r="I81" s="147">
        <f>'Electric Generation - Ref'!J22</f>
        <v>59.831738783854263</v>
      </c>
      <c r="J81" s="147">
        <f>'Electric Generation - Ref'!K22</f>
        <v>59.311575340866717</v>
      </c>
      <c r="K81" s="147">
        <f>'Electric Generation - Ref'!L22</f>
        <v>59.512576368803856</v>
      </c>
      <c r="L81" s="147">
        <f>'Electric Generation - Ref'!M22</f>
        <v>59.754274229156401</v>
      </c>
      <c r="M81" s="147">
        <f>'Electric Generation - Ref'!N22</f>
        <v>60.07633807208326</v>
      </c>
      <c r="N81" s="147">
        <f>'Electric Generation - Ref'!O22</f>
        <v>60.417795385596932</v>
      </c>
      <c r="O81" s="147">
        <f>'Electric Generation - Ref'!P22</f>
        <v>60.818954322922096</v>
      </c>
      <c r="P81" s="147">
        <f>'Electric Generation - Ref'!Q22</f>
        <v>61.226258974847653</v>
      </c>
      <c r="Q81" s="147">
        <f>'Electric Generation - Ref'!R22</f>
        <v>61.658482635640226</v>
      </c>
      <c r="R81" s="147">
        <f>'Electric Generation - Ref'!S22</f>
        <v>62.090691656547989</v>
      </c>
      <c r="S81" s="147">
        <f>'Electric Generation - Ref'!T22</f>
        <v>62.550572489287163</v>
      </c>
      <c r="T81" s="147">
        <f>'Electric Generation - Ref'!U22</f>
        <v>63.0411821415655</v>
      </c>
      <c r="U81" s="147">
        <f>'Electric Generation - Ref'!V22</f>
        <v>63.560019469655018</v>
      </c>
      <c r="V81" s="147">
        <f>'Electric Generation - Ref'!W22</f>
        <v>64.083903260946016</v>
      </c>
      <c r="W81" s="147">
        <f>'Electric Generation - Ref'!X22</f>
        <v>64.621494662449365</v>
      </c>
      <c r="X81" s="147">
        <f>'Electric Generation - Ref'!Y22</f>
        <v>65.164464710481411</v>
      </c>
      <c r="Y81" s="147">
        <f>'Electric Generation - Ref'!Z22</f>
        <v>65.705392037532121</v>
      </c>
      <c r="Z81" s="147">
        <f>'Electric Generation - Ref'!AA22</f>
        <v>66.237307137339769</v>
      </c>
      <c r="AA81" s="147">
        <f>'Electric Generation - Ref'!AB22</f>
        <v>66.754137936847428</v>
      </c>
      <c r="AB81" s="147">
        <f>'Electric Generation - Ref'!AC22</f>
        <v>67.254300400168745</v>
      </c>
      <c r="AC81" s="147">
        <f>'Electric Generation - Ref'!AD22</f>
        <v>67.734427670184871</v>
      </c>
      <c r="AD81" s="147">
        <f>'Electric Generation - Ref'!AE22</f>
        <v>68.192815098389474</v>
      </c>
      <c r="AE81" s="147">
        <f>'Electric Generation - Ref'!AF22</f>
        <v>68.628705819298006</v>
      </c>
      <c r="AF81" s="147">
        <f>'Electric Generation - Ref'!AG22</f>
        <v>69.042654214853428</v>
      </c>
      <c r="AG81" s="147">
        <f>'Electric Generation - Ref'!AH22</f>
        <v>69.438526560717676</v>
      </c>
      <c r="AH81" s="147">
        <f>'Electric Generation - Ref'!AI22</f>
        <v>69.822517916981369</v>
      </c>
      <c r="AI81" s="147">
        <f>'Electric Generation - Ref'!AJ22</f>
        <v>70.200379064758167</v>
      </c>
      <c r="AJ81" s="147">
        <f>'Electric Generation - Ref'!AK22</f>
        <v>70.57660243554011</v>
      </c>
      <c r="AK81" s="147">
        <f>'Electric Generation - Ref'!AL22</f>
        <v>70.952701839911924</v>
      </c>
    </row>
    <row r="82" spans="1:37" x14ac:dyDescent="0.3">
      <c r="A82" s="45" t="s">
        <v>630</v>
      </c>
      <c r="B82" s="233">
        <f t="shared" ref="B82:AK82" si="8">B73/B81</f>
        <v>0.52482490184818609</v>
      </c>
      <c r="C82" s="233">
        <f t="shared" si="8"/>
        <v>0.44587350434090806</v>
      </c>
      <c r="D82" s="233">
        <f t="shared" si="8"/>
        <v>0.38277505701737596</v>
      </c>
      <c r="E82" s="233">
        <f t="shared" si="8"/>
        <v>0.40380210164399166</v>
      </c>
      <c r="F82" s="233">
        <f t="shared" si="8"/>
        <v>0.34265349134567391</v>
      </c>
      <c r="G82" s="233">
        <f t="shared" si="8"/>
        <v>0.31755017793455509</v>
      </c>
      <c r="H82" s="233">
        <f t="shared" si="8"/>
        <v>0.30031049832346479</v>
      </c>
      <c r="I82" s="233">
        <f t="shared" si="8"/>
        <v>0.283689884809808</v>
      </c>
      <c r="J82" s="233">
        <f t="shared" si="8"/>
        <v>0.26878060899620437</v>
      </c>
      <c r="K82" s="233">
        <f t="shared" si="8"/>
        <v>0.26355377324526497</v>
      </c>
      <c r="L82" s="233">
        <f t="shared" si="8"/>
        <v>0.25932509357043543</v>
      </c>
      <c r="M82" s="233">
        <f t="shared" si="8"/>
        <v>0.24270930628113002</v>
      </c>
      <c r="N82" s="233">
        <f t="shared" si="8"/>
        <v>0.23867557320881799</v>
      </c>
      <c r="O82" s="233">
        <f t="shared" si="8"/>
        <v>0.22416520471880719</v>
      </c>
      <c r="P82" s="233">
        <f t="shared" si="8"/>
        <v>0.22515029647442814</v>
      </c>
      <c r="Q82" s="233">
        <f t="shared" si="8"/>
        <v>0.21654191657394989</v>
      </c>
      <c r="R82" s="233">
        <f t="shared" si="8"/>
        <v>0.21788651698572251</v>
      </c>
      <c r="S82" s="233">
        <f t="shared" si="8"/>
        <v>0.21886267202600335</v>
      </c>
      <c r="T82" s="233">
        <f t="shared" si="8"/>
        <v>0.21915952128730742</v>
      </c>
      <c r="U82" s="233">
        <f t="shared" si="8"/>
        <v>0.22030521842114786</v>
      </c>
      <c r="V82" s="233">
        <f t="shared" si="8"/>
        <v>0.22118031050574904</v>
      </c>
      <c r="W82" s="233">
        <f t="shared" si="8"/>
        <v>0.22114707741874379</v>
      </c>
      <c r="X82" s="233">
        <f t="shared" si="8"/>
        <v>0.22206887687526355</v>
      </c>
      <c r="Y82" s="233">
        <f t="shared" si="8"/>
        <v>0.22317098738413443</v>
      </c>
      <c r="Z82" s="233">
        <f t="shared" si="8"/>
        <v>0.22342706275492777</v>
      </c>
      <c r="AA82" s="233">
        <f t="shared" si="8"/>
        <v>0.2249298500859209</v>
      </c>
      <c r="AB82" s="233">
        <f t="shared" si="8"/>
        <v>0.22578064570803591</v>
      </c>
      <c r="AC82" s="233">
        <f t="shared" si="8"/>
        <v>0.22675510857647591</v>
      </c>
      <c r="AD82" s="233">
        <f t="shared" si="8"/>
        <v>0.22772691976563636</v>
      </c>
      <c r="AE82" s="233">
        <f t="shared" si="8"/>
        <v>0.22868346178281979</v>
      </c>
      <c r="AF82" s="233">
        <f t="shared" si="8"/>
        <v>0.22964300934289356</v>
      </c>
      <c r="AG82" s="233">
        <f t="shared" si="8"/>
        <v>0.23153058523543879</v>
      </c>
      <c r="AH82" s="233">
        <f t="shared" si="8"/>
        <v>0.23254022451730286</v>
      </c>
      <c r="AI82" s="233">
        <f t="shared" si="8"/>
        <v>0.23354736137232676</v>
      </c>
      <c r="AJ82" s="233">
        <f t="shared" si="8"/>
        <v>0.23446098440189286</v>
      </c>
      <c r="AK82" s="233">
        <f t="shared" si="8"/>
        <v>0.23547837930918258</v>
      </c>
    </row>
    <row r="83" spans="1:37" x14ac:dyDescent="0.3">
      <c r="A83" s="45" t="s">
        <v>631</v>
      </c>
      <c r="B83" s="234">
        <f>B82/3.412</f>
        <v>0.15381738037754575</v>
      </c>
      <c r="C83" s="234">
        <f t="shared" ref="C83:AK83" si="9">C82/3.412</f>
        <v>0.13067804933789803</v>
      </c>
      <c r="D83" s="234">
        <f t="shared" si="9"/>
        <v>0.1121849522325252</v>
      </c>
      <c r="E83" s="234">
        <f t="shared" si="9"/>
        <v>0.11834762650761772</v>
      </c>
      <c r="F83" s="234">
        <f t="shared" si="9"/>
        <v>0.10042599394656328</v>
      </c>
      <c r="G83" s="234">
        <f t="shared" si="9"/>
        <v>9.3068633626774644E-2</v>
      </c>
      <c r="H83" s="234">
        <f t="shared" si="9"/>
        <v>8.8015972544977963E-2</v>
      </c>
      <c r="I83" s="234">
        <f t="shared" si="9"/>
        <v>8.3144749358091449E-2</v>
      </c>
      <c r="J83" s="234">
        <f t="shared" si="9"/>
        <v>7.8775090561607378E-2</v>
      </c>
      <c r="K83" s="234">
        <f t="shared" si="9"/>
        <v>7.724319262756886E-2</v>
      </c>
      <c r="L83" s="234">
        <f t="shared" si="9"/>
        <v>7.6003837505989283E-2</v>
      </c>
      <c r="M83" s="234">
        <f t="shared" si="9"/>
        <v>7.1134028804551594E-2</v>
      </c>
      <c r="N83" s="234">
        <f t="shared" si="9"/>
        <v>6.9951809264014647E-2</v>
      </c>
      <c r="O83" s="234">
        <f t="shared" si="9"/>
        <v>6.5699063516649239E-2</v>
      </c>
      <c r="P83" s="234">
        <f t="shared" si="9"/>
        <v>6.5987777395787844E-2</v>
      </c>
      <c r="Q83" s="234">
        <f t="shared" si="9"/>
        <v>6.3464805560946622E-2</v>
      </c>
      <c r="R83" s="234">
        <f t="shared" si="9"/>
        <v>6.3858885400270377E-2</v>
      </c>
      <c r="S83" s="234">
        <f t="shared" si="9"/>
        <v>6.4144980077961128E-2</v>
      </c>
      <c r="T83" s="234">
        <f t="shared" si="9"/>
        <v>6.4231981619961145E-2</v>
      </c>
      <c r="U83" s="234">
        <f t="shared" si="9"/>
        <v>6.4567766243009334E-2</v>
      </c>
      <c r="V83" s="234">
        <f t="shared" si="9"/>
        <v>6.4824241062646268E-2</v>
      </c>
      <c r="W83" s="234">
        <f t="shared" si="9"/>
        <v>6.4814501001976499E-2</v>
      </c>
      <c r="X83" s="234">
        <f t="shared" si="9"/>
        <v>6.5084664969303499E-2</v>
      </c>
      <c r="Y83" s="234">
        <f t="shared" si="9"/>
        <v>6.5407675083275038E-2</v>
      </c>
      <c r="Z83" s="234">
        <f t="shared" si="9"/>
        <v>6.5482726481514583E-2</v>
      </c>
      <c r="AA83" s="234">
        <f t="shared" si="9"/>
        <v>6.5923168254959238E-2</v>
      </c>
      <c r="AB83" s="234">
        <f t="shared" si="9"/>
        <v>6.6172522188756133E-2</v>
      </c>
      <c r="AC83" s="234">
        <f t="shared" si="9"/>
        <v>6.6458120919248506E-2</v>
      </c>
      <c r="AD83" s="234">
        <f t="shared" si="9"/>
        <v>6.6742942486997761E-2</v>
      </c>
      <c r="AE83" s="234">
        <f t="shared" si="9"/>
        <v>6.7023288916418455E-2</v>
      </c>
      <c r="AF83" s="234">
        <f t="shared" si="9"/>
        <v>6.7304516220074315E-2</v>
      </c>
      <c r="AG83" s="234">
        <f t="shared" si="9"/>
        <v>6.7857733070175494E-2</v>
      </c>
      <c r="AH83" s="234">
        <f t="shared" si="9"/>
        <v>6.8153641417732377E-2</v>
      </c>
      <c r="AI83" s="234">
        <f t="shared" si="9"/>
        <v>6.8448816345933985E-2</v>
      </c>
      <c r="AJ83" s="234">
        <f t="shared" si="9"/>
        <v>6.8716583939593456E-2</v>
      </c>
      <c r="AK83" s="234">
        <f t="shared" si="9"/>
        <v>6.9014765330944486E-2</v>
      </c>
    </row>
    <row r="84" spans="1:37" x14ac:dyDescent="0.3">
      <c r="A84" s="45" t="s">
        <v>633</v>
      </c>
      <c r="B84" s="173">
        <f>B82*2204.62</f>
        <v>1157.039475112548</v>
      </c>
      <c r="C84" s="173">
        <f t="shared" ref="C84:AK84" si="10">C82*2204.62</f>
        <v>982.98164514005271</v>
      </c>
      <c r="D84" s="173">
        <f t="shared" si="10"/>
        <v>843.8735462016474</v>
      </c>
      <c r="E84" s="173">
        <f t="shared" si="10"/>
        <v>890.23018932637683</v>
      </c>
      <c r="F84" s="173">
        <f t="shared" si="10"/>
        <v>755.42074009049963</v>
      </c>
      <c r="G84" s="173">
        <f t="shared" si="10"/>
        <v>700.07747327807886</v>
      </c>
      <c r="H84" s="173">
        <f t="shared" si="10"/>
        <v>662.07053081387687</v>
      </c>
      <c r="I84" s="173">
        <f t="shared" si="10"/>
        <v>625.42839384939884</v>
      </c>
      <c r="J84" s="173">
        <f t="shared" si="10"/>
        <v>592.55910620521206</v>
      </c>
      <c r="K84" s="173">
        <f t="shared" si="10"/>
        <v>581.03591957197602</v>
      </c>
      <c r="L84" s="173">
        <f t="shared" si="10"/>
        <v>571.71328778725331</v>
      </c>
      <c r="M84" s="173">
        <f t="shared" si="10"/>
        <v>535.08179081350488</v>
      </c>
      <c r="N84" s="173">
        <f t="shared" si="10"/>
        <v>526.18894220762434</v>
      </c>
      <c r="O84" s="173">
        <f t="shared" si="10"/>
        <v>494.19909362717669</v>
      </c>
      <c r="P84" s="173">
        <f t="shared" si="10"/>
        <v>496.37084661345375</v>
      </c>
      <c r="Q84" s="173">
        <f t="shared" si="10"/>
        <v>477.39264011726141</v>
      </c>
      <c r="R84" s="173">
        <f t="shared" si="10"/>
        <v>480.35697307706351</v>
      </c>
      <c r="S84" s="173">
        <f t="shared" si="10"/>
        <v>482.50902400196748</v>
      </c>
      <c r="T84" s="173">
        <f t="shared" si="10"/>
        <v>483.16346382042366</v>
      </c>
      <c r="U84" s="173">
        <f t="shared" si="10"/>
        <v>485.68929063563098</v>
      </c>
      <c r="V84" s="173">
        <f t="shared" si="10"/>
        <v>487.61853614718444</v>
      </c>
      <c r="W84" s="173">
        <f t="shared" si="10"/>
        <v>487.54526981891092</v>
      </c>
      <c r="X84" s="173">
        <f t="shared" si="10"/>
        <v>489.5774873367435</v>
      </c>
      <c r="Y84" s="173">
        <f t="shared" si="10"/>
        <v>492.00722220681041</v>
      </c>
      <c r="Z84" s="173">
        <f t="shared" si="10"/>
        <v>492.57177109076883</v>
      </c>
      <c r="AA84" s="173">
        <f t="shared" si="10"/>
        <v>495.8848460964229</v>
      </c>
      <c r="AB84" s="173">
        <f t="shared" si="10"/>
        <v>497.76052714085012</v>
      </c>
      <c r="AC84" s="173">
        <f t="shared" si="10"/>
        <v>499.9088474698703</v>
      </c>
      <c r="AD84" s="173">
        <f t="shared" si="10"/>
        <v>502.05132185371718</v>
      </c>
      <c r="AE84" s="173">
        <f t="shared" si="10"/>
        <v>504.16013351564015</v>
      </c>
      <c r="AF84" s="173">
        <f t="shared" si="10"/>
        <v>506.27557125752998</v>
      </c>
      <c r="AG84" s="173">
        <f t="shared" si="10"/>
        <v>510.43695882175302</v>
      </c>
      <c r="AH84" s="173">
        <f t="shared" si="10"/>
        <v>512.66282977533615</v>
      </c>
      <c r="AI84" s="173">
        <f t="shared" si="10"/>
        <v>514.88318382865896</v>
      </c>
      <c r="AJ84" s="173">
        <f t="shared" si="10"/>
        <v>516.89737543210106</v>
      </c>
      <c r="AK84" s="173">
        <f t="shared" si="10"/>
        <v>519.14034459261006</v>
      </c>
    </row>
    <row r="86" spans="1:37" x14ac:dyDescent="0.3">
      <c r="A86" s="43" t="s">
        <v>632</v>
      </c>
      <c r="B86" s="147">
        <f>'Electric Generation - Ref'!C15</f>
        <v>20.267173947638909</v>
      </c>
      <c r="C86" s="147">
        <f>'Electric Generation - Ref'!D15</f>
        <v>25.014906579615321</v>
      </c>
      <c r="D86" s="147">
        <f>'Electric Generation - Ref'!E15</f>
        <v>26.788971230590498</v>
      </c>
      <c r="E86" s="147">
        <f>'Electric Generation - Ref'!F15</f>
        <v>17.426413540753089</v>
      </c>
      <c r="F86" s="147">
        <f>'Electric Generation - Ref'!G15</f>
        <v>19.865297640381058</v>
      </c>
      <c r="G86" s="147">
        <f>'Electric Generation - Ref'!H15</f>
        <v>18.292742158251492</v>
      </c>
      <c r="H86" s="147">
        <f>'Electric Generation - Ref'!I15</f>
        <v>18.111797888572912</v>
      </c>
      <c r="I86" s="147">
        <f>'Electric Generation - Ref'!J15</f>
        <v>18.021756089759069</v>
      </c>
      <c r="J86" s="147">
        <f>'Electric Generation - Ref'!K15</f>
        <v>17.596572260082901</v>
      </c>
      <c r="K86" s="147">
        <f>'Electric Generation - Ref'!L15</f>
        <v>17.632059473166947</v>
      </c>
      <c r="L86" s="147">
        <f>'Electric Generation - Ref'!M15</f>
        <v>17.708168462801048</v>
      </c>
      <c r="M86" s="147">
        <f>'Electric Generation - Ref'!N15</f>
        <v>17.065129917167209</v>
      </c>
      <c r="N86" s="147">
        <f>'Electric Generation - Ref'!O15</f>
        <v>17.362579354923074</v>
      </c>
      <c r="O86" s="147">
        <f>'Electric Generation - Ref'!P15</f>
        <v>16.71343380508495</v>
      </c>
      <c r="P86" s="147">
        <f>'Electric Generation - Ref'!Q15</f>
        <v>17.244405024262463</v>
      </c>
      <c r="Q86" s="147">
        <f>'Electric Generation - Ref'!R15</f>
        <v>16.666452905627217</v>
      </c>
      <c r="R86" s="147">
        <f>'Electric Generation - Ref'!S15</f>
        <v>16.831795334817155</v>
      </c>
      <c r="S86" s="147">
        <f>'Electric Generation - Ref'!T15</f>
        <v>16.989357486098488</v>
      </c>
      <c r="T86" s="147">
        <f>'Electric Generation - Ref'!U15</f>
        <v>17.154313198668266</v>
      </c>
      <c r="U86" s="147">
        <f>'Electric Generation - Ref'!V15</f>
        <v>17.325211344160156</v>
      </c>
      <c r="V86" s="147">
        <f>'Electric Generation - Ref'!W15</f>
        <v>17.4954346491465</v>
      </c>
      <c r="W86" s="147">
        <f>'Electric Generation - Ref'!X15</f>
        <v>17.667503543932089</v>
      </c>
      <c r="X86" s="147">
        <f>'Electric Generation - Ref'!Y15</f>
        <v>17.838057218829675</v>
      </c>
      <c r="Y86" s="147">
        <f>'Electric Generation - Ref'!Z15</f>
        <v>18.004805583625114</v>
      </c>
      <c r="Z86" s="147">
        <f>'Electric Generation - Ref'!AA15</f>
        <v>18.164986753470277</v>
      </c>
      <c r="AA86" s="147">
        <f>'Electric Generation - Ref'!AB15</f>
        <v>18.317184219981133</v>
      </c>
      <c r="AB86" s="147">
        <f>'Electric Generation - Ref'!AC15</f>
        <v>18.461525535635992</v>
      </c>
      <c r="AC86" s="147">
        <f>'Electric Generation - Ref'!AD15</f>
        <v>18.597366154023213</v>
      </c>
      <c r="AD86" s="147">
        <f>'Electric Generation - Ref'!AE15</f>
        <v>18.72533338945086</v>
      </c>
      <c r="AE86" s="147">
        <f>'Electric Generation - Ref'!AF15</f>
        <v>18.845046593497432</v>
      </c>
      <c r="AF86" s="147">
        <f>'Electric Generation - Ref'!AG15</f>
        <v>18.95664172600118</v>
      </c>
      <c r="AG86" s="147">
        <f>'Electric Generation - Ref'!AH15</f>
        <v>19.061253610270292</v>
      </c>
      <c r="AH86" s="147">
        <f>'Electric Generation - Ref'!AI15</f>
        <v>19.160684591404877</v>
      </c>
      <c r="AI86" s="147">
        <f>'Electric Generation - Ref'!AJ15</f>
        <v>19.256282737238188</v>
      </c>
      <c r="AJ86" s="147">
        <f>'Electric Generation - Ref'!AK15</f>
        <v>19.349572499374464</v>
      </c>
      <c r="AK86" s="147">
        <f>'Electric Generation - Ref'!AL15</f>
        <v>19.441035441251433</v>
      </c>
    </row>
    <row r="87" spans="1:37" x14ac:dyDescent="0.3">
      <c r="A87" s="45" t="s">
        <v>634</v>
      </c>
      <c r="B87" s="147">
        <f t="shared" ref="B87:AK87" si="11">B75/B86</f>
        <v>0.48523802977333336</v>
      </c>
      <c r="C87" s="147">
        <f t="shared" si="11"/>
        <v>0.46789568034666673</v>
      </c>
      <c r="D87" s="147">
        <f t="shared" si="11"/>
        <v>0.45055333091999999</v>
      </c>
      <c r="E87" s="147">
        <f t="shared" si="11"/>
        <v>0.43841217434666657</v>
      </c>
      <c r="F87" s="147">
        <f t="shared" si="11"/>
        <v>0.42627101777333337</v>
      </c>
      <c r="G87" s="147">
        <f t="shared" si="11"/>
        <v>0.41412986120000012</v>
      </c>
      <c r="H87" s="147">
        <f t="shared" si="11"/>
        <v>0.40641879040000012</v>
      </c>
      <c r="I87" s="147">
        <f t="shared" si="11"/>
        <v>0.39870771960000012</v>
      </c>
      <c r="J87" s="147">
        <f t="shared" si="11"/>
        <v>0.39099664880000007</v>
      </c>
      <c r="K87" s="147">
        <f t="shared" si="11"/>
        <v>0.39492778293333336</v>
      </c>
      <c r="L87" s="147">
        <f t="shared" si="11"/>
        <v>0.39885891706666671</v>
      </c>
      <c r="M87" s="147">
        <f t="shared" si="11"/>
        <v>0.40279005120000005</v>
      </c>
      <c r="N87" s="147">
        <f t="shared" si="11"/>
        <v>0.40551160559999999</v>
      </c>
      <c r="O87" s="147">
        <f t="shared" si="11"/>
        <v>0.40823316000000004</v>
      </c>
      <c r="P87" s="147">
        <f t="shared" si="11"/>
        <v>0.41095471440000003</v>
      </c>
      <c r="Q87" s="147">
        <f t="shared" si="11"/>
        <v>0.41208869540000015</v>
      </c>
      <c r="R87" s="147">
        <f t="shared" si="11"/>
        <v>0.41322267640000016</v>
      </c>
      <c r="S87" s="147">
        <f t="shared" si="11"/>
        <v>0.4132226764000001</v>
      </c>
      <c r="T87" s="147">
        <f t="shared" si="11"/>
        <v>0.41322267640000021</v>
      </c>
      <c r="U87" s="147">
        <f t="shared" si="11"/>
        <v>0.41322267640000004</v>
      </c>
      <c r="V87" s="147">
        <f t="shared" si="11"/>
        <v>0.41322267640000016</v>
      </c>
      <c r="W87" s="147">
        <f t="shared" si="11"/>
        <v>0.4132226764000001</v>
      </c>
      <c r="X87" s="147">
        <f t="shared" si="11"/>
        <v>0.41322267640000021</v>
      </c>
      <c r="Y87" s="147">
        <f t="shared" si="11"/>
        <v>0.4132226764000001</v>
      </c>
      <c r="Z87" s="147">
        <f t="shared" si="11"/>
        <v>0.41322267640000004</v>
      </c>
      <c r="AA87" s="147">
        <f t="shared" si="11"/>
        <v>0.41322267640000004</v>
      </c>
      <c r="AB87" s="147">
        <f t="shared" si="11"/>
        <v>0.41322267640000016</v>
      </c>
      <c r="AC87" s="147">
        <f t="shared" si="11"/>
        <v>0.4132226764000001</v>
      </c>
      <c r="AD87" s="147">
        <f t="shared" si="11"/>
        <v>0.4132226764000001</v>
      </c>
      <c r="AE87" s="147">
        <f t="shared" si="11"/>
        <v>0.41322267640000016</v>
      </c>
      <c r="AF87" s="147">
        <f t="shared" si="11"/>
        <v>0.4132226764000001</v>
      </c>
      <c r="AG87" s="147">
        <f t="shared" si="11"/>
        <v>0.4132226764000001</v>
      </c>
      <c r="AH87" s="147">
        <f t="shared" si="11"/>
        <v>0.4132226764000001</v>
      </c>
      <c r="AI87" s="147">
        <f t="shared" si="11"/>
        <v>0.4132226764000001</v>
      </c>
      <c r="AJ87" s="147">
        <f t="shared" si="11"/>
        <v>0.41322267640000004</v>
      </c>
      <c r="AK87" s="147">
        <f t="shared" si="11"/>
        <v>0.41322267640000016</v>
      </c>
    </row>
    <row r="88" spans="1:37" x14ac:dyDescent="0.3">
      <c r="A88" s="45" t="s">
        <v>635</v>
      </c>
      <c r="B88" s="234">
        <f>B87/3.412</f>
        <v>0.14221513182102385</v>
      </c>
      <c r="C88" s="234">
        <f t="shared" ref="C88:AK88" si="12">C87/3.412</f>
        <v>0.1371323799374756</v>
      </c>
      <c r="D88" s="234">
        <f t="shared" si="12"/>
        <v>0.13204962805392731</v>
      </c>
      <c r="E88" s="234">
        <f t="shared" si="12"/>
        <v>0.12849125860101598</v>
      </c>
      <c r="F88" s="234">
        <f t="shared" si="12"/>
        <v>0.12493288914810474</v>
      </c>
      <c r="G88" s="234">
        <f t="shared" si="12"/>
        <v>0.12137451969519347</v>
      </c>
      <c r="H88" s="234">
        <f t="shared" si="12"/>
        <v>0.11911453411488866</v>
      </c>
      <c r="I88" s="234">
        <f t="shared" si="12"/>
        <v>0.11685454853458387</v>
      </c>
      <c r="J88" s="234">
        <f t="shared" si="12"/>
        <v>0.11459456295427904</v>
      </c>
      <c r="K88" s="234">
        <f t="shared" si="12"/>
        <v>0.11574671246580696</v>
      </c>
      <c r="L88" s="234">
        <f t="shared" si="12"/>
        <v>0.11689886197733491</v>
      </c>
      <c r="M88" s="234">
        <f t="shared" si="12"/>
        <v>0.11805101148886285</v>
      </c>
      <c r="N88" s="234">
        <f t="shared" si="12"/>
        <v>0.11884865345838218</v>
      </c>
      <c r="O88" s="234">
        <f t="shared" si="12"/>
        <v>0.11964629542790153</v>
      </c>
      <c r="P88" s="234">
        <f t="shared" si="12"/>
        <v>0.12044393739742087</v>
      </c>
      <c r="Q88" s="234">
        <f t="shared" si="12"/>
        <v>0.12077628821805397</v>
      </c>
      <c r="R88" s="234">
        <f t="shared" si="12"/>
        <v>0.12110863903868703</v>
      </c>
      <c r="S88" s="234">
        <f t="shared" si="12"/>
        <v>0.12110863903868702</v>
      </c>
      <c r="T88" s="234">
        <f t="shared" si="12"/>
        <v>0.12110863903868706</v>
      </c>
      <c r="U88" s="234">
        <f t="shared" si="12"/>
        <v>0.121108639038687</v>
      </c>
      <c r="V88" s="234">
        <f t="shared" si="12"/>
        <v>0.12110863903868703</v>
      </c>
      <c r="W88" s="234">
        <f t="shared" si="12"/>
        <v>0.12110863903868702</v>
      </c>
      <c r="X88" s="234">
        <f t="shared" si="12"/>
        <v>0.12110863903868706</v>
      </c>
      <c r="Y88" s="234">
        <f t="shared" si="12"/>
        <v>0.12110863903868702</v>
      </c>
      <c r="Z88" s="234">
        <f t="shared" si="12"/>
        <v>0.121108639038687</v>
      </c>
      <c r="AA88" s="234">
        <f t="shared" si="12"/>
        <v>0.121108639038687</v>
      </c>
      <c r="AB88" s="234">
        <f t="shared" si="12"/>
        <v>0.12110863903868703</v>
      </c>
      <c r="AC88" s="234">
        <f t="shared" si="12"/>
        <v>0.12110863903868702</v>
      </c>
      <c r="AD88" s="234">
        <f t="shared" si="12"/>
        <v>0.12110863903868702</v>
      </c>
      <c r="AE88" s="234">
        <f t="shared" si="12"/>
        <v>0.12110863903868703</v>
      </c>
      <c r="AF88" s="234">
        <f t="shared" si="12"/>
        <v>0.12110863903868702</v>
      </c>
      <c r="AG88" s="234">
        <f t="shared" si="12"/>
        <v>0.12110863903868702</v>
      </c>
      <c r="AH88" s="234">
        <f t="shared" si="12"/>
        <v>0.12110863903868702</v>
      </c>
      <c r="AI88" s="234">
        <f t="shared" si="12"/>
        <v>0.12110863903868702</v>
      </c>
      <c r="AJ88" s="234">
        <f t="shared" si="12"/>
        <v>0.121108639038687</v>
      </c>
      <c r="AK88" s="234">
        <f t="shared" si="12"/>
        <v>0.12110863903868703</v>
      </c>
    </row>
    <row r="89" spans="1:37" x14ac:dyDescent="0.3">
      <c r="A89" s="45" t="s">
        <v>636</v>
      </c>
      <c r="B89" s="173">
        <f>B87*2204.62</f>
        <v>1069.7654651988862</v>
      </c>
      <c r="C89" s="173">
        <f t="shared" ref="C89:AK89" si="13">C87*2204.62</f>
        <v>1031.5321748058684</v>
      </c>
      <c r="D89" s="173">
        <f t="shared" si="13"/>
        <v>993.29888441285038</v>
      </c>
      <c r="E89" s="173">
        <f t="shared" si="13"/>
        <v>966.53224780814799</v>
      </c>
      <c r="F89" s="173">
        <f t="shared" si="13"/>
        <v>939.76561120344616</v>
      </c>
      <c r="G89" s="173">
        <f t="shared" si="13"/>
        <v>912.99897459874421</v>
      </c>
      <c r="H89" s="173">
        <f t="shared" si="13"/>
        <v>895.99899369164825</v>
      </c>
      <c r="I89" s="173">
        <f t="shared" si="13"/>
        <v>878.99901278455218</v>
      </c>
      <c r="J89" s="173">
        <f t="shared" si="13"/>
        <v>861.9990318774561</v>
      </c>
      <c r="K89" s="173">
        <f t="shared" si="13"/>
        <v>870.66568881048534</v>
      </c>
      <c r="L89" s="173">
        <f t="shared" si="13"/>
        <v>879.33234574351468</v>
      </c>
      <c r="M89" s="173">
        <f t="shared" si="13"/>
        <v>887.99900267654402</v>
      </c>
      <c r="N89" s="173">
        <f t="shared" si="13"/>
        <v>893.99899593787188</v>
      </c>
      <c r="O89" s="173">
        <f t="shared" si="13"/>
        <v>899.99898919920008</v>
      </c>
      <c r="P89" s="173">
        <f t="shared" si="13"/>
        <v>905.99898246052805</v>
      </c>
      <c r="Q89" s="173">
        <f t="shared" si="13"/>
        <v>908.49897965274829</v>
      </c>
      <c r="R89" s="173">
        <f t="shared" si="13"/>
        <v>910.9989768449683</v>
      </c>
      <c r="S89" s="173">
        <f t="shared" si="13"/>
        <v>910.99897684496818</v>
      </c>
      <c r="T89" s="173">
        <f t="shared" si="13"/>
        <v>910.99897684496841</v>
      </c>
      <c r="U89" s="173">
        <f t="shared" si="13"/>
        <v>910.99897684496807</v>
      </c>
      <c r="V89" s="173">
        <f t="shared" si="13"/>
        <v>910.9989768449683</v>
      </c>
      <c r="W89" s="173">
        <f t="shared" si="13"/>
        <v>910.99897684496818</v>
      </c>
      <c r="X89" s="173">
        <f t="shared" si="13"/>
        <v>910.99897684496841</v>
      </c>
      <c r="Y89" s="173">
        <f t="shared" si="13"/>
        <v>910.99897684496818</v>
      </c>
      <c r="Z89" s="173">
        <f t="shared" si="13"/>
        <v>910.99897684496807</v>
      </c>
      <c r="AA89" s="173">
        <f t="shared" si="13"/>
        <v>910.99897684496807</v>
      </c>
      <c r="AB89" s="173">
        <f t="shared" si="13"/>
        <v>910.9989768449683</v>
      </c>
      <c r="AC89" s="173">
        <f t="shared" si="13"/>
        <v>910.99897684496818</v>
      </c>
      <c r="AD89" s="173">
        <f t="shared" si="13"/>
        <v>910.99897684496818</v>
      </c>
      <c r="AE89" s="173">
        <f t="shared" si="13"/>
        <v>910.9989768449683</v>
      </c>
      <c r="AF89" s="173">
        <f t="shared" si="13"/>
        <v>910.99897684496818</v>
      </c>
      <c r="AG89" s="173">
        <f t="shared" si="13"/>
        <v>910.99897684496818</v>
      </c>
      <c r="AH89" s="173">
        <f t="shared" si="13"/>
        <v>910.99897684496818</v>
      </c>
      <c r="AI89" s="173">
        <f t="shared" si="13"/>
        <v>910.99897684496818</v>
      </c>
      <c r="AJ89" s="173">
        <f t="shared" si="13"/>
        <v>910.99897684496807</v>
      </c>
      <c r="AK89" s="173">
        <f t="shared" si="13"/>
        <v>910.9989768449683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2678-2FB0-43F2-934A-592196D117BE}">
  <sheetPr>
    <tabColor theme="3" tint="0.59999389629810485"/>
  </sheetPr>
  <dimension ref="A2:AN95"/>
  <sheetViews>
    <sheetView showGridLines="0" zoomScale="80" zoomScaleNormal="80" workbookViewId="0"/>
  </sheetViews>
  <sheetFormatPr defaultColWidth="8.88671875" defaultRowHeight="14.4" x14ac:dyDescent="0.3"/>
  <cols>
    <col min="1" max="1" width="48.44140625" style="43" bestFit="1" customWidth="1"/>
    <col min="2" max="16" width="6.44140625" style="43" bestFit="1" customWidth="1"/>
    <col min="17" max="29" width="5.5546875" style="43" bestFit="1" customWidth="1"/>
    <col min="30" max="30" width="6" style="43" customWidth="1"/>
    <col min="31" max="35" width="13.44140625" style="43" customWidth="1"/>
    <col min="36" max="36" width="11.88671875" style="43" customWidth="1"/>
    <col min="37" max="37" width="13.44140625" style="43" customWidth="1"/>
    <col min="38" max="38" width="15" style="43" customWidth="1"/>
    <col min="39" max="39" width="14.44140625" style="43" customWidth="1"/>
    <col min="40" max="40" width="12.88671875" style="43" customWidth="1"/>
    <col min="41" max="16384" width="8.88671875" style="43"/>
  </cols>
  <sheetData>
    <row r="2" spans="30:40" x14ac:dyDescent="0.3">
      <c r="AL2" s="238"/>
      <c r="AM2" s="238"/>
      <c r="AN2" s="238"/>
    </row>
    <row r="3" spans="30:40" x14ac:dyDescent="0.3">
      <c r="AL3" s="238"/>
      <c r="AM3" s="238" t="s">
        <v>509</v>
      </c>
      <c r="AN3" s="238">
        <f>1/0.453592*1000</f>
        <v>2204.6244201837776</v>
      </c>
    </row>
    <row r="4" spans="30:40" x14ac:dyDescent="0.3">
      <c r="AL4" s="238"/>
      <c r="AM4" s="238"/>
      <c r="AN4" s="238"/>
    </row>
    <row r="5" spans="30:40" ht="57.6" x14ac:dyDescent="0.3">
      <c r="AD5" s="114" t="s">
        <v>348</v>
      </c>
      <c r="AE5" s="115" t="s">
        <v>79</v>
      </c>
      <c r="AF5" s="115" t="s">
        <v>315</v>
      </c>
      <c r="AG5" s="116" t="s">
        <v>316</v>
      </c>
      <c r="AH5" s="116" t="s">
        <v>356</v>
      </c>
      <c r="AI5" s="116" t="s">
        <v>355</v>
      </c>
      <c r="AJ5" s="189" t="s">
        <v>82</v>
      </c>
      <c r="AL5" s="239" t="s">
        <v>510</v>
      </c>
      <c r="AM5" s="239" t="s">
        <v>620</v>
      </c>
      <c r="AN5" s="239" t="s">
        <v>621</v>
      </c>
    </row>
    <row r="6" spans="30:40" x14ac:dyDescent="0.3">
      <c r="AD6" s="117">
        <v>2015</v>
      </c>
      <c r="AE6" s="111">
        <f>IFERROR(INDEX('Electricity Emissions - MWG'!$B$55:$AM$55,MATCH('Electricity Emissions - MWG'!$AD6,'Electricity Emissions - MWG'!$B$47:$AM$47,0)),0)</f>
        <v>17.130067583263838</v>
      </c>
      <c r="AF6" s="111">
        <f>IFERROR(INDEX('Electricity Emissions - MWG'!$B$75:$AM$75,MATCH('Electricity Emissions - MWG'!$AD6,'Electricity Emissions - MWG'!$B$47:$AM$47,0)),0)</f>
        <v>9.8319876817347875</v>
      </c>
      <c r="AG6" s="111">
        <f>IFERROR(INDEX('Electricity Emissions - MWG'!$B$54:$AM$54,MATCH('Electricity Emissions - MWG'!$AD6,'Electricity Emissions - MWG'!$B$47:$AM$47,0)),0)</f>
        <v>3.1809713869586664</v>
      </c>
      <c r="AH6" s="111">
        <f>INDEX($B$58:$AM$58,MATCH($AD6,$B$47:$AM$47,0))</f>
        <v>0</v>
      </c>
      <c r="AI6" s="111">
        <f>INDEX($B$61:$AM$61,MATCH($AD6,$B$47:$AM$47,0))</f>
        <v>9.3988705282553563E-3</v>
      </c>
      <c r="AJ6" s="111">
        <f>INDEX($B$74:$AM$74,MATCH($AD6,$B$47:$AM$47,0))</f>
        <v>3.6127315120922598</v>
      </c>
      <c r="AL6" s="240">
        <f>INDEX('Electric Generation - MWG'!$C$15:$AL$15,MATCH('Electricity Emissions - MWG'!$AD6,'Electric Generation - MWG'!$C$3:$AL$3,0))</f>
        <v>20.262195208251818</v>
      </c>
      <c r="AM6" s="240">
        <f>AF6/AL6</f>
        <v>0.48523802977333336</v>
      </c>
      <c r="AN6" s="241">
        <f>AM6*$AN$3</f>
        <v>1069.7676100401536</v>
      </c>
    </row>
    <row r="7" spans="30:40" x14ac:dyDescent="0.3">
      <c r="AD7" s="117">
        <f t="shared" ref="AD7:AD41" si="0">+AD6+1</f>
        <v>2016</v>
      </c>
      <c r="AE7" s="111">
        <f>IFERROR(INDEX('Electricity Emissions - MWG'!$B$55:$AM$55,MATCH('Electricity Emissions - MWG'!$AD7,'Electricity Emissions - MWG'!$B$47:$AM$47,0)),0)</f>
        <v>12.565976965345588</v>
      </c>
      <c r="AF7" s="111">
        <f>IFERROR(INDEX('Electricity Emissions - MWG'!$B$75:$AM$75,MATCH('Electricity Emissions - MWG'!$AD7,'Electricity Emissions - MWG'!$B$47:$AM$47,0)),0)</f>
        <v>11.694432849790115</v>
      </c>
      <c r="AG7" s="111">
        <f>IFERROR(INDEX('Electricity Emissions - MWG'!$B$54:$AM$54,MATCH('Electricity Emissions - MWG'!$AD7,'Electricity Emissions - MWG'!$B$47:$AM$47,0)),0)</f>
        <v>0.78893335494745376</v>
      </c>
      <c r="AH7" s="111">
        <f t="shared" ref="AH7:AH41" si="1">INDEX($B$58:$AM$58,MATCH($AD7,$B$47:$AM$47,0))</f>
        <v>0</v>
      </c>
      <c r="AI7" s="111">
        <f t="shared" ref="AI7:AI41" si="2">INDEX($B$61:$AM$61,MATCH($AD7,$B$47:$AM$47,0))</f>
        <v>9.3988705282553563E-3</v>
      </c>
      <c r="AJ7" s="111">
        <f t="shared" ref="AJ7:AJ41" si="3">INDEX($B$74:$AM$74,MATCH($AD7,$B$47:$AM$47,0))</f>
        <v>3.2885157614500518</v>
      </c>
      <c r="AL7" s="240">
        <f>INDEX('Electric Generation - MWG'!$C$15:$AL$15,MATCH('Electricity Emissions - MWG'!$AD7,'Electric Generation - MWG'!$C$3:$AL$3,0))</f>
        <v>24.99367560120589</v>
      </c>
      <c r="AM7" s="240">
        <f t="shared" ref="AM7:AM41" si="4">AF7/AL7</f>
        <v>0.46789568034666673</v>
      </c>
      <c r="AN7" s="241">
        <f t="shared" ref="AN7:AN41" si="5">AM7*$AN$3</f>
        <v>1031.5342429907644</v>
      </c>
    </row>
    <row r="8" spans="30:40" x14ac:dyDescent="0.3">
      <c r="AD8" s="117">
        <f t="shared" si="0"/>
        <v>2017</v>
      </c>
      <c r="AE8" s="111">
        <f>IFERROR(INDEX('Electricity Emissions - MWG'!$B$55:$AM$55,MATCH('Electricity Emissions - MWG'!$AD8,'Electricity Emissions - MWG'!$B$47:$AM$47,0)),0)</f>
        <v>9.0041902703367978</v>
      </c>
      <c r="AF8" s="111">
        <f>IFERROR(INDEX('Electricity Emissions - MWG'!$B$75:$AM$75,MATCH('Electricity Emissions - MWG'!$AD8,'Electricity Emissions - MWG'!$B$47:$AM$47,0)),0)</f>
        <v>11.795358343861315</v>
      </c>
      <c r="AG8" s="111">
        <f>IFERROR(INDEX('Electricity Emissions - MWG'!$B$54:$AM$54,MATCH('Electricity Emissions - MWG'!$AD8,'Electricity Emissions - MWG'!$B$47:$AM$47,0)),0)</f>
        <v>0.12677898392181008</v>
      </c>
      <c r="AH8" s="111">
        <f t="shared" si="1"/>
        <v>0</v>
      </c>
      <c r="AI8" s="111">
        <f t="shared" si="2"/>
        <v>9.3988705282553563E-3</v>
      </c>
      <c r="AJ8" s="111">
        <f t="shared" si="3"/>
        <v>2.9577796512405174</v>
      </c>
      <c r="AL8" s="240">
        <f>INDEX('Electric Generation - MWG'!$C$15:$AL$15,MATCH('Electricity Emissions - MWG'!$AD8,'Electric Generation - MWG'!$C$3:$AL$3,0))</f>
        <v>26.179716216448728</v>
      </c>
      <c r="AM8" s="240">
        <f t="shared" si="4"/>
        <v>0.45055333091999999</v>
      </c>
      <c r="AN8" s="241">
        <f t="shared" si="5"/>
        <v>993.30087594137467</v>
      </c>
    </row>
    <row r="9" spans="30:40" x14ac:dyDescent="0.3">
      <c r="AD9" s="117">
        <f t="shared" si="0"/>
        <v>2018</v>
      </c>
      <c r="AE9" s="111">
        <f>IFERROR(INDEX('Electricity Emissions - MWG'!$B$55:$AM$55,MATCH('Electricity Emissions - MWG'!$AD9,'Electricity Emissions - MWG'!$B$47:$AM$47,0)),0)</f>
        <v>11.770447279133155</v>
      </c>
      <c r="AF9" s="111">
        <f>IFERROR(INDEX('Electricity Emissions - MWG'!$B$75:$AM$75,MATCH('Electricity Emissions - MWG'!$AD9,'Electricity Emissions - MWG'!$B$47:$AM$47,0)),0)</f>
        <v>7.6605513130604619</v>
      </c>
      <c r="AG9" s="111">
        <f>IFERROR(INDEX('Electricity Emissions - MWG'!$B$54:$AM$54,MATCH('Electricity Emissions - MWG'!$AD9,'Electricity Emissions - MWG'!$B$47:$AM$47,0)),0)</f>
        <v>0.51187264321178183</v>
      </c>
      <c r="AH9" s="111">
        <f t="shared" si="1"/>
        <v>0</v>
      </c>
      <c r="AI9" s="111">
        <f t="shared" si="2"/>
        <v>9.3988705282553563E-3</v>
      </c>
      <c r="AJ9" s="111">
        <f t="shared" si="3"/>
        <v>5.3616451289827127</v>
      </c>
      <c r="AL9" s="240">
        <f>INDEX('Electric Generation - MWG'!$C$15:$AL$15,MATCH('Electricity Emissions - MWG'!$AD9,'Electric Generation - MWG'!$C$3:$AL$3,0))</f>
        <v>17.473400058920387</v>
      </c>
      <c r="AM9" s="240">
        <f t="shared" si="4"/>
        <v>0.43841217434666679</v>
      </c>
      <c r="AN9" s="241">
        <f t="shared" si="5"/>
        <v>966.5341856705295</v>
      </c>
    </row>
    <row r="10" spans="30:40" x14ac:dyDescent="0.3">
      <c r="AD10" s="117">
        <f t="shared" si="0"/>
        <v>2019</v>
      </c>
      <c r="AE10" s="111">
        <f>IFERROR(INDEX('Electricity Emissions - MWG'!$B$55:$AM$55,MATCH('Electricity Emissions - MWG'!$AD10,'Electricity Emissions - MWG'!$B$47:$AM$47,0)),0)</f>
        <v>7.1117030929050351</v>
      </c>
      <c r="AF10" s="111">
        <f>IFERROR(INDEX('Electricity Emissions - MWG'!$B$75:$AM$75,MATCH('Electricity Emissions - MWG'!$AD10,'Electricity Emissions - MWG'!$B$47:$AM$47,0)),0)</f>
        <v>8.9252120791911267</v>
      </c>
      <c r="AG10" s="111">
        <f>IFERROR(INDEX('Electricity Emissions - MWG'!$B$54:$AM$54,MATCH('Electricity Emissions - MWG'!$AD10,'Electricity Emissions - MWG'!$B$47:$AM$47,0)),0)</f>
        <v>0.31816840082594189</v>
      </c>
      <c r="AH10" s="111">
        <f t="shared" si="1"/>
        <v>0</v>
      </c>
      <c r="AI10" s="111">
        <f t="shared" si="2"/>
        <v>9.3988705282553563E-3</v>
      </c>
      <c r="AJ10" s="111">
        <f t="shared" si="3"/>
        <v>5.4920889973928029</v>
      </c>
      <c r="AL10" s="240">
        <f>INDEX('Electric Generation - MWG'!$C$15:$AL$15,MATCH('Electricity Emissions - MWG'!$AD10,'Electric Generation - MWG'!$C$3:$AL$3,0))</f>
        <v>20.937881552006065</v>
      </c>
      <c r="AM10" s="240">
        <f t="shared" si="4"/>
        <v>0.42627101777333337</v>
      </c>
      <c r="AN10" s="241">
        <f t="shared" si="5"/>
        <v>939.76749539968387</v>
      </c>
    </row>
    <row r="11" spans="30:40" x14ac:dyDescent="0.3">
      <c r="AD11" s="117">
        <f t="shared" si="0"/>
        <v>2020</v>
      </c>
      <c r="AE11" s="111">
        <f>IFERROR(INDEX('Electricity Emissions - MWG'!$B$55:$AM$55,MATCH('Electricity Emissions - MWG'!$AD11,'Electricity Emissions - MWG'!$B$47:$AM$47,0)),0)</f>
        <v>6.3880878721554346</v>
      </c>
      <c r="AF11" s="111">
        <f>IFERROR(INDEX('Electricity Emissions - MWG'!$B$75:$AM$75,MATCH('Electricity Emissions - MWG'!$AD11,'Electricity Emissions - MWG'!$B$47:$AM$47,0)),0)</f>
        <v>8.3546640661551415</v>
      </c>
      <c r="AG11" s="111">
        <f>IFERROR(INDEX('Electricity Emissions - MWG'!$B$54:$AM$54,MATCH('Electricity Emissions - MWG'!$AD11,'Electricity Emissions - MWG'!$B$47:$AM$47,0)),0)</f>
        <v>0</v>
      </c>
      <c r="AH11" s="111">
        <f t="shared" si="1"/>
        <v>0</v>
      </c>
      <c r="AI11" s="111">
        <f t="shared" si="2"/>
        <v>9.3988705282553563E-3</v>
      </c>
      <c r="AJ11" s="111">
        <f t="shared" si="3"/>
        <v>5.4092285962304363</v>
      </c>
      <c r="AL11" s="240">
        <f>INDEX('Electric Generation - MWG'!$C$15:$AL$15,MATCH('Electricity Emissions - MWG'!$AD11,'Electric Generation - MWG'!$C$3:$AL$3,0))</f>
        <v>20.174019912368347</v>
      </c>
      <c r="AM11" s="240">
        <f t="shared" si="4"/>
        <v>0.41412986120000006</v>
      </c>
      <c r="AN11" s="241">
        <f t="shared" si="5"/>
        <v>913.00080512883846</v>
      </c>
    </row>
    <row r="12" spans="30:40" x14ac:dyDescent="0.3">
      <c r="AD12" s="117">
        <f t="shared" si="0"/>
        <v>2021</v>
      </c>
      <c r="AE12" s="111">
        <f>IFERROR(INDEX('Electricity Emissions - MWG'!$B$55:$AM$55,MATCH('Electricity Emissions - MWG'!$AD12,'Electricity Emissions - MWG'!$B$47:$AM$47,0)),0)</f>
        <v>4.3209311463647495</v>
      </c>
      <c r="AF12" s="111">
        <f>IFERROR(INDEX('Electricity Emissions - MWG'!$B$75:$AM$75,MATCH('Electricity Emissions - MWG'!$AD12,'Electricity Emissions - MWG'!$B$47:$AM$47,0)),0)</f>
        <v>7.1606269613076945</v>
      </c>
      <c r="AG12" s="111">
        <f>IFERROR(INDEX('Electricity Emissions - MWG'!$B$54:$AM$54,MATCH('Electricity Emissions - MWG'!$AD12,'Electricity Emissions - MWG'!$B$47:$AM$47,0)),0)</f>
        <v>0</v>
      </c>
      <c r="AH12" s="111">
        <f t="shared" si="1"/>
        <v>0</v>
      </c>
      <c r="AI12" s="111">
        <f t="shared" si="2"/>
        <v>9.3988705282553563E-3</v>
      </c>
      <c r="AJ12" s="111">
        <f t="shared" si="3"/>
        <v>6.5069617383236222</v>
      </c>
      <c r="AL12" s="240">
        <f>INDEX('Electric Generation - MWG'!$C$15:$AL$15,MATCH('Electricity Emissions - MWG'!$AD12,'Electric Generation - MWG'!$C$3:$AL$3,0))</f>
        <v>18.098447177689039</v>
      </c>
      <c r="AM12" s="240">
        <f t="shared" si="4"/>
        <v>0.39564869245440004</v>
      </c>
      <c r="AN12" s="241">
        <f t="shared" si="5"/>
        <v>872.25676919875139</v>
      </c>
    </row>
    <row r="13" spans="30:40" x14ac:dyDescent="0.3">
      <c r="AD13" s="117">
        <f t="shared" si="0"/>
        <v>2022</v>
      </c>
      <c r="AE13" s="111">
        <f>IFERROR(INDEX('Electricity Emissions - MWG'!$B$55:$AM$55,MATCH('Electricity Emissions - MWG'!$AD13,'Electricity Emissions - MWG'!$B$47:$AM$47,0)),0)</f>
        <v>3.4524789760712409</v>
      </c>
      <c r="AF13" s="111">
        <f>IFERROR(INDEX('Electricity Emissions - MWG'!$B$75:$AM$75,MATCH('Electricity Emissions - MWG'!$AD13,'Electricity Emissions - MWG'!$B$47:$AM$47,0)),0)</f>
        <v>6.7961338351455236</v>
      </c>
      <c r="AG13" s="111">
        <f>IFERROR(INDEX('Electricity Emissions - MWG'!$B$54:$AM$54,MATCH('Electricity Emissions - MWG'!$AD13,'Electricity Emissions - MWG'!$B$47:$AM$47,0)),0)</f>
        <v>0</v>
      </c>
      <c r="AH13" s="111">
        <f t="shared" si="1"/>
        <v>0</v>
      </c>
      <c r="AI13" s="111">
        <f t="shared" si="2"/>
        <v>9.3988705282553563E-3</v>
      </c>
      <c r="AJ13" s="111">
        <f t="shared" si="3"/>
        <v>6.4186641259321346</v>
      </c>
      <c r="AL13" s="240">
        <f>INDEX('Electric Generation - MWG'!$C$15:$AL$15,MATCH('Electricity Emissions - MWG'!$AD13,'Electric Generation - MWG'!$C$3:$AL$3,0))</f>
        <v>17.999369787742225</v>
      </c>
      <c r="AM13" s="240">
        <f t="shared" si="4"/>
        <v>0.37757621046120005</v>
      </c>
      <c r="AN13" s="241">
        <f t="shared" si="5"/>
        <v>832.41373406321111</v>
      </c>
    </row>
    <row r="14" spans="30:40" x14ac:dyDescent="0.3">
      <c r="AD14" s="117">
        <f t="shared" si="0"/>
        <v>2023</v>
      </c>
      <c r="AE14" s="111">
        <f>IFERROR(INDEX('Electricity Emissions - MWG'!$B$55:$AM$55,MATCH('Electricity Emissions - MWG'!$AD14,'Electricity Emissions - MWG'!$B$47:$AM$47,0)),0)</f>
        <v>3.122942206783804</v>
      </c>
      <c r="AF14" s="111">
        <f>IFERROR(INDEX('Electricity Emissions - MWG'!$B$75:$AM$75,MATCH('Electricity Emissions - MWG'!$AD14,'Electricity Emissions - MWG'!$B$47:$AM$47,0)),0)</f>
        <v>6.3282751362825413</v>
      </c>
      <c r="AG14" s="111">
        <f>IFERROR(INDEX('Electricity Emissions - MWG'!$B$54:$AM$54,MATCH('Electricity Emissions - MWG'!$AD14,'Electricity Emissions - MWG'!$B$47:$AM$47,0)),0)</f>
        <v>0</v>
      </c>
      <c r="AH14" s="111">
        <f t="shared" si="1"/>
        <v>0</v>
      </c>
      <c r="AI14" s="111">
        <f t="shared" si="2"/>
        <v>9.3988705282553563E-3</v>
      </c>
      <c r="AJ14" s="111">
        <f t="shared" si="3"/>
        <v>6.0609285885542787</v>
      </c>
      <c r="AL14" s="240">
        <f>INDEX('Electric Generation - MWG'!$C$15:$AL$15,MATCH('Electricity Emissions - MWG'!$AD14,'Electric Generation - MWG'!$C$3:$AL$3,0))</f>
        <v>17.582819787995607</v>
      </c>
      <c r="AM14" s="240">
        <f t="shared" si="4"/>
        <v>0.35991241522040007</v>
      </c>
      <c r="AN14" s="241">
        <f t="shared" si="5"/>
        <v>793.47169972221752</v>
      </c>
    </row>
    <row r="15" spans="30:40" x14ac:dyDescent="0.3">
      <c r="AD15" s="117">
        <f t="shared" si="0"/>
        <v>2024</v>
      </c>
      <c r="AE15" s="111">
        <f>IFERROR(INDEX('Electricity Emissions - MWG'!$B$55:$AM$55,MATCH('Electricity Emissions - MWG'!$AD15,'Electricity Emissions - MWG'!$B$47:$AM$47,0)),0)</f>
        <v>3.0260743777259167</v>
      </c>
      <c r="AF15" s="111">
        <f>IFERROR(INDEX('Electricity Emissions - MWG'!$B$75:$AM$75,MATCH('Electricity Emissions - MWG'!$AD15,'Electricity Emissions - MWG'!$B$47:$AM$47,0)),0)</f>
        <v>6.1820885940125665</v>
      </c>
      <c r="AG15" s="111">
        <f>IFERROR(INDEX('Electricity Emissions - MWG'!$B$54:$AM$54,MATCH('Electricity Emissions - MWG'!$AD15,'Electricity Emissions - MWG'!$B$47:$AM$47,0)),0)</f>
        <v>0</v>
      </c>
      <c r="AH15" s="111">
        <f t="shared" si="1"/>
        <v>0</v>
      </c>
      <c r="AI15" s="111">
        <f t="shared" si="2"/>
        <v>9.3988705282553563E-3</v>
      </c>
      <c r="AJ15" s="111">
        <f t="shared" si="3"/>
        <v>5.7353239112868168</v>
      </c>
      <c r="AL15" s="240">
        <f>INDEX('Electric Generation - MWG'!$C$15:$AL$15,MATCH('Electricity Emissions - MWG'!$AD15,'Electric Generation - MWG'!$C$3:$AL$3,0))</f>
        <v>17.50975295129604</v>
      </c>
      <c r="AM15" s="240">
        <f t="shared" si="4"/>
        <v>0.35306543794239997</v>
      </c>
      <c r="AN15" s="241">
        <f t="shared" si="5"/>
        <v>778.37668641069502</v>
      </c>
    </row>
    <row r="16" spans="30:40" x14ac:dyDescent="0.3">
      <c r="AD16" s="117">
        <f t="shared" si="0"/>
        <v>2025</v>
      </c>
      <c r="AE16" s="111">
        <f>IFERROR(INDEX('Electricity Emissions - MWG'!$B$55:$AM$55,MATCH('Electricity Emissions - MWG'!$AD16,'Electricity Emissions - MWG'!$B$47:$AM$47,0)),0)</f>
        <v>2.9211931296940112</v>
      </c>
      <c r="AF16" s="111">
        <f>IFERROR(INDEX('Electricity Emissions - MWG'!$B$75:$AM$75,MATCH('Electricity Emissions - MWG'!$AD16,'Electricity Emissions - MWG'!$B$47:$AM$47,0)),0)</f>
        <v>6.0545049649211888</v>
      </c>
      <c r="AG16" s="111">
        <f>IFERROR(INDEX('Electricity Emissions - MWG'!$B$54:$AM$54,MATCH('Electricity Emissions - MWG'!$AD16,'Electricity Emissions - MWG'!$B$47:$AM$47,0)),0)</f>
        <v>0</v>
      </c>
      <c r="AH16" s="111">
        <f t="shared" si="1"/>
        <v>0</v>
      </c>
      <c r="AI16" s="111">
        <f t="shared" si="2"/>
        <v>9.3988705282553563E-3</v>
      </c>
      <c r="AJ16" s="111">
        <f t="shared" si="3"/>
        <v>5.4576988624542722</v>
      </c>
      <c r="AL16" s="240">
        <f>INDEX('Electric Generation - MWG'!$C$15:$AL$15,MATCH('Electricity Emissions - MWG'!$AD16,'Electric Generation - MWG'!$C$3:$AL$3,0))</f>
        <v>17.498057947508912</v>
      </c>
      <c r="AM16" s="240">
        <f t="shared" si="4"/>
        <v>0.34601011055533343</v>
      </c>
      <c r="AN16" s="241">
        <f t="shared" si="5"/>
        <v>762.82233936077671</v>
      </c>
    </row>
    <row r="17" spans="30:40" x14ac:dyDescent="0.3">
      <c r="AD17" s="117">
        <f t="shared" si="0"/>
        <v>2026</v>
      </c>
      <c r="AE17" s="111">
        <f>IFERROR(INDEX('Electricity Emissions - MWG'!$B$55:$AM$55,MATCH('Electricity Emissions - MWG'!$AD17,'Electricity Emissions - MWG'!$B$47:$AM$47,0)),0)</f>
        <v>2.7501515647693324</v>
      </c>
      <c r="AF17" s="111">
        <f>IFERROR(INDEX('Electricity Emissions - MWG'!$B$75:$AM$75,MATCH('Electricity Emissions - MWG'!$AD17,'Electricity Emissions - MWG'!$B$47:$AM$47,0)),0)</f>
        <v>5.6955538864958895</v>
      </c>
      <c r="AG17" s="111">
        <f>IFERROR(INDEX('Electricity Emissions - MWG'!$B$54:$AM$54,MATCH('Electricity Emissions - MWG'!$AD17,'Electricity Emissions - MWG'!$B$47:$AM$47,0)),0)</f>
        <v>0</v>
      </c>
      <c r="AH17" s="111">
        <f t="shared" si="1"/>
        <v>0</v>
      </c>
      <c r="AI17" s="111">
        <f t="shared" si="2"/>
        <v>9.3988705282553563E-3</v>
      </c>
      <c r="AJ17" s="111">
        <f t="shared" si="3"/>
        <v>4.8088377180449333</v>
      </c>
      <c r="AL17" s="240">
        <f>INDEX('Electric Generation - MWG'!$C$15:$AL$15,MATCH('Electricity Emissions - MWG'!$AD17,'Electric Generation - MWG'!$C$3:$AL$3,0))</f>
        <v>16.81362024998954</v>
      </c>
      <c r="AM17" s="240">
        <f t="shared" si="4"/>
        <v>0.33874643305919988</v>
      </c>
      <c r="AN17" s="241">
        <f t="shared" si="5"/>
        <v>746.80865857246135</v>
      </c>
    </row>
    <row r="18" spans="30:40" x14ac:dyDescent="0.3">
      <c r="AD18" s="117">
        <f t="shared" si="0"/>
        <v>2027</v>
      </c>
      <c r="AE18" s="111">
        <f>IFERROR(INDEX('Electricity Emissions - MWG'!$B$55:$AM$55,MATCH('Electricity Emissions - MWG'!$AD18,'Electricity Emissions - MWG'!$B$47:$AM$47,0)),0)</f>
        <v>2.620585643640263</v>
      </c>
      <c r="AF18" s="111">
        <f>IFERROR(INDEX('Electricity Emissions - MWG'!$B$75:$AM$75,MATCH('Electricity Emissions - MWG'!$AD18,'Electricity Emissions - MWG'!$B$47:$AM$47,0)),0)</f>
        <v>5.6338064729590256</v>
      </c>
      <c r="AG18" s="111">
        <f>IFERROR(INDEX('Electricity Emissions - MWG'!$B$54:$AM$54,MATCH('Electricity Emissions - MWG'!$AD18,'Electricity Emissions - MWG'!$B$47:$AM$47,0)),0)</f>
        <v>0</v>
      </c>
      <c r="AH18" s="111">
        <f t="shared" si="1"/>
        <v>0</v>
      </c>
      <c r="AI18" s="111">
        <f t="shared" si="2"/>
        <v>9.3988705282553563E-3</v>
      </c>
      <c r="AJ18" s="111">
        <f t="shared" si="3"/>
        <v>4.5068255500224739</v>
      </c>
      <c r="AL18" s="240">
        <f>INDEX('Electric Generation - MWG'!$C$15:$AL$15,MATCH('Electricity Emissions - MWG'!$AD18,'Electric Generation - MWG'!$C$3:$AL$3,0))</f>
        <v>17.057192381284967</v>
      </c>
      <c r="AM18" s="240">
        <f t="shared" si="4"/>
        <v>0.33028920276119994</v>
      </c>
      <c r="AN18" s="241">
        <f t="shared" si="5"/>
        <v>728.16364213037252</v>
      </c>
    </row>
    <row r="19" spans="30:40" x14ac:dyDescent="0.3">
      <c r="AD19" s="117">
        <f t="shared" si="0"/>
        <v>2028</v>
      </c>
      <c r="AE19" s="111">
        <f>IFERROR(INDEX('Electricity Emissions - MWG'!$B$55:$AM$55,MATCH('Electricity Emissions - MWG'!$AD19,'Electricity Emissions - MWG'!$B$47:$AM$47,0)),0)</f>
        <v>2.4732845666959231</v>
      </c>
      <c r="AF19" s="111">
        <f>IFERROR(INDEX('Electricity Emissions - MWG'!$B$75:$AM$75,MATCH('Electricity Emissions - MWG'!$AD19,'Electricity Emissions - MWG'!$B$47:$AM$47,0)),0)</f>
        <v>5.2658986792173899</v>
      </c>
      <c r="AG19" s="111">
        <f>IFERROR(INDEX('Electricity Emissions - MWG'!$B$54:$AM$54,MATCH('Electricity Emissions - MWG'!$AD19,'Electricity Emissions - MWG'!$B$47:$AM$47,0)),0)</f>
        <v>0</v>
      </c>
      <c r="AH19" s="111">
        <f t="shared" si="1"/>
        <v>0</v>
      </c>
      <c r="AI19" s="111">
        <f t="shared" si="2"/>
        <v>9.3988705282553563E-3</v>
      </c>
      <c r="AJ19" s="111">
        <f t="shared" si="3"/>
        <v>3.9980267909322427</v>
      </c>
      <c r="AL19" s="240">
        <f>INDEX('Electric Generation - MWG'!$C$15:$AL$15,MATCH('Electricity Emissions - MWG'!$AD19,'Electric Generation - MWG'!$C$3:$AL$3,0))</f>
        <v>16.369597553216657</v>
      </c>
      <c r="AM19" s="240">
        <f t="shared" si="4"/>
        <v>0.32168773008000007</v>
      </c>
      <c r="AN19" s="241">
        <f t="shared" si="5"/>
        <v>709.20062540785568</v>
      </c>
    </row>
    <row r="20" spans="30:40" x14ac:dyDescent="0.3">
      <c r="AD20" s="117">
        <f t="shared" si="0"/>
        <v>2029</v>
      </c>
      <c r="AE20" s="111">
        <f>IFERROR(INDEX('Electricity Emissions - MWG'!$B$55:$AM$55,MATCH('Electricity Emissions - MWG'!$AD20,'Electricity Emissions - MWG'!$B$47:$AM$47,0)),0)</f>
        <v>2.4038582550198329</v>
      </c>
      <c r="AF20" s="111">
        <f>IFERROR(INDEX('Electricity Emissions - MWG'!$B$75:$AM$75,MATCH('Electricity Emissions - MWG'!$AD20,'Electricity Emissions - MWG'!$B$47:$AM$47,0)),0)</f>
        <v>5.2817003361048522</v>
      </c>
      <c r="AG20" s="111">
        <f>IFERROR(INDEX('Electricity Emissions - MWG'!$B$54:$AM$54,MATCH('Electricity Emissions - MWG'!$AD20,'Electricity Emissions - MWG'!$B$47:$AM$47,0)),0)</f>
        <v>0</v>
      </c>
      <c r="AH20" s="111">
        <f t="shared" si="1"/>
        <v>0</v>
      </c>
      <c r="AI20" s="111">
        <f t="shared" si="2"/>
        <v>9.3988705282553563E-3</v>
      </c>
      <c r="AJ20" s="111">
        <f t="shared" si="3"/>
        <v>3.8645586935564844</v>
      </c>
      <c r="AL20" s="240">
        <f>INDEX('Electric Generation - MWG'!$C$15:$AL$15,MATCH('Electricity Emissions - MWG'!$AD20,'Electric Generation - MWG'!$C$3:$AL$3,0))</f>
        <v>16.877568631497311</v>
      </c>
      <c r="AM20" s="240">
        <f t="shared" si="4"/>
        <v>0.31294201501560004</v>
      </c>
      <c r="AN20" s="241">
        <f t="shared" si="5"/>
        <v>689.91960840491026</v>
      </c>
    </row>
    <row r="21" spans="30:40" x14ac:dyDescent="0.3">
      <c r="AD21" s="117">
        <f t="shared" si="0"/>
        <v>2030</v>
      </c>
      <c r="AE21" s="111">
        <f>IFERROR(INDEX('Electricity Emissions - MWG'!$B$55:$AM$55,MATCH('Electricity Emissions - MWG'!$AD21,'Electricity Emissions - MWG'!$B$47:$AM$47,0)),0)</f>
        <v>0</v>
      </c>
      <c r="AF21" s="111">
        <f>IFERROR(INDEX('Electricity Emissions - MWG'!$B$75:$AM$75,MATCH('Electricity Emissions - MWG'!$AD21,'Electricity Emissions - MWG'!$B$47:$AM$47,0)),0)</f>
        <v>5.1502236773078138</v>
      </c>
      <c r="AG21" s="111">
        <f>IFERROR(INDEX('Electricity Emissions - MWG'!$B$54:$AM$54,MATCH('Electricity Emissions - MWG'!$AD21,'Electricity Emissions - MWG'!$B$47:$AM$47,0)),0)</f>
        <v>0</v>
      </c>
      <c r="AH21" s="111">
        <f t="shared" si="1"/>
        <v>0</v>
      </c>
      <c r="AI21" s="111">
        <f t="shared" si="2"/>
        <v>9.3988705282553563E-3</v>
      </c>
      <c r="AJ21" s="111">
        <f t="shared" si="3"/>
        <v>4.4732861094368834</v>
      </c>
      <c r="AL21" s="240">
        <f>INDEX('Electric Generation - MWG'!$C$15:$AL$15,MATCH('Electricity Emissions - MWG'!$AD21,'Electric Generation - MWG'!$C$3:$AL$3,0))</f>
        <v>17.003880771722358</v>
      </c>
      <c r="AM21" s="240">
        <f t="shared" si="4"/>
        <v>0.30288519111899992</v>
      </c>
      <c r="AN21" s="241">
        <f t="shared" si="5"/>
        <v>667.74808885297784</v>
      </c>
    </row>
    <row r="22" spans="30:40" x14ac:dyDescent="0.3">
      <c r="AD22" s="117">
        <f t="shared" si="0"/>
        <v>2031</v>
      </c>
      <c r="AE22" s="111">
        <f>IFERROR(INDEX('Electricity Emissions - MWG'!$B$55:$AM$55,MATCH('Electricity Emissions - MWG'!$AD22,'Electricity Emissions - MWG'!$B$47:$AM$47,0)),0)</f>
        <v>0</v>
      </c>
      <c r="AF22" s="111">
        <f>IFERROR(INDEX('Electricity Emissions - MWG'!$B$75:$AM$75,MATCH('Electricity Emissions - MWG'!$AD22,'Electricity Emissions - MWG'!$B$47:$AM$47,0)),0)</f>
        <v>5.0239144473802888</v>
      </c>
      <c r="AG22" s="111">
        <f>IFERROR(INDEX('Electricity Emissions - MWG'!$B$54:$AM$54,MATCH('Electricity Emissions - MWG'!$AD22,'Electricity Emissions - MWG'!$B$47:$AM$47,0)),0)</f>
        <v>0</v>
      </c>
      <c r="AH22" s="111">
        <f t="shared" si="1"/>
        <v>0</v>
      </c>
      <c r="AI22" s="111">
        <f t="shared" si="2"/>
        <v>9.3988705282553563E-3</v>
      </c>
      <c r="AJ22" s="111">
        <f t="shared" si="3"/>
        <v>3.8772048332282036</v>
      </c>
      <c r="AL22" s="240">
        <f>INDEX('Electric Generation - MWG'!$C$15:$AL$15,MATCH('Electricity Emissions - MWG'!$AD22,'Electric Generation - MWG'!$C$3:$AL$3,0))</f>
        <v>17.160037568565489</v>
      </c>
      <c r="AM22" s="240">
        <f t="shared" si="4"/>
        <v>0.29276826622940011</v>
      </c>
      <c r="AN22" s="241">
        <f t="shared" si="5"/>
        <v>645.444069184201</v>
      </c>
    </row>
    <row r="23" spans="30:40" x14ac:dyDescent="0.3">
      <c r="AD23" s="117">
        <f t="shared" si="0"/>
        <v>2032</v>
      </c>
      <c r="AE23" s="111">
        <f>IFERROR(INDEX('Electricity Emissions - MWG'!$B$55:$AM$55,MATCH('Electricity Emissions - MWG'!$AD23,'Electricity Emissions - MWG'!$B$47:$AM$47,0)),0)</f>
        <v>0</v>
      </c>
      <c r="AF23" s="111">
        <f>IFERROR(INDEX('Electricity Emissions - MWG'!$B$75:$AM$75,MATCH('Electricity Emissions - MWG'!$AD23,'Electricity Emissions - MWG'!$B$47:$AM$47,0)),0)</f>
        <v>4.8929923881070767</v>
      </c>
      <c r="AG23" s="111">
        <f>IFERROR(INDEX('Electricity Emissions - MWG'!$B$54:$AM$54,MATCH('Electricity Emissions - MWG'!$AD23,'Electricity Emissions - MWG'!$B$47:$AM$47,0)),0)</f>
        <v>0</v>
      </c>
      <c r="AH23" s="111">
        <f t="shared" si="1"/>
        <v>0</v>
      </c>
      <c r="AI23" s="111">
        <f t="shared" si="2"/>
        <v>9.3988705282553563E-3</v>
      </c>
      <c r="AJ23" s="111">
        <f t="shared" si="3"/>
        <v>3.4219153660067096</v>
      </c>
      <c r="AL23" s="240">
        <f>INDEX('Electric Generation - MWG'!$C$15:$AL$15,MATCH('Electricity Emissions - MWG'!$AD23,'Electric Generation - MWG'!$C$3:$AL$3,0))</f>
        <v>17.362250554325446</v>
      </c>
      <c r="AM23" s="240">
        <f t="shared" si="4"/>
        <v>0.28181786530479996</v>
      </c>
      <c r="AN23" s="241">
        <f t="shared" si="5"/>
        <v>621.30254789502453</v>
      </c>
    </row>
    <row r="24" spans="30:40" x14ac:dyDescent="0.3">
      <c r="AD24" s="117">
        <f t="shared" si="0"/>
        <v>2033</v>
      </c>
      <c r="AE24" s="111">
        <f>IFERROR(INDEX('Electricity Emissions - MWG'!$B$55:$AM$55,MATCH('Electricity Emissions - MWG'!$AD24,'Electricity Emissions - MWG'!$B$47:$AM$47,0)),0)</f>
        <v>0</v>
      </c>
      <c r="AF24" s="111">
        <f>IFERROR(INDEX('Electricity Emissions - MWG'!$B$75:$AM$75,MATCH('Electricity Emissions - MWG'!$AD24,'Electricity Emissions - MWG'!$B$47:$AM$47,0)),0)</f>
        <v>4.777952644766188</v>
      </c>
      <c r="AG24" s="111">
        <f>IFERROR(INDEX('Electricity Emissions - MWG'!$B$54:$AM$54,MATCH('Electricity Emissions - MWG'!$AD24,'Electricity Emissions - MWG'!$B$47:$AM$47,0)),0)</f>
        <v>0</v>
      </c>
      <c r="AH24" s="111">
        <f t="shared" si="1"/>
        <v>0</v>
      </c>
      <c r="AI24" s="111">
        <f t="shared" si="2"/>
        <v>9.3988705282553563E-3</v>
      </c>
      <c r="AJ24" s="111">
        <f t="shared" si="3"/>
        <v>3.0236421465019174</v>
      </c>
      <c r="AL24" s="240">
        <f>INDEX('Electric Generation - MWG'!$C$15:$AL$15,MATCH('Electricity Emissions - MWG'!$AD24,'Electric Generation - MWG'!$C$3:$AL$3,0))</f>
        <v>17.639448339427247</v>
      </c>
      <c r="AM24" s="240">
        <f t="shared" si="4"/>
        <v>0.27086746438019998</v>
      </c>
      <c r="AN24" s="241">
        <f t="shared" si="5"/>
        <v>597.16102660584841</v>
      </c>
    </row>
    <row r="25" spans="30:40" x14ac:dyDescent="0.3">
      <c r="AD25" s="117">
        <f t="shared" si="0"/>
        <v>2034</v>
      </c>
      <c r="AE25" s="111">
        <f>IFERROR(INDEX('Electricity Emissions - MWG'!$B$55:$AM$55,MATCH('Electricity Emissions - MWG'!$AD25,'Electricity Emissions - MWG'!$B$47:$AM$47,0)),0)</f>
        <v>0</v>
      </c>
      <c r="AF25" s="111">
        <f>IFERROR(INDEX('Electricity Emissions - MWG'!$B$75:$AM$75,MATCH('Electricity Emissions - MWG'!$AD25,'Electricity Emissions - MWG'!$B$47:$AM$47,0)),0)</f>
        <v>4.6825575448961665</v>
      </c>
      <c r="AG25" s="111">
        <f>IFERROR(INDEX('Electricity Emissions - MWG'!$B$54:$AM$54,MATCH('Electricity Emissions - MWG'!$AD25,'Electricity Emissions - MWG'!$B$47:$AM$47,0)),0)</f>
        <v>0</v>
      </c>
      <c r="AH25" s="111">
        <f t="shared" si="1"/>
        <v>0</v>
      </c>
      <c r="AI25" s="111">
        <f t="shared" si="2"/>
        <v>9.3988705282553563E-3</v>
      </c>
      <c r="AJ25" s="111">
        <f t="shared" si="3"/>
        <v>2.7250743463582725</v>
      </c>
      <c r="AL25" s="240">
        <f>INDEX('Electric Generation - MWG'!$C$15:$AL$15,MATCH('Electricity Emissions - MWG'!$AD25,'Electric Generation - MWG'!$C$3:$AL$3,0))</f>
        <v>18.0155834428164</v>
      </c>
      <c r="AM25" s="240">
        <f t="shared" si="4"/>
        <v>0.25991706345559995</v>
      </c>
      <c r="AN25" s="241">
        <f t="shared" si="5"/>
        <v>573.01950531667217</v>
      </c>
    </row>
    <row r="26" spans="30:40" x14ac:dyDescent="0.3">
      <c r="AD26" s="117">
        <f t="shared" si="0"/>
        <v>2035</v>
      </c>
      <c r="AE26" s="111">
        <f>IFERROR(INDEX('Electricity Emissions - MWG'!$B$55:$AM$55,MATCH('Electricity Emissions - MWG'!$AD26,'Electricity Emissions - MWG'!$B$47:$AM$47,0)),0)</f>
        <v>0</v>
      </c>
      <c r="AF26" s="111">
        <f>IFERROR(INDEX('Electricity Emissions - MWG'!$B$75:$AM$75,MATCH('Electricity Emissions - MWG'!$AD26,'Electricity Emissions - MWG'!$B$47:$AM$47,0)),0)</f>
        <v>4.601751202154861</v>
      </c>
      <c r="AG26" s="111">
        <f>IFERROR(INDEX('Electricity Emissions - MWG'!$B$54:$AM$54,MATCH('Electricity Emissions - MWG'!$AD26,'Electricity Emissions - MWG'!$B$47:$AM$47,0)),0)</f>
        <v>0</v>
      </c>
      <c r="AH26" s="111">
        <f t="shared" si="1"/>
        <v>0</v>
      </c>
      <c r="AI26" s="111">
        <f t="shared" si="2"/>
        <v>9.3988705282553563E-3</v>
      </c>
      <c r="AJ26" s="111">
        <f t="shared" si="3"/>
        <v>2.4585468724679571</v>
      </c>
      <c r="AL26" s="240">
        <f>INDEX('Electric Generation - MWG'!$C$15:$AL$15,MATCH('Electricity Emissions - MWG'!$AD26,'Electric Generation - MWG'!$C$3:$AL$3,0))</f>
        <v>18.483403180865128</v>
      </c>
      <c r="AM26" s="240">
        <f t="shared" si="4"/>
        <v>0.24896666253100003</v>
      </c>
      <c r="AN26" s="241">
        <f t="shared" si="5"/>
        <v>548.87798402749615</v>
      </c>
    </row>
    <row r="27" spans="30:40" x14ac:dyDescent="0.3">
      <c r="AD27" s="117">
        <f t="shared" si="0"/>
        <v>2036</v>
      </c>
      <c r="AE27" s="111">
        <f>IFERROR(INDEX('Electricity Emissions - MWG'!$B$55:$AM$55,MATCH('Electricity Emissions - MWG'!$AD27,'Electricity Emissions - MWG'!$B$47:$AM$47,0)),0)</f>
        <v>0</v>
      </c>
      <c r="AF27" s="111">
        <f>IFERROR(INDEX('Electricity Emissions - MWG'!$B$75:$AM$75,MATCH('Electricity Emissions - MWG'!$AD27,'Electricity Emissions - MWG'!$B$47:$AM$47,0)),0)</f>
        <v>4.5252915148333877</v>
      </c>
      <c r="AG27" s="111">
        <f>IFERROR(INDEX('Electricity Emissions - MWG'!$B$54:$AM$54,MATCH('Electricity Emissions - MWG'!$AD27,'Electricity Emissions - MWG'!$B$47:$AM$47,0)),0)</f>
        <v>0</v>
      </c>
      <c r="AH27" s="111">
        <f t="shared" si="1"/>
        <v>0</v>
      </c>
      <c r="AI27" s="111">
        <f t="shared" si="2"/>
        <v>9.3988705282553563E-3</v>
      </c>
      <c r="AJ27" s="111">
        <f t="shared" si="3"/>
        <v>2.1687442970198267</v>
      </c>
      <c r="AL27" s="240">
        <f>INDEX('Electric Generation - MWG'!$C$15:$AL$15,MATCH('Electricity Emissions - MWG'!$AD27,'Electric Generation - MWG'!$C$3:$AL$3,0))</f>
        <v>19.012530842605699</v>
      </c>
      <c r="AM27" s="240">
        <f t="shared" si="4"/>
        <v>0.23801626160640005</v>
      </c>
      <c r="AN27" s="241">
        <f t="shared" si="5"/>
        <v>524.73646273832003</v>
      </c>
    </row>
    <row r="28" spans="30:40" x14ac:dyDescent="0.3">
      <c r="AD28" s="117">
        <f t="shared" si="0"/>
        <v>2037</v>
      </c>
      <c r="AE28" s="111">
        <f>IFERROR(INDEX('Electricity Emissions - MWG'!$B$55:$AM$55,MATCH('Electricity Emissions - MWG'!$AD28,'Electricity Emissions - MWG'!$B$47:$AM$47,0)),0)</f>
        <v>0</v>
      </c>
      <c r="AF28" s="111">
        <f>IFERROR(INDEX('Electricity Emissions - MWG'!$B$75:$AM$75,MATCH('Electricity Emissions - MWG'!$AD28,'Electricity Emissions - MWG'!$B$47:$AM$47,0)),0)</f>
        <v>4.4476871991110922</v>
      </c>
      <c r="AG28" s="111">
        <f>IFERROR(INDEX('Electricity Emissions - MWG'!$B$54:$AM$54,MATCH('Electricity Emissions - MWG'!$AD28,'Electricity Emissions - MWG'!$B$47:$AM$47,0)),0)</f>
        <v>0</v>
      </c>
      <c r="AH28" s="111">
        <f t="shared" si="1"/>
        <v>0</v>
      </c>
      <c r="AI28" s="111">
        <f t="shared" si="2"/>
        <v>9.3988705282553563E-3</v>
      </c>
      <c r="AJ28" s="111">
        <f t="shared" si="3"/>
        <v>1.8807104259717908</v>
      </c>
      <c r="AL28" s="240">
        <f>INDEX('Electric Generation - MWG'!$C$15:$AL$15,MATCH('Electricity Emissions - MWG'!$AD28,'Electric Generation - MWG'!$C$3:$AL$3,0))</f>
        <v>19.587652612137425</v>
      </c>
      <c r="AM28" s="240">
        <f t="shared" si="4"/>
        <v>0.22706586068179999</v>
      </c>
      <c r="AN28" s="241">
        <f t="shared" si="5"/>
        <v>500.59494144914373</v>
      </c>
    </row>
    <row r="29" spans="30:40" x14ac:dyDescent="0.3">
      <c r="AD29" s="117">
        <f t="shared" si="0"/>
        <v>2038</v>
      </c>
      <c r="AE29" s="111">
        <f>IFERROR(INDEX('Electricity Emissions - MWG'!$B$55:$AM$55,MATCH('Electricity Emissions - MWG'!$AD29,'Electricity Emissions - MWG'!$B$47:$AM$47,0)),0)</f>
        <v>0</v>
      </c>
      <c r="AF29" s="111">
        <f>IFERROR(INDEX('Electricity Emissions - MWG'!$B$75:$AM$75,MATCH('Electricity Emissions - MWG'!$AD29,'Electricity Emissions - MWG'!$B$47:$AM$47,0)),0)</f>
        <v>4.3588091588061655</v>
      </c>
      <c r="AG29" s="111">
        <f>IFERROR(INDEX('Electricity Emissions - MWG'!$B$54:$AM$54,MATCH('Electricity Emissions - MWG'!$AD29,'Electricity Emissions - MWG'!$B$47:$AM$47,0)),0)</f>
        <v>0</v>
      </c>
      <c r="AH29" s="111">
        <f t="shared" si="1"/>
        <v>0</v>
      </c>
      <c r="AI29" s="111">
        <f t="shared" si="2"/>
        <v>9.3988705282553563E-3</v>
      </c>
      <c r="AJ29" s="111">
        <f t="shared" si="3"/>
        <v>1.5012438388961964</v>
      </c>
      <c r="AL29" s="240">
        <f>INDEX('Electric Generation - MWG'!$C$15:$AL$15,MATCH('Electricity Emissions - MWG'!$AD29,'Electric Generation - MWG'!$C$3:$AL$3,0))</f>
        <v>20.168891034927224</v>
      </c>
      <c r="AM29" s="240">
        <f t="shared" si="4"/>
        <v>0.21611545975719995</v>
      </c>
      <c r="AN29" s="241">
        <f t="shared" si="5"/>
        <v>476.45342015996744</v>
      </c>
    </row>
    <row r="30" spans="30:40" x14ac:dyDescent="0.3">
      <c r="AD30" s="117">
        <f t="shared" si="0"/>
        <v>2039</v>
      </c>
      <c r="AE30" s="111">
        <f>IFERROR(INDEX('Electricity Emissions - MWG'!$B$55:$AM$55,MATCH('Electricity Emissions - MWG'!$AD30,'Electricity Emissions - MWG'!$B$47:$AM$47,0)),0)</f>
        <v>0</v>
      </c>
      <c r="AF30" s="111">
        <f>IFERROR(INDEX('Electricity Emissions - MWG'!$B$75:$AM$75,MATCH('Electricity Emissions - MWG'!$AD30,'Electricity Emissions - MWG'!$B$47:$AM$47,0)),0)</f>
        <v>4.2558093734071898</v>
      </c>
      <c r="AG30" s="111">
        <f>IFERROR(INDEX('Electricity Emissions - MWG'!$B$54:$AM$54,MATCH('Electricity Emissions - MWG'!$AD30,'Electricity Emissions - MWG'!$B$47:$AM$47,0)),0)</f>
        <v>0</v>
      </c>
      <c r="AH30" s="111">
        <f t="shared" si="1"/>
        <v>0</v>
      </c>
      <c r="AI30" s="111">
        <f t="shared" si="2"/>
        <v>9.3988705282553563E-3</v>
      </c>
      <c r="AJ30" s="111">
        <f t="shared" si="3"/>
        <v>0.90320211926676097</v>
      </c>
      <c r="AL30" s="240">
        <f>INDEX('Electric Generation - MWG'!$C$15:$AL$15,MATCH('Electricity Emissions - MWG'!$AD30,'Electric Generation - MWG'!$C$3:$AL$3,0))</f>
        <v>20.743343908670269</v>
      </c>
      <c r="AM30" s="240">
        <f t="shared" si="4"/>
        <v>0.20516505883259997</v>
      </c>
      <c r="AN30" s="241">
        <f t="shared" si="5"/>
        <v>452.31189887079131</v>
      </c>
    </row>
    <row r="31" spans="30:40" x14ac:dyDescent="0.3">
      <c r="AD31" s="117">
        <f t="shared" si="0"/>
        <v>2040</v>
      </c>
      <c r="AE31" s="111">
        <f>IFERROR(INDEX('Electricity Emissions - MWG'!$B$55:$AM$55,MATCH('Electricity Emissions - MWG'!$AD31,'Electricity Emissions - MWG'!$B$47:$AM$47,0)),0)</f>
        <v>0</v>
      </c>
      <c r="AF31" s="111">
        <f>IFERROR(INDEX('Electricity Emissions - MWG'!$B$75:$AM$75,MATCH('Electricity Emissions - MWG'!$AD31,'Electricity Emissions - MWG'!$B$47:$AM$47,0)),0)</f>
        <v>4.1283608844749944</v>
      </c>
      <c r="AG31" s="111">
        <f>IFERROR(INDEX('Electricity Emissions - MWG'!$B$54:$AM$54,MATCH('Electricity Emissions - MWG'!$AD31,'Electricity Emissions - MWG'!$B$47:$AM$47,0)),0)</f>
        <v>0</v>
      </c>
      <c r="AH31" s="111">
        <f t="shared" si="1"/>
        <v>0</v>
      </c>
      <c r="AI31" s="111">
        <f t="shared" si="2"/>
        <v>9.3988705282553563E-3</v>
      </c>
      <c r="AJ31" s="111">
        <f t="shared" si="3"/>
        <v>0</v>
      </c>
      <c r="AL31" s="240">
        <f>INDEX('Electric Generation - MWG'!$C$15:$AL$15,MATCH('Electricity Emissions - MWG'!$AD31,'Electric Generation - MWG'!$C$3:$AL$3,0))</f>
        <v>21.256690555409115</v>
      </c>
      <c r="AM31" s="240">
        <f t="shared" si="4"/>
        <v>0.19421465790799994</v>
      </c>
      <c r="AN31" s="241">
        <f t="shared" si="5"/>
        <v>428.17037758161507</v>
      </c>
    </row>
    <row r="32" spans="30:40" x14ac:dyDescent="0.3">
      <c r="AD32" s="117">
        <f t="shared" si="0"/>
        <v>2041</v>
      </c>
      <c r="AE32" s="111">
        <f>IFERROR(INDEX('Electricity Emissions - MWG'!$B$55:$AM$55,MATCH('Electricity Emissions - MWG'!$AD32,'Electricity Emissions - MWG'!$B$47:$AM$47,0)),0)</f>
        <v>0</v>
      </c>
      <c r="AF32" s="111">
        <f>IFERROR(INDEX('Electricity Emissions - MWG'!$B$75:$AM$75,MATCH('Electricity Emissions - MWG'!$AD32,'Electricity Emissions - MWG'!$B$47:$AM$47,0)),0)</f>
        <v>4.1742796418022632</v>
      </c>
      <c r="AG32" s="111">
        <f>IFERROR(INDEX('Electricity Emissions - MWG'!$B$54:$AM$54,MATCH('Electricity Emissions - MWG'!$AD32,'Electricity Emissions - MWG'!$B$47:$AM$47,0)),0)</f>
        <v>0</v>
      </c>
      <c r="AH32" s="111">
        <f t="shared" si="1"/>
        <v>0</v>
      </c>
      <c r="AI32" s="111">
        <f t="shared" si="2"/>
        <v>9.3988705282553563E-3</v>
      </c>
      <c r="AJ32" s="111">
        <f t="shared" si="3"/>
        <v>0</v>
      </c>
      <c r="AL32" s="240">
        <f>INDEX('Electric Generation - MWG'!$C$15:$AL$15,MATCH('Electricity Emissions - MWG'!$AD32,'Electric Generation - MWG'!$C$3:$AL$3,0))</f>
        <v>21.493123571443469</v>
      </c>
      <c r="AM32" s="240">
        <f t="shared" si="4"/>
        <v>0.19421465790799994</v>
      </c>
      <c r="AN32" s="241">
        <f t="shared" si="5"/>
        <v>428.17037758161507</v>
      </c>
    </row>
    <row r="33" spans="1:40" x14ac:dyDescent="0.3">
      <c r="AD33" s="117">
        <f t="shared" si="0"/>
        <v>2042</v>
      </c>
      <c r="AE33" s="111">
        <f>IFERROR(INDEX('Electricity Emissions - MWG'!$B$55:$AM$55,MATCH('Electricity Emissions - MWG'!$AD33,'Electricity Emissions - MWG'!$B$47:$AM$47,0)),0)</f>
        <v>0</v>
      </c>
      <c r="AF33" s="111">
        <f>IFERROR(INDEX('Electricity Emissions - MWG'!$B$75:$AM$75,MATCH('Electricity Emissions - MWG'!$AD33,'Electricity Emissions - MWG'!$B$47:$AM$47,0)),0)</f>
        <v>4.217146064982261</v>
      </c>
      <c r="AG33" s="111">
        <f>IFERROR(INDEX('Electricity Emissions - MWG'!$B$54:$AM$54,MATCH('Electricity Emissions - MWG'!$AD33,'Electricity Emissions - MWG'!$B$47:$AM$47,0)),0)</f>
        <v>0</v>
      </c>
      <c r="AH33" s="111">
        <f t="shared" si="1"/>
        <v>0</v>
      </c>
      <c r="AI33" s="111">
        <f t="shared" si="2"/>
        <v>9.3988705282553563E-3</v>
      </c>
      <c r="AJ33" s="111">
        <f t="shared" si="3"/>
        <v>0</v>
      </c>
      <c r="AL33" s="240">
        <f>INDEX('Electric Generation - MWG'!$C$15:$AL$15,MATCH('Electricity Emissions - MWG'!$AD33,'Electric Generation - MWG'!$C$3:$AL$3,0))</f>
        <v>21.713840296132204</v>
      </c>
      <c r="AM33" s="240">
        <f t="shared" si="4"/>
        <v>0.19421465790799997</v>
      </c>
      <c r="AN33" s="241">
        <f t="shared" si="5"/>
        <v>428.17037758161513</v>
      </c>
    </row>
    <row r="34" spans="1:40" x14ac:dyDescent="0.3">
      <c r="AD34" s="117">
        <f t="shared" si="0"/>
        <v>2043</v>
      </c>
      <c r="AE34" s="111">
        <f>IFERROR(INDEX('Electricity Emissions - MWG'!$B$55:$AM$55,MATCH('Electricity Emissions - MWG'!$AD34,'Electricity Emissions - MWG'!$B$47:$AM$47,0)),0)</f>
        <v>0</v>
      </c>
      <c r="AF34" s="111">
        <f>IFERROR(INDEX('Electricity Emissions - MWG'!$B$75:$AM$75,MATCH('Electricity Emissions - MWG'!$AD34,'Electricity Emissions - MWG'!$B$47:$AM$47,0)),0)</f>
        <v>4.2570381064796434</v>
      </c>
      <c r="AG34" s="111">
        <f>IFERROR(INDEX('Electricity Emissions - MWG'!$B$54:$AM$54,MATCH('Electricity Emissions - MWG'!$AD34,'Electricity Emissions - MWG'!$B$47:$AM$47,0)),0)</f>
        <v>0</v>
      </c>
      <c r="AH34" s="111">
        <f t="shared" si="1"/>
        <v>0</v>
      </c>
      <c r="AI34" s="111">
        <f t="shared" si="2"/>
        <v>9.3988705282553563E-3</v>
      </c>
      <c r="AJ34" s="111">
        <f t="shared" si="3"/>
        <v>0</v>
      </c>
      <c r="AL34" s="240">
        <f>INDEX('Electric Generation - MWG'!$C$15:$AL$15,MATCH('Electricity Emissions - MWG'!$AD34,'Electric Generation - MWG'!$C$3:$AL$3,0))</f>
        <v>21.919242102190935</v>
      </c>
      <c r="AM34" s="240">
        <f t="shared" si="4"/>
        <v>0.19421465790799999</v>
      </c>
      <c r="AN34" s="241">
        <f t="shared" si="5"/>
        <v>428.17037758161518</v>
      </c>
    </row>
    <row r="35" spans="1:40" x14ac:dyDescent="0.3">
      <c r="AD35" s="117">
        <f t="shared" si="0"/>
        <v>2044</v>
      </c>
      <c r="AE35" s="111">
        <f>IFERROR(INDEX('Electricity Emissions - MWG'!$B$55:$AM$55,MATCH('Electricity Emissions - MWG'!$AD35,'Electricity Emissions - MWG'!$B$47:$AM$47,0)),0)</f>
        <v>0</v>
      </c>
      <c r="AF35" s="111">
        <f>IFERROR(INDEX('Electricity Emissions - MWG'!$B$75:$AM$75,MATCH('Electricity Emissions - MWG'!$AD35,'Electricity Emissions - MWG'!$B$47:$AM$47,0)),0)</f>
        <v>4.2940838033480748</v>
      </c>
      <c r="AG35" s="111">
        <f>IFERROR(INDEX('Electricity Emissions - MWG'!$B$54:$AM$54,MATCH('Electricity Emissions - MWG'!$AD35,'Electricity Emissions - MWG'!$B$47:$AM$47,0)),0)</f>
        <v>0</v>
      </c>
      <c r="AH35" s="111">
        <f t="shared" si="1"/>
        <v>0</v>
      </c>
      <c r="AI35" s="111">
        <f t="shared" si="2"/>
        <v>9.3988705282553563E-3</v>
      </c>
      <c r="AJ35" s="111">
        <f t="shared" si="3"/>
        <v>0</v>
      </c>
      <c r="AL35" s="240">
        <f>INDEX('Electric Generation - MWG'!$C$15:$AL$15,MATCH('Electricity Emissions - MWG'!$AD35,'Electric Generation - MWG'!$C$3:$AL$3,0))</f>
        <v>22.109988244976822</v>
      </c>
      <c r="AM35" s="240">
        <f t="shared" si="4"/>
        <v>0.19421465790799999</v>
      </c>
      <c r="AN35" s="241">
        <f t="shared" si="5"/>
        <v>428.17037758161518</v>
      </c>
    </row>
    <row r="36" spans="1:40" x14ac:dyDescent="0.3">
      <c r="AD36" s="117">
        <f t="shared" si="0"/>
        <v>2045</v>
      </c>
      <c r="AE36" s="111">
        <f>IFERROR(INDEX('Electricity Emissions - MWG'!$B$55:$AM$55,MATCH('Electricity Emissions - MWG'!$AD36,'Electricity Emissions - MWG'!$B$47:$AM$47,0)),0)</f>
        <v>0</v>
      </c>
      <c r="AF36" s="111">
        <f>IFERROR(INDEX('Electricity Emissions - MWG'!$B$75:$AM$75,MATCH('Electricity Emissions - MWG'!$AD36,'Electricity Emissions - MWG'!$B$47:$AM$47,0)),0)</f>
        <v>4.3282612912724439</v>
      </c>
      <c r="AG36" s="111">
        <f>IFERROR(INDEX('Electricity Emissions - MWG'!$B$54:$AM$54,MATCH('Electricity Emissions - MWG'!$AD36,'Electricity Emissions - MWG'!$B$47:$AM$47,0)),0)</f>
        <v>0</v>
      </c>
      <c r="AH36" s="111">
        <f t="shared" si="1"/>
        <v>0</v>
      </c>
      <c r="AI36" s="111">
        <f t="shared" si="2"/>
        <v>9.3988705282553563E-3</v>
      </c>
      <c r="AJ36" s="111">
        <f t="shared" si="3"/>
        <v>0</v>
      </c>
      <c r="AL36" s="240">
        <f>INDEX('Electric Generation - MWG'!$C$15:$AL$15,MATCH('Electricity Emissions - MWG'!$AD36,'Electric Generation - MWG'!$C$3:$AL$3,0))</f>
        <v>22.285966146400508</v>
      </c>
      <c r="AM36" s="240">
        <f t="shared" si="4"/>
        <v>0.19421465790800002</v>
      </c>
      <c r="AN36" s="241">
        <f t="shared" si="5"/>
        <v>428.17037758161524</v>
      </c>
    </row>
    <row r="37" spans="1:40" x14ac:dyDescent="0.3">
      <c r="AD37" s="117">
        <f t="shared" si="0"/>
        <v>2046</v>
      </c>
      <c r="AE37" s="111">
        <f>IFERROR(INDEX('Electricity Emissions - MWG'!$B$55:$AM$55,MATCH('Electricity Emissions - MWG'!$AD37,'Electricity Emissions - MWG'!$B$47:$AM$47,0)),0)</f>
        <v>0</v>
      </c>
      <c r="AF37" s="111">
        <f>IFERROR(INDEX('Electricity Emissions - MWG'!$B$75:$AM$75,MATCH('Electricity Emissions - MWG'!$AD37,'Electricity Emissions - MWG'!$B$47:$AM$47,0)),0)</f>
        <v>4.3603003862304446</v>
      </c>
      <c r="AG37" s="111">
        <f>IFERROR(INDEX('Electricity Emissions - MWG'!$B$54:$AM$54,MATCH('Electricity Emissions - MWG'!$AD37,'Electricity Emissions - MWG'!$B$47:$AM$47,0)),0)</f>
        <v>0</v>
      </c>
      <c r="AH37" s="111">
        <f t="shared" si="1"/>
        <v>0</v>
      </c>
      <c r="AI37" s="111">
        <f t="shared" si="2"/>
        <v>9.3988705282553563E-3</v>
      </c>
      <c r="AJ37" s="111">
        <f t="shared" si="3"/>
        <v>0</v>
      </c>
      <c r="AL37" s="240">
        <f>INDEX('Electric Generation - MWG'!$C$15:$AL$15,MATCH('Electricity Emissions - MWG'!$AD37,'Electric Generation - MWG'!$C$3:$AL$3,0))</f>
        <v>22.450933586567558</v>
      </c>
      <c r="AM37" s="240">
        <f t="shared" si="4"/>
        <v>0.19421465790799994</v>
      </c>
      <c r="AN37" s="241">
        <f t="shared" si="5"/>
        <v>428.17037758161507</v>
      </c>
    </row>
    <row r="38" spans="1:40" x14ac:dyDescent="0.3">
      <c r="AD38" s="117">
        <f t="shared" si="0"/>
        <v>2047</v>
      </c>
      <c r="AE38" s="111">
        <f>IFERROR(INDEX('Electricity Emissions - MWG'!$B$55:$AM$55,MATCH('Electricity Emissions - MWG'!$AD38,'Electricity Emissions - MWG'!$B$47:$AM$47,0)),0)</f>
        <v>0</v>
      </c>
      <c r="AF38" s="111">
        <f>IFERROR(INDEX('Electricity Emissions - MWG'!$B$75:$AM$75,MATCH('Electricity Emissions - MWG'!$AD38,'Electricity Emissions - MWG'!$B$47:$AM$47,0)),0)</f>
        <v>4.3901945027934239</v>
      </c>
      <c r="AG38" s="111">
        <f>IFERROR(INDEX('Electricity Emissions - MWG'!$B$54:$AM$54,MATCH('Electricity Emissions - MWG'!$AD38,'Electricity Emissions - MWG'!$B$47:$AM$47,0)),0)</f>
        <v>0</v>
      </c>
      <c r="AH38" s="111">
        <f t="shared" si="1"/>
        <v>0</v>
      </c>
      <c r="AI38" s="111">
        <f t="shared" si="2"/>
        <v>9.3988705282553563E-3</v>
      </c>
      <c r="AJ38" s="111">
        <f t="shared" si="3"/>
        <v>0</v>
      </c>
      <c r="AL38" s="240">
        <f>INDEX('Electric Generation - MWG'!$C$15:$AL$15,MATCH('Electricity Emissions - MWG'!$AD38,'Electric Generation - MWG'!$C$3:$AL$3,0))</f>
        <v>22.604856657488085</v>
      </c>
      <c r="AM38" s="240">
        <f t="shared" si="4"/>
        <v>0.19421465790799997</v>
      </c>
      <c r="AN38" s="241">
        <f t="shared" si="5"/>
        <v>428.17037758161513</v>
      </c>
    </row>
    <row r="39" spans="1:40" x14ac:dyDescent="0.3">
      <c r="AD39" s="117">
        <f t="shared" si="0"/>
        <v>2048</v>
      </c>
      <c r="AE39" s="111">
        <f>IFERROR(INDEX('Electricity Emissions - MWG'!$B$55:$AM$55,MATCH('Electricity Emissions - MWG'!$AD39,'Electricity Emissions - MWG'!$B$47:$AM$47,0)),0)</f>
        <v>0</v>
      </c>
      <c r="AF39" s="111">
        <f>IFERROR(INDEX('Electricity Emissions - MWG'!$B$75:$AM$75,MATCH('Electricity Emissions - MWG'!$AD39,'Electricity Emissions - MWG'!$B$47:$AM$47,0)),0)</f>
        <v>4.4181491964771338</v>
      </c>
      <c r="AG39" s="111">
        <f>IFERROR(INDEX('Electricity Emissions - MWG'!$B$54:$AM$54,MATCH('Electricity Emissions - MWG'!$AD39,'Electricity Emissions - MWG'!$B$47:$AM$47,0)),0)</f>
        <v>0</v>
      </c>
      <c r="AH39" s="111">
        <f t="shared" si="1"/>
        <v>0</v>
      </c>
      <c r="AI39" s="111">
        <f t="shared" si="2"/>
        <v>9.3988705282553563E-3</v>
      </c>
      <c r="AJ39" s="111">
        <f t="shared" si="3"/>
        <v>0</v>
      </c>
      <c r="AL39" s="240">
        <f>INDEX('Electric Generation - MWG'!$C$15:$AL$15,MATCH('Electricity Emissions - MWG'!$AD39,'Electric Generation - MWG'!$C$3:$AL$3,0))</f>
        <v>22.748793752580834</v>
      </c>
      <c r="AM39" s="240">
        <f t="shared" si="4"/>
        <v>0.19421465790799997</v>
      </c>
      <c r="AN39" s="241">
        <f t="shared" si="5"/>
        <v>428.17037758161513</v>
      </c>
    </row>
    <row r="40" spans="1:40" x14ac:dyDescent="0.3">
      <c r="AD40" s="117">
        <f t="shared" si="0"/>
        <v>2049</v>
      </c>
      <c r="AE40" s="111">
        <f>IFERROR(INDEX('Electricity Emissions - MWG'!$B$55:$AM$55,MATCH('Electricity Emissions - MWG'!$AD40,'Electricity Emissions - MWG'!$B$47:$AM$47,0)),0)</f>
        <v>0</v>
      </c>
      <c r="AF40" s="111">
        <f>IFERROR(INDEX('Electricity Emissions - MWG'!$B$75:$AM$75,MATCH('Electricity Emissions - MWG'!$AD40,'Electricity Emissions - MWG'!$B$47:$AM$47,0)),0)</f>
        <v>4.4445148913635828</v>
      </c>
      <c r="AG40" s="111">
        <f>IFERROR(INDEX('Electricity Emissions - MWG'!$B$54:$AM$54,MATCH('Electricity Emissions - MWG'!$AD40,'Electricity Emissions - MWG'!$B$47:$AM$47,0)),0)</f>
        <v>0</v>
      </c>
      <c r="AH40" s="111">
        <f t="shared" si="1"/>
        <v>0</v>
      </c>
      <c r="AI40" s="111">
        <f t="shared" si="2"/>
        <v>9.3988705282553563E-3</v>
      </c>
      <c r="AJ40" s="111">
        <f t="shared" si="3"/>
        <v>0</v>
      </c>
      <c r="AL40" s="240">
        <f>INDEX('Electric Generation - MWG'!$C$15:$AL$15,MATCH('Electricity Emissions - MWG'!$AD40,'Electric Generation - MWG'!$C$3:$AL$3,0))</f>
        <v>22.884549185103022</v>
      </c>
      <c r="AM40" s="240">
        <f t="shared" si="4"/>
        <v>0.19421465790799997</v>
      </c>
      <c r="AN40" s="241">
        <f t="shared" si="5"/>
        <v>428.17037758161513</v>
      </c>
    </row>
    <row r="41" spans="1:40" x14ac:dyDescent="0.3">
      <c r="AD41" s="117">
        <f t="shared" si="0"/>
        <v>2050</v>
      </c>
      <c r="AE41" s="111">
        <f>IFERROR(INDEX('Electricity Emissions - MWG'!$B$55:$AM$55,MATCH('Electricity Emissions - MWG'!$AD41,'Electricity Emissions - MWG'!$B$47:$AM$47,0)),0)</f>
        <v>0</v>
      </c>
      <c r="AF41" s="111">
        <f>IFERROR(INDEX('Electricity Emissions - MWG'!$B$75:$AM$75,MATCH('Electricity Emissions - MWG'!$AD41,'Electricity Emissions - MWG'!$B$47:$AM$47,0)),0)</f>
        <v>4.4696308499054345</v>
      </c>
      <c r="AG41" s="111">
        <f>IFERROR(INDEX('Electricity Emissions - MWG'!$B$54:$AM$54,MATCH('Electricity Emissions - MWG'!$AD41,'Electricity Emissions - MWG'!$B$47:$AM$47,0)),0)</f>
        <v>0</v>
      </c>
      <c r="AH41" s="111">
        <f t="shared" si="1"/>
        <v>0</v>
      </c>
      <c r="AI41" s="111">
        <f t="shared" si="2"/>
        <v>9.3988705282553563E-3</v>
      </c>
      <c r="AJ41" s="111">
        <f t="shared" si="3"/>
        <v>0</v>
      </c>
      <c r="AL41" s="240">
        <f>INDEX('Electric Generation - MWG'!$C$15:$AL$15,MATCH('Electricity Emissions - MWG'!$AD41,'Electric Generation - MWG'!$C$3:$AL$3,0))</f>
        <v>23.013869797730255</v>
      </c>
      <c r="AM41" s="240">
        <f t="shared" si="4"/>
        <v>0.19421465790799999</v>
      </c>
      <c r="AN41" s="241">
        <f t="shared" si="5"/>
        <v>428.17037758161518</v>
      </c>
    </row>
    <row r="42" spans="1:40" x14ac:dyDescent="0.3">
      <c r="A42" s="57" t="s">
        <v>382</v>
      </c>
    </row>
    <row r="43" spans="1:40" x14ac:dyDescent="0.3">
      <c r="A43" s="57" t="s">
        <v>565</v>
      </c>
    </row>
    <row r="44" spans="1:40" x14ac:dyDescent="0.3">
      <c r="A44" s="57" t="s">
        <v>333</v>
      </c>
    </row>
    <row r="45" spans="1:40" x14ac:dyDescent="0.3">
      <c r="A45" s="57" t="s">
        <v>265</v>
      </c>
    </row>
    <row r="46" spans="1:40" x14ac:dyDescent="0.3">
      <c r="A46" s="57"/>
    </row>
    <row r="47" spans="1:40" x14ac:dyDescent="0.3">
      <c r="A47" s="57" t="s">
        <v>246</v>
      </c>
      <c r="B47" s="57">
        <v>2015</v>
      </c>
      <c r="C47" s="57">
        <v>2016</v>
      </c>
      <c r="D47" s="57">
        <v>2017</v>
      </c>
      <c r="E47" s="57">
        <v>2018</v>
      </c>
      <c r="F47" s="57">
        <v>2019</v>
      </c>
      <c r="G47" s="57">
        <v>2020</v>
      </c>
      <c r="H47" s="57">
        <v>2021</v>
      </c>
      <c r="I47" s="57">
        <v>2022</v>
      </c>
      <c r="J47" s="57">
        <v>2023</v>
      </c>
      <c r="K47" s="57">
        <v>2024</v>
      </c>
      <c r="L47" s="57">
        <v>2025</v>
      </c>
      <c r="M47" s="57">
        <v>2026</v>
      </c>
      <c r="N47" s="57">
        <v>2027</v>
      </c>
      <c r="O47" s="57">
        <v>2028</v>
      </c>
      <c r="P47" s="57">
        <v>2029</v>
      </c>
      <c r="Q47" s="57">
        <v>2030</v>
      </c>
      <c r="R47" s="57">
        <v>2031</v>
      </c>
      <c r="S47" s="57">
        <v>2032</v>
      </c>
      <c r="T47" s="57">
        <v>2033</v>
      </c>
      <c r="U47" s="57">
        <v>2034</v>
      </c>
      <c r="V47" s="57">
        <v>2035</v>
      </c>
      <c r="W47" s="57">
        <v>2036</v>
      </c>
      <c r="X47" s="57">
        <v>2037</v>
      </c>
      <c r="Y47" s="57">
        <v>2038</v>
      </c>
      <c r="Z47" s="57">
        <v>2039</v>
      </c>
      <c r="AA47" s="57">
        <v>2040</v>
      </c>
      <c r="AB47" s="57">
        <v>2041</v>
      </c>
      <c r="AC47" s="57">
        <v>2042</v>
      </c>
      <c r="AD47" s="57">
        <v>2043</v>
      </c>
      <c r="AE47" s="57">
        <v>2044</v>
      </c>
      <c r="AF47" s="57">
        <v>2045</v>
      </c>
      <c r="AG47" s="57">
        <v>2046</v>
      </c>
      <c r="AH47" s="57">
        <v>2047</v>
      </c>
      <c r="AI47" s="57">
        <v>2048</v>
      </c>
      <c r="AJ47" s="57">
        <v>2049</v>
      </c>
      <c r="AK47" s="57">
        <v>2050</v>
      </c>
      <c r="AL47" s="222" t="s">
        <v>315</v>
      </c>
      <c r="AM47" s="222" t="s">
        <v>508</v>
      </c>
    </row>
    <row r="48" spans="1:40" x14ac:dyDescent="0.3">
      <c r="A48" s="43" t="s">
        <v>339</v>
      </c>
      <c r="B48" s="56">
        <v>2.4305234145606409</v>
      </c>
      <c r="C48" s="56">
        <v>1.4458338836082492</v>
      </c>
      <c r="D48" s="56">
        <v>0.48410891816187934</v>
      </c>
      <c r="E48" s="56">
        <v>1.4981548372516242</v>
      </c>
      <c r="F48" s="56">
        <v>1.1700024552696886</v>
      </c>
      <c r="G48" s="56">
        <v>0.91304192313642585</v>
      </c>
      <c r="H48" s="56">
        <v>0.46957013280895316</v>
      </c>
      <c r="I48" s="56">
        <v>0.4152533281312617</v>
      </c>
      <c r="J48" s="56">
        <v>0.35395572048154961</v>
      </c>
      <c r="K48" s="56">
        <v>0.313613274527962</v>
      </c>
      <c r="L48" s="56">
        <v>0.28091212738941423</v>
      </c>
      <c r="M48" s="56">
        <v>0.22689924262869518</v>
      </c>
      <c r="N48" s="56">
        <v>0.20152603567657948</v>
      </c>
      <c r="O48" s="56">
        <v>0.16502970610310494</v>
      </c>
      <c r="P48" s="56">
        <v>0.1635219817309356</v>
      </c>
      <c r="Q48" s="56">
        <v>0.175274598005216</v>
      </c>
      <c r="R48" s="56">
        <v>0.15033858265483532</v>
      </c>
      <c r="S48" s="56">
        <v>0.13973899665332926</v>
      </c>
      <c r="T48" s="56">
        <v>0.14121425014103511</v>
      </c>
      <c r="U48" s="56">
        <v>0.15463270665287102</v>
      </c>
      <c r="V48" s="56">
        <v>0.17004772611589175</v>
      </c>
      <c r="W48" s="56">
        <v>0.18040915370271812</v>
      </c>
      <c r="X48" s="56">
        <v>0.17949900405384817</v>
      </c>
      <c r="Y48" s="56">
        <v>0.15658757078694416</v>
      </c>
      <c r="Z48" s="56">
        <v>9.7907109032936174E-2</v>
      </c>
      <c r="AA48" s="56">
        <v>0</v>
      </c>
      <c r="AB48" s="56">
        <v>0</v>
      </c>
      <c r="AC48" s="56">
        <v>0</v>
      </c>
      <c r="AD48" s="56">
        <v>0</v>
      </c>
      <c r="AE48" s="56">
        <v>0</v>
      </c>
      <c r="AF48" s="56">
        <v>0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  <c r="AL48" s="222"/>
      <c r="AM48" s="222" t="s">
        <v>615</v>
      </c>
    </row>
    <row r="49" spans="1:39" x14ac:dyDescent="0.3">
      <c r="A49" s="43" t="s">
        <v>340</v>
      </c>
      <c r="B49" s="56">
        <v>0.6580229717614785</v>
      </c>
      <c r="C49" s="56">
        <v>1.2597254621070411</v>
      </c>
      <c r="D49" s="56">
        <v>2.0515589554247429</v>
      </c>
      <c r="E49" s="56">
        <v>2.4910562814597688</v>
      </c>
      <c r="F49" s="56">
        <v>2.3044491227633404</v>
      </c>
      <c r="G49" s="56">
        <v>2.4376073483434118</v>
      </c>
      <c r="H49" s="56">
        <v>3.879339807397888</v>
      </c>
      <c r="I49" s="56">
        <v>3.7029414471930271</v>
      </c>
      <c r="J49" s="56">
        <v>3.5330129604020013</v>
      </c>
      <c r="K49" s="56">
        <v>3.3127439363744786</v>
      </c>
      <c r="L49" s="56">
        <v>3.11758004111894</v>
      </c>
      <c r="M49" s="56">
        <v>2.8195160125165191</v>
      </c>
      <c r="N49" s="56">
        <v>2.5451459774947907</v>
      </c>
      <c r="O49" s="56">
        <v>2.3140149936117527</v>
      </c>
      <c r="P49" s="56">
        <v>2.1414860028812548</v>
      </c>
      <c r="Q49" s="56">
        <v>2.1314347759648813</v>
      </c>
      <c r="R49" s="56">
        <v>1.8134577987281204</v>
      </c>
      <c r="S49" s="56">
        <v>1.5592687340757643</v>
      </c>
      <c r="T49" s="56">
        <v>1.3407123450865455</v>
      </c>
      <c r="U49" s="56">
        <v>1.1706901561456537</v>
      </c>
      <c r="V49" s="56">
        <v>1.0014690518852796</v>
      </c>
      <c r="W49" s="56">
        <v>0.81608240023833245</v>
      </c>
      <c r="X49" s="56">
        <v>0.63901722919355297</v>
      </c>
      <c r="Y49" s="56">
        <v>0.44622592387497018</v>
      </c>
      <c r="Z49" s="56">
        <v>0.22835015573019196</v>
      </c>
      <c r="AA49" s="56">
        <v>0</v>
      </c>
      <c r="AB49" s="56">
        <v>0</v>
      </c>
      <c r="AC49" s="56">
        <v>0</v>
      </c>
      <c r="AD49" s="56">
        <v>0</v>
      </c>
      <c r="AE49" s="56">
        <v>0</v>
      </c>
      <c r="AF49" s="56">
        <v>0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222"/>
      <c r="AM49" s="222" t="s">
        <v>615</v>
      </c>
    </row>
    <row r="50" spans="1:39" x14ac:dyDescent="0.3">
      <c r="A50" s="43" t="s">
        <v>341</v>
      </c>
      <c r="B50" s="56">
        <v>0.28633439396060922</v>
      </c>
      <c r="C50" s="56">
        <v>0.17712558578326221</v>
      </c>
      <c r="D50" s="56">
        <v>8.9293340069960869E-2</v>
      </c>
      <c r="E50" s="56">
        <v>0.86882028737849493</v>
      </c>
      <c r="F50" s="56">
        <v>1.4219418305730187</v>
      </c>
      <c r="G50" s="56">
        <v>1.2804482369661596</v>
      </c>
      <c r="H50" s="56">
        <v>1.3417952840052523</v>
      </c>
      <c r="I50" s="56">
        <v>1.4482150348106777</v>
      </c>
      <c r="J50" s="56">
        <v>1.3184073986768121</v>
      </c>
      <c r="K50" s="56">
        <v>1.2263673603048413</v>
      </c>
      <c r="L50" s="56">
        <v>1.1410422790483434</v>
      </c>
      <c r="M50" s="56">
        <v>0.90665029793893281</v>
      </c>
      <c r="N50" s="56">
        <v>0.85090515159769375</v>
      </c>
      <c r="O50" s="56">
        <v>0.67722748987780079</v>
      </c>
      <c r="P50" s="56">
        <v>0.6584370883240257</v>
      </c>
      <c r="Q50" s="56">
        <v>1.2575392908669449</v>
      </c>
      <c r="R50" s="56">
        <v>1.0971178999547933</v>
      </c>
      <c r="S50" s="56">
        <v>0.99780386849037761</v>
      </c>
      <c r="T50" s="56">
        <v>0.90879793675955267</v>
      </c>
      <c r="U50" s="56">
        <v>0.8476269804698644</v>
      </c>
      <c r="V50" s="56">
        <v>0.81886282675286193</v>
      </c>
      <c r="W50" s="56">
        <v>0.79302998583274698</v>
      </c>
      <c r="X50" s="56">
        <v>0.76671891913603019</v>
      </c>
      <c r="Y50" s="56">
        <v>0.69177243627123541</v>
      </c>
      <c r="Z50" s="56">
        <v>0.46936384261171871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222"/>
      <c r="AM50" s="222" t="s">
        <v>615</v>
      </c>
    </row>
    <row r="51" spans="1:39" x14ac:dyDescent="0.3">
      <c r="A51" s="43" t="s">
        <v>342</v>
      </c>
      <c r="B51" s="56">
        <v>4.3172995592627862E-2</v>
      </c>
      <c r="C51" s="56">
        <v>3.0862504099306819E-2</v>
      </c>
      <c r="D51" s="56">
        <v>1.8807516076704927E-2</v>
      </c>
      <c r="E51" s="56">
        <v>0.13054125127891808</v>
      </c>
      <c r="F51" s="56">
        <v>0.17941388456673893</v>
      </c>
      <c r="G51" s="56">
        <v>0.16273304279964068</v>
      </c>
      <c r="H51" s="56">
        <v>0.14696666171404751</v>
      </c>
      <c r="I51" s="56">
        <v>0.15238907657265738</v>
      </c>
      <c r="J51" s="56">
        <v>0.14300609855797561</v>
      </c>
      <c r="K51" s="56">
        <v>0.1342957157982469</v>
      </c>
      <c r="L51" s="56">
        <v>0.12603306282097052</v>
      </c>
      <c r="M51" s="56">
        <v>0.10462326241320907</v>
      </c>
      <c r="N51" s="56">
        <v>9.7935308915857153E-2</v>
      </c>
      <c r="O51" s="56">
        <v>8.2816573490761394E-2</v>
      </c>
      <c r="P51" s="56">
        <v>8.0843811228392931E-2</v>
      </c>
      <c r="Q51" s="56">
        <v>0.13053301915599663</v>
      </c>
      <c r="R51" s="56">
        <v>0.10820847789616835</v>
      </c>
      <c r="S51" s="56">
        <v>9.0112911318214139E-2</v>
      </c>
      <c r="T51" s="56">
        <v>7.6651699927866274E-2</v>
      </c>
      <c r="U51" s="56">
        <v>6.7590983962433668E-2</v>
      </c>
      <c r="V51" s="56">
        <v>6.143791532613764E-2</v>
      </c>
      <c r="W51" s="56">
        <v>5.6525896407820457E-2</v>
      </c>
      <c r="X51" s="56">
        <v>5.1078828906534986E-2</v>
      </c>
      <c r="Y51" s="56">
        <v>4.1668068156372425E-2</v>
      </c>
      <c r="Z51" s="56">
        <v>2.5469722302979468E-2</v>
      </c>
      <c r="AA51" s="56">
        <v>0</v>
      </c>
      <c r="AB51" s="56">
        <v>0</v>
      </c>
      <c r="AC51" s="56">
        <v>0</v>
      </c>
      <c r="AD51" s="56">
        <v>0</v>
      </c>
      <c r="AE51" s="56">
        <v>0</v>
      </c>
      <c r="AF51" s="56">
        <v>0</v>
      </c>
      <c r="AG51" s="56">
        <v>0</v>
      </c>
      <c r="AH51" s="56">
        <v>0</v>
      </c>
      <c r="AI51" s="56">
        <v>0</v>
      </c>
      <c r="AJ51" s="56">
        <v>0</v>
      </c>
      <c r="AK51" s="56">
        <v>0</v>
      </c>
      <c r="AL51" s="222"/>
      <c r="AM51" s="222" t="s">
        <v>615</v>
      </c>
    </row>
    <row r="52" spans="1:39" x14ac:dyDescent="0.3">
      <c r="A52" s="43" t="s">
        <v>343</v>
      </c>
      <c r="B52" s="56">
        <v>0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222"/>
      <c r="AM52" s="222" t="s">
        <v>615</v>
      </c>
    </row>
    <row r="53" spans="1:39" x14ac:dyDescent="0.3">
      <c r="A53" s="43" t="s">
        <v>344</v>
      </c>
      <c r="B53" s="56">
        <v>0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222"/>
      <c r="AM53" s="222" t="s">
        <v>615</v>
      </c>
    </row>
    <row r="54" spans="1:39" x14ac:dyDescent="0.3">
      <c r="A54" s="43" t="s">
        <v>345</v>
      </c>
      <c r="B54" s="56">
        <v>3.1809713869586664</v>
      </c>
      <c r="C54" s="56">
        <v>0.78893335494745376</v>
      </c>
      <c r="D54" s="56">
        <v>0.12677898392181008</v>
      </c>
      <c r="E54" s="56">
        <v>0.51187264321178183</v>
      </c>
      <c r="F54" s="56">
        <v>0.31816840082594189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222"/>
      <c r="AM54" s="222"/>
    </row>
    <row r="55" spans="1:39" x14ac:dyDescent="0.3">
      <c r="A55" s="43" t="s">
        <v>79</v>
      </c>
      <c r="B55" s="56">
        <v>17.130067583263838</v>
      </c>
      <c r="C55" s="56">
        <v>12.565976965345588</v>
      </c>
      <c r="D55" s="56">
        <v>9.0041902703367978</v>
      </c>
      <c r="E55" s="56">
        <v>11.770447279133155</v>
      </c>
      <c r="F55" s="56">
        <v>7.1117030929050351</v>
      </c>
      <c r="G55" s="56">
        <v>6.3880878721554346</v>
      </c>
      <c r="H55" s="56">
        <v>4.3209311463647495</v>
      </c>
      <c r="I55" s="56">
        <v>3.4524789760712409</v>
      </c>
      <c r="J55" s="56">
        <v>3.122942206783804</v>
      </c>
      <c r="K55" s="56">
        <v>3.0260743777259167</v>
      </c>
      <c r="L55" s="56">
        <v>2.9211931296940112</v>
      </c>
      <c r="M55" s="56">
        <v>2.7501515647693324</v>
      </c>
      <c r="N55" s="56">
        <v>2.620585643640263</v>
      </c>
      <c r="O55" s="56">
        <v>2.4732845666959231</v>
      </c>
      <c r="P55" s="56">
        <v>2.4038582550198329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222"/>
      <c r="AM55" s="222"/>
    </row>
    <row r="56" spans="1:39" x14ac:dyDescent="0.3">
      <c r="A56" s="43" t="s">
        <v>347</v>
      </c>
      <c r="B56" s="56">
        <v>7.072231059341318</v>
      </c>
      <c r="C56" s="56">
        <v>9.3004896580907257</v>
      </c>
      <c r="D56" s="56">
        <v>9.7844221628080437</v>
      </c>
      <c r="E56" s="56">
        <v>5.3713053123285137</v>
      </c>
      <c r="F56" s="56">
        <v>6.4412887181414744</v>
      </c>
      <c r="G56" s="56">
        <v>4.7704279049278995</v>
      </c>
      <c r="H56" s="56">
        <v>3.4128928321678829</v>
      </c>
      <c r="I56" s="56">
        <v>3.0117026041871604</v>
      </c>
      <c r="J56" s="56">
        <v>2.6593305695667828</v>
      </c>
      <c r="K56" s="56">
        <v>2.3343150958068262</v>
      </c>
      <c r="L56" s="56">
        <v>2.0347832401827612</v>
      </c>
      <c r="M56" s="56">
        <v>1.8979530864753744</v>
      </c>
      <c r="N56" s="56">
        <v>1.5612232479966057</v>
      </c>
      <c r="O56" s="56">
        <v>1.4996306475398762</v>
      </c>
      <c r="P56" s="56">
        <v>1.2539922561702717</v>
      </c>
      <c r="Q56" s="56">
        <v>1.5114879887027495</v>
      </c>
      <c r="R56" s="56">
        <v>1.39935482619243</v>
      </c>
      <c r="S56" s="56">
        <v>1.2961467544588043</v>
      </c>
      <c r="T56" s="56">
        <v>1.2123821145610518</v>
      </c>
      <c r="U56" s="56">
        <v>1.1524054739628635</v>
      </c>
      <c r="V56" s="56">
        <v>1.1135107109630087</v>
      </c>
      <c r="W56" s="56">
        <v>1.085092506314318</v>
      </c>
      <c r="X56" s="56">
        <v>1.0626600307301883</v>
      </c>
      <c r="Y56" s="56">
        <v>1.037030506574391</v>
      </c>
      <c r="Z56" s="56">
        <v>1.0061905228122707</v>
      </c>
      <c r="AA56" s="56">
        <v>0.96052847530837659</v>
      </c>
      <c r="AB56" s="56">
        <v>0.96246729875889547</v>
      </c>
      <c r="AC56" s="56">
        <v>0.9626411540660772</v>
      </c>
      <c r="AD56" s="56">
        <v>0.961286360271422</v>
      </c>
      <c r="AE56" s="56">
        <v>0.9586377004263168</v>
      </c>
      <c r="AF56" s="56">
        <v>0.95464613536885301</v>
      </c>
      <c r="AG56" s="56">
        <v>0.94976641104803361</v>
      </c>
      <c r="AH56" s="56">
        <v>0.94358597143705203</v>
      </c>
      <c r="AI56" s="56">
        <v>0.93587114151697659</v>
      </c>
      <c r="AJ56" s="56">
        <v>0.92664901465372018</v>
      </c>
      <c r="AK56" s="56">
        <v>0.91606841371915615</v>
      </c>
      <c r="AL56" s="222" t="s">
        <v>615</v>
      </c>
      <c r="AM56" s="222"/>
    </row>
    <row r="57" spans="1:39" x14ac:dyDescent="0.3">
      <c r="A57" s="43" t="s">
        <v>470</v>
      </c>
      <c r="B57" s="56">
        <v>0.84534139386547846</v>
      </c>
      <c r="C57" s="56">
        <v>0.54794893556792024</v>
      </c>
      <c r="D57" s="56">
        <v>0.23336289731832627</v>
      </c>
      <c r="E57" s="56">
        <v>0.55957336288576287</v>
      </c>
      <c r="F57" s="56">
        <v>0.80215136909222529</v>
      </c>
      <c r="G57" s="56">
        <v>1.9503648151585753</v>
      </c>
      <c r="H57" s="56">
        <v>2.3048023116176428</v>
      </c>
      <c r="I57" s="56">
        <v>2.4074098025943491</v>
      </c>
      <c r="J57" s="56">
        <v>2.3563430458536114</v>
      </c>
      <c r="K57" s="56">
        <v>2.5601429214076026</v>
      </c>
      <c r="L57" s="56">
        <v>2.7578219453977018</v>
      </c>
      <c r="M57" s="56">
        <v>2.5621916715306048</v>
      </c>
      <c r="N57" s="56">
        <v>2.8680176375174553</v>
      </c>
      <c r="O57" s="56">
        <v>2.5930720376267726</v>
      </c>
      <c r="P57" s="56">
        <v>2.8864077316273429</v>
      </c>
      <c r="Q57" s="56">
        <v>2.5341126033859496</v>
      </c>
      <c r="R57" s="56">
        <v>2.5568329875357301</v>
      </c>
      <c r="S57" s="56">
        <v>2.5690551408455193</v>
      </c>
      <c r="T57" s="56">
        <v>2.5777161782517561</v>
      </c>
      <c r="U57" s="56">
        <v>2.5822338598292975</v>
      </c>
      <c r="V57" s="56">
        <v>2.5802584209372204</v>
      </c>
      <c r="W57" s="56">
        <v>2.5721530791138116</v>
      </c>
      <c r="X57" s="56">
        <v>2.5569173798250198</v>
      </c>
      <c r="Y57" s="56">
        <v>2.5336050045252647</v>
      </c>
      <c r="Z57" s="56">
        <v>2.5013813437377825</v>
      </c>
      <c r="AA57" s="56">
        <v>2.4595310431588557</v>
      </c>
      <c r="AB57" s="56">
        <v>2.5035109770356057</v>
      </c>
      <c r="AC57" s="56">
        <v>2.5462035449084217</v>
      </c>
      <c r="AD57" s="56">
        <v>2.5874503802004591</v>
      </c>
      <c r="AE57" s="56">
        <v>2.6271447369139955</v>
      </c>
      <c r="AF57" s="56">
        <v>2.6653137898958286</v>
      </c>
      <c r="AG57" s="56">
        <v>2.7022326091746489</v>
      </c>
      <c r="AH57" s="56">
        <v>2.7383071653486097</v>
      </c>
      <c r="AI57" s="56">
        <v>2.7739766889523949</v>
      </c>
      <c r="AJ57" s="56">
        <v>2.8095645107021006</v>
      </c>
      <c r="AK57" s="56">
        <v>2.8452610701785157</v>
      </c>
      <c r="AL57" s="222" t="s">
        <v>615</v>
      </c>
      <c r="AM57" s="222"/>
    </row>
    <row r="58" spans="1:39" x14ac:dyDescent="0.3">
      <c r="A58" s="43" t="s">
        <v>353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222"/>
      <c r="AM58" s="222"/>
    </row>
    <row r="59" spans="1:39" x14ac:dyDescent="0.3">
      <c r="A59" s="43" t="s">
        <v>471</v>
      </c>
      <c r="B59" s="56">
        <v>0.14475086318345318</v>
      </c>
      <c r="C59" s="56">
        <v>0.1395774845628375</v>
      </c>
      <c r="D59" s="56">
        <v>0.13440410594222177</v>
      </c>
      <c r="E59" s="56">
        <v>0.13078228987216556</v>
      </c>
      <c r="F59" s="56">
        <v>0.12716047380210938</v>
      </c>
      <c r="G59" s="56">
        <v>0.12353865773205319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>
        <v>0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0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222" t="s">
        <v>615</v>
      </c>
      <c r="AM59" s="222"/>
    </row>
    <row r="60" spans="1:39" x14ac:dyDescent="0.3">
      <c r="A60" s="43" t="s">
        <v>472</v>
      </c>
      <c r="B60" s="56">
        <v>0.78669241781363464</v>
      </c>
      <c r="C60" s="56">
        <v>0.75857612444024369</v>
      </c>
      <c r="D60" s="56">
        <v>0.73045983106685264</v>
      </c>
      <c r="E60" s="56">
        <v>0.71077597441573415</v>
      </c>
      <c r="F60" s="56">
        <v>0.69109211776461543</v>
      </c>
      <c r="G60" s="56">
        <v>0.67140826111349694</v>
      </c>
      <c r="H60" s="56">
        <v>0.64144565630428751</v>
      </c>
      <c r="I60" s="56">
        <v>0.61214563511310982</v>
      </c>
      <c r="J60" s="56">
        <v>0.58350819753996452</v>
      </c>
      <c r="K60" s="56">
        <v>0.57240753193042626</v>
      </c>
      <c r="L60" s="56">
        <v>0.56096907859404843</v>
      </c>
      <c r="M60" s="56">
        <v>0.54919283753083059</v>
      </c>
      <c r="N60" s="56">
        <v>0.53548154834303086</v>
      </c>
      <c r="O60" s="56">
        <v>0.52153640611357299</v>
      </c>
      <c r="P60" s="56">
        <v>0.50735741084245645</v>
      </c>
      <c r="Q60" s="56">
        <v>0.49105277966909605</v>
      </c>
      <c r="R60" s="56">
        <v>0.47465070972837831</v>
      </c>
      <c r="S60" s="56">
        <v>0.45689736631581362</v>
      </c>
      <c r="T60" s="56">
        <v>0.439144022903249</v>
      </c>
      <c r="U60" s="56">
        <v>0.42139067949068443</v>
      </c>
      <c r="V60" s="56">
        <v>0.40363733607811986</v>
      </c>
      <c r="W60" s="56">
        <v>0.38588399266555529</v>
      </c>
      <c r="X60" s="56">
        <v>0.3681306492529906</v>
      </c>
      <c r="Y60" s="56">
        <v>0.35037730584042587</v>
      </c>
      <c r="Z60" s="56">
        <v>0.33262396242786135</v>
      </c>
      <c r="AA60" s="56">
        <v>0.31487061901529673</v>
      </c>
      <c r="AB60" s="56">
        <v>0.31487061901529673</v>
      </c>
      <c r="AC60" s="56">
        <v>0.31487061901529673</v>
      </c>
      <c r="AD60" s="56">
        <v>0.31487061901529673</v>
      </c>
      <c r="AE60" s="56">
        <v>0.31487061901529673</v>
      </c>
      <c r="AF60" s="56">
        <v>0.31487061901529673</v>
      </c>
      <c r="AG60" s="56">
        <v>0.31487061901529673</v>
      </c>
      <c r="AH60" s="56">
        <v>0.31487061901529673</v>
      </c>
      <c r="AI60" s="56">
        <v>0.31487061901529673</v>
      </c>
      <c r="AJ60" s="56">
        <v>0.31487061901529673</v>
      </c>
      <c r="AK60" s="56">
        <v>0.31487061901529673</v>
      </c>
      <c r="AL60" s="222" t="s">
        <v>615</v>
      </c>
      <c r="AM60" s="222"/>
    </row>
    <row r="61" spans="1:39" x14ac:dyDescent="0.3">
      <c r="A61" s="43" t="s">
        <v>355</v>
      </c>
      <c r="B61" s="56">
        <v>9.3988705282553563E-3</v>
      </c>
      <c r="C61" s="56">
        <v>9.3988705282553563E-3</v>
      </c>
      <c r="D61" s="56">
        <v>9.3988705282553563E-3</v>
      </c>
      <c r="E61" s="56">
        <v>9.3988705282553563E-3</v>
      </c>
      <c r="F61" s="56">
        <v>9.3988705282553563E-3</v>
      </c>
      <c r="G61" s="56">
        <v>9.3988705282553563E-3</v>
      </c>
      <c r="H61" s="56">
        <v>9.3988705282553563E-3</v>
      </c>
      <c r="I61" s="56">
        <v>9.3988705282553563E-3</v>
      </c>
      <c r="J61" s="56">
        <v>9.3988705282553563E-3</v>
      </c>
      <c r="K61" s="56">
        <v>9.3988705282553563E-3</v>
      </c>
      <c r="L61" s="56">
        <v>9.3988705282553563E-3</v>
      </c>
      <c r="M61" s="56">
        <v>9.3988705282553563E-3</v>
      </c>
      <c r="N61" s="56">
        <v>9.3988705282553563E-3</v>
      </c>
      <c r="O61" s="56">
        <v>9.3988705282553563E-3</v>
      </c>
      <c r="P61" s="56">
        <v>9.3988705282553563E-3</v>
      </c>
      <c r="Q61" s="56">
        <v>9.3988705282553563E-3</v>
      </c>
      <c r="R61" s="56">
        <v>9.3988705282553563E-3</v>
      </c>
      <c r="S61" s="56">
        <v>9.3988705282553563E-3</v>
      </c>
      <c r="T61" s="56">
        <v>9.3988705282553563E-3</v>
      </c>
      <c r="U61" s="56">
        <v>9.3988705282553563E-3</v>
      </c>
      <c r="V61" s="56">
        <v>9.3988705282553563E-3</v>
      </c>
      <c r="W61" s="56">
        <v>9.3988705282553563E-3</v>
      </c>
      <c r="X61" s="56">
        <v>9.3988705282553563E-3</v>
      </c>
      <c r="Y61" s="56">
        <v>9.3988705282553563E-3</v>
      </c>
      <c r="Z61" s="56">
        <v>9.3988705282553563E-3</v>
      </c>
      <c r="AA61" s="56">
        <v>9.3988705282553563E-3</v>
      </c>
      <c r="AB61" s="56">
        <v>9.3988705282553563E-3</v>
      </c>
      <c r="AC61" s="56">
        <v>9.3988705282553563E-3</v>
      </c>
      <c r="AD61" s="56">
        <v>9.3988705282553563E-3</v>
      </c>
      <c r="AE61" s="56">
        <v>9.3988705282553563E-3</v>
      </c>
      <c r="AF61" s="56">
        <v>9.3988705282553563E-3</v>
      </c>
      <c r="AG61" s="56">
        <v>9.3988705282553563E-3</v>
      </c>
      <c r="AH61" s="56">
        <v>9.3988705282553563E-3</v>
      </c>
      <c r="AI61" s="56">
        <v>9.3988705282553563E-3</v>
      </c>
      <c r="AJ61" s="56">
        <v>9.3988705282553563E-3</v>
      </c>
      <c r="AK61" s="56">
        <v>9.3988705282553563E-3</v>
      </c>
      <c r="AL61" s="222"/>
      <c r="AM61" s="222"/>
    </row>
    <row r="62" spans="1:39" x14ac:dyDescent="0.3">
      <c r="A62" s="43" t="s">
        <v>473</v>
      </c>
      <c r="B62" s="56">
        <v>2.5815117103820302E-2</v>
      </c>
      <c r="C62" s="56">
        <v>2.4892487891279194E-2</v>
      </c>
      <c r="D62" s="56">
        <v>2.3969858678738083E-2</v>
      </c>
      <c r="E62" s="56">
        <v>2.3323937791492649E-2</v>
      </c>
      <c r="F62" s="56">
        <v>2.2678016904247214E-2</v>
      </c>
      <c r="G62" s="56">
        <v>2.2032096017001779E-2</v>
      </c>
      <c r="H62" s="56">
        <v>2.104888055137558E-2</v>
      </c>
      <c r="I62" s="56">
        <v>2.0087407603286419E-2</v>
      </c>
      <c r="J62" s="56">
        <v>1.9147677172734304E-2</v>
      </c>
      <c r="K62" s="56">
        <v>1.8783411576483871E-2</v>
      </c>
      <c r="L62" s="56">
        <v>1.8408061559528285E-2</v>
      </c>
      <c r="M62" s="56">
        <v>1.8021627121867542E-2</v>
      </c>
      <c r="N62" s="56">
        <v>1.7571694558628771E-2</v>
      </c>
      <c r="O62" s="56">
        <v>1.7114088165671049E-2</v>
      </c>
      <c r="P62" s="56">
        <v>1.6648807942994361E-2</v>
      </c>
      <c r="Q62" s="56">
        <v>1.6113775503957168E-2</v>
      </c>
      <c r="R62" s="56">
        <v>1.5575545635870413E-2</v>
      </c>
      <c r="S62" s="56">
        <v>1.4992974063039691E-2</v>
      </c>
      <c r="T62" s="56">
        <v>1.4410402490208972E-2</v>
      </c>
      <c r="U62" s="56">
        <v>1.3827830917378251E-2</v>
      </c>
      <c r="V62" s="56">
        <v>1.324525934454753E-2</v>
      </c>
      <c r="W62" s="56">
        <v>1.2662687771716813E-2</v>
      </c>
      <c r="X62" s="56">
        <v>1.2080116198886088E-2</v>
      </c>
      <c r="Y62" s="56">
        <v>1.1497544626055366E-2</v>
      </c>
      <c r="Z62" s="56">
        <v>1.0914973053224643E-2</v>
      </c>
      <c r="AA62" s="56">
        <v>1.0332401480393924E-2</v>
      </c>
      <c r="AB62" s="56">
        <v>1.0332401480393924E-2</v>
      </c>
      <c r="AC62" s="56">
        <v>1.0332401480393924E-2</v>
      </c>
      <c r="AD62" s="56">
        <v>1.0332401480393924E-2</v>
      </c>
      <c r="AE62" s="56">
        <v>1.0332401480393924E-2</v>
      </c>
      <c r="AF62" s="56">
        <v>1.0332401480393924E-2</v>
      </c>
      <c r="AG62" s="56">
        <v>1.0332401480393924E-2</v>
      </c>
      <c r="AH62" s="56">
        <v>1.0332401480393924E-2</v>
      </c>
      <c r="AI62" s="56">
        <v>1.0332401480393924E-2</v>
      </c>
      <c r="AJ62" s="56">
        <v>1.0332401480393924E-2</v>
      </c>
      <c r="AK62" s="56">
        <v>1.0332401480393924E-2</v>
      </c>
      <c r="AL62" s="222" t="s">
        <v>615</v>
      </c>
      <c r="AM62" s="222"/>
    </row>
    <row r="63" spans="1:39" x14ac:dyDescent="0.3">
      <c r="A63" s="43" t="s">
        <v>474</v>
      </c>
      <c r="B63" s="56">
        <v>0.6882056300693874</v>
      </c>
      <c r="C63" s="56">
        <v>0.6636092427671848</v>
      </c>
      <c r="D63" s="56">
        <v>0.63901285546498232</v>
      </c>
      <c r="E63" s="56">
        <v>0.62179323994303926</v>
      </c>
      <c r="F63" s="56">
        <v>0.60457362442109608</v>
      </c>
      <c r="G63" s="56">
        <v>0.58735400889915312</v>
      </c>
      <c r="H63" s="56">
        <v>0.5611424516827378</v>
      </c>
      <c r="I63" s="56">
        <v>0.53551052859777737</v>
      </c>
      <c r="J63" s="56">
        <v>0.51045823964427151</v>
      </c>
      <c r="K63" s="56">
        <v>0.50074727714226408</v>
      </c>
      <c r="L63" s="56">
        <v>0.49074081488696614</v>
      </c>
      <c r="M63" s="56">
        <v>0.48043885287837756</v>
      </c>
      <c r="N63" s="56">
        <v>0.46844409329905146</v>
      </c>
      <c r="O63" s="56">
        <v>0.45624475696744737</v>
      </c>
      <c r="P63" s="56">
        <v>0.44384084388356504</v>
      </c>
      <c r="Q63" s="56">
        <v>0.42957740532024885</v>
      </c>
      <c r="R63" s="56">
        <v>0.41522872644348363</v>
      </c>
      <c r="S63" s="56">
        <v>0.39969794133303566</v>
      </c>
      <c r="T63" s="56">
        <v>0.38416715622258785</v>
      </c>
      <c r="U63" s="56">
        <v>0.36863637111213993</v>
      </c>
      <c r="V63" s="56">
        <v>0.35310558600169217</v>
      </c>
      <c r="W63" s="56">
        <v>0.33757480089124431</v>
      </c>
      <c r="X63" s="56">
        <v>0.32204401578079633</v>
      </c>
      <c r="Y63" s="56">
        <v>0.30651323067034847</v>
      </c>
      <c r="Z63" s="56">
        <v>0.29098244555990066</v>
      </c>
      <c r="AA63" s="56">
        <v>0.27545166044945274</v>
      </c>
      <c r="AB63" s="56">
        <v>0.27545166044945274</v>
      </c>
      <c r="AC63" s="56">
        <v>0.27545166044945274</v>
      </c>
      <c r="AD63" s="56">
        <v>0.27545166044945274</v>
      </c>
      <c r="AE63" s="56">
        <v>0.27545166044945274</v>
      </c>
      <c r="AF63" s="56">
        <v>0.27545166044945274</v>
      </c>
      <c r="AG63" s="56">
        <v>0.27545166044945274</v>
      </c>
      <c r="AH63" s="56">
        <v>0.27545166044945274</v>
      </c>
      <c r="AI63" s="56">
        <v>0.27545166044945274</v>
      </c>
      <c r="AJ63" s="56">
        <v>0.27545166044945274</v>
      </c>
      <c r="AK63" s="56">
        <v>0.27545166044945274</v>
      </c>
      <c r="AL63" s="222" t="s">
        <v>615</v>
      </c>
      <c r="AM63" s="222"/>
    </row>
    <row r="64" spans="1:39" x14ac:dyDescent="0.3">
      <c r="A64" s="43" t="s">
        <v>475</v>
      </c>
      <c r="B64" s="56">
        <v>0.26895120035769621</v>
      </c>
      <c r="C64" s="56">
        <v>0.25933891646992396</v>
      </c>
      <c r="D64" s="56">
        <v>0.24972663258215161</v>
      </c>
      <c r="E64" s="56">
        <v>0.24299719582375476</v>
      </c>
      <c r="F64" s="56">
        <v>0.23626775906535788</v>
      </c>
      <c r="G64" s="56">
        <v>0.22953832230696103</v>
      </c>
      <c r="H64" s="56">
        <v>0.21929482898376848</v>
      </c>
      <c r="I64" s="56">
        <v>0.20927785704984048</v>
      </c>
      <c r="J64" s="56">
        <v>0.19948740650517713</v>
      </c>
      <c r="K64" s="56">
        <v>0.19569235614896285</v>
      </c>
      <c r="L64" s="56">
        <v>0.19178182430018237</v>
      </c>
      <c r="M64" s="56">
        <v>0.18775581095883567</v>
      </c>
      <c r="N64" s="56">
        <v>0.18306825124425377</v>
      </c>
      <c r="O64" s="56">
        <v>0.17830074280404909</v>
      </c>
      <c r="P64" s="56">
        <v>0.17345328563822157</v>
      </c>
      <c r="Q64" s="56">
        <v>0.16787912472581323</v>
      </c>
      <c r="R64" s="56">
        <v>0.16227165184439543</v>
      </c>
      <c r="S64" s="56">
        <v>0.15620221109086474</v>
      </c>
      <c r="T64" s="56">
        <v>0.15013277033733408</v>
      </c>
      <c r="U64" s="56">
        <v>0.14406332958380341</v>
      </c>
      <c r="V64" s="56">
        <v>0.13799388883027278</v>
      </c>
      <c r="W64" s="56">
        <v>0.13192444807674208</v>
      </c>
      <c r="X64" s="56">
        <v>0.12585500732321139</v>
      </c>
      <c r="Y64" s="56">
        <v>0.11978556656968072</v>
      </c>
      <c r="Z64" s="56">
        <v>0.11371612581615007</v>
      </c>
      <c r="AA64" s="56">
        <v>0.1076466850626194</v>
      </c>
      <c r="AB64" s="56">
        <v>0.1076466850626194</v>
      </c>
      <c r="AC64" s="56">
        <v>0.1076466850626194</v>
      </c>
      <c r="AD64" s="56">
        <v>0.1076466850626194</v>
      </c>
      <c r="AE64" s="56">
        <v>0.1076466850626194</v>
      </c>
      <c r="AF64" s="56">
        <v>0.1076466850626194</v>
      </c>
      <c r="AG64" s="56">
        <v>0.1076466850626194</v>
      </c>
      <c r="AH64" s="56">
        <v>0.1076466850626194</v>
      </c>
      <c r="AI64" s="56">
        <v>0.1076466850626194</v>
      </c>
      <c r="AJ64" s="56">
        <v>0.1076466850626194</v>
      </c>
      <c r="AK64" s="56">
        <v>0.1076466850626194</v>
      </c>
      <c r="AL64" s="222" t="s">
        <v>615</v>
      </c>
      <c r="AM64" s="222"/>
    </row>
    <row r="65" spans="1:39" x14ac:dyDescent="0.3">
      <c r="A65" s="43" t="s">
        <v>476</v>
      </c>
      <c r="B65" s="56">
        <v>0.19467773621690385</v>
      </c>
      <c r="C65" s="56">
        <v>0.37496832585219297</v>
      </c>
      <c r="D65" s="56">
        <v>0.31401092150722987</v>
      </c>
      <c r="E65" s="56">
        <v>0.37307247161390777</v>
      </c>
      <c r="F65" s="56">
        <v>0.41628170422001615</v>
      </c>
      <c r="G65" s="56">
        <v>0.61539804498479878</v>
      </c>
      <c r="H65" s="56">
        <v>0.66928985239748029</v>
      </c>
      <c r="I65" s="56">
        <v>0.69986523922451072</v>
      </c>
      <c r="J65" s="56">
        <v>0.71254641043593991</v>
      </c>
      <c r="K65" s="56">
        <v>0.74830362428128816</v>
      </c>
      <c r="L65" s="56">
        <v>0.79213135207660412</v>
      </c>
      <c r="M65" s="56">
        <v>0.75114890254757805</v>
      </c>
      <c r="N65" s="56">
        <v>0.81131307633755334</v>
      </c>
      <c r="O65" s="56">
        <v>0.75893802784882292</v>
      </c>
      <c r="P65" s="56">
        <v>0.82026980939187533</v>
      </c>
      <c r="Q65" s="56">
        <v>0.77850442544384413</v>
      </c>
      <c r="R65" s="56">
        <v>0.70808207399428658</v>
      </c>
      <c r="S65" s="56">
        <v>0.63499085546902423</v>
      </c>
      <c r="T65" s="56">
        <v>0.5562659145869181</v>
      </c>
      <c r="U65" s="56">
        <v>0.48453351912744924</v>
      </c>
      <c r="V65" s="56">
        <v>0.40672935238778651</v>
      </c>
      <c r="W65" s="56">
        <v>0.32269686083820903</v>
      </c>
      <c r="X65" s="56">
        <v>0.2443964446818245</v>
      </c>
      <c r="Y65" s="56">
        <v>0.16498983980667417</v>
      </c>
      <c r="Z65" s="56">
        <v>8.2111289588934655E-2</v>
      </c>
      <c r="AA65" s="56">
        <v>0</v>
      </c>
      <c r="AB65" s="56">
        <v>0</v>
      </c>
      <c r="AC65" s="56">
        <v>0</v>
      </c>
      <c r="AD65" s="56">
        <v>0</v>
      </c>
      <c r="AE65" s="56">
        <v>0</v>
      </c>
      <c r="AF65" s="56">
        <v>0</v>
      </c>
      <c r="AG65" s="56">
        <v>0</v>
      </c>
      <c r="AH65" s="56">
        <v>0</v>
      </c>
      <c r="AI65" s="56">
        <v>0</v>
      </c>
      <c r="AJ65" s="56">
        <v>0</v>
      </c>
      <c r="AK65" s="56">
        <v>0</v>
      </c>
      <c r="AL65" s="222"/>
      <c r="AM65" s="222" t="s">
        <v>615</v>
      </c>
    </row>
    <row r="66" spans="1:39" x14ac:dyDescent="0.3">
      <c r="A66" s="43" t="s">
        <v>477</v>
      </c>
      <c r="B66" s="56">
        <v>0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6">
        <v>0</v>
      </c>
      <c r="T66" s="56">
        <v>0</v>
      </c>
      <c r="U66" s="56">
        <v>0</v>
      </c>
      <c r="V66" s="56">
        <v>0</v>
      </c>
      <c r="W66" s="56">
        <v>0</v>
      </c>
      <c r="X66" s="56">
        <v>0</v>
      </c>
      <c r="Y66" s="56">
        <v>0</v>
      </c>
      <c r="Z66" s="56">
        <v>0</v>
      </c>
      <c r="AA66" s="56">
        <v>0</v>
      </c>
      <c r="AB66" s="56">
        <v>0</v>
      </c>
      <c r="AC66" s="56">
        <v>0</v>
      </c>
      <c r="AD66" s="56">
        <v>0</v>
      </c>
      <c r="AE66" s="56">
        <v>0</v>
      </c>
      <c r="AF66" s="56">
        <v>0</v>
      </c>
      <c r="AG66" s="56">
        <v>0</v>
      </c>
      <c r="AH66" s="56">
        <v>0</v>
      </c>
      <c r="AI66" s="56">
        <v>0</v>
      </c>
      <c r="AJ66" s="56">
        <v>0</v>
      </c>
      <c r="AK66" s="56">
        <v>0</v>
      </c>
      <c r="AL66" s="222"/>
      <c r="AM66" s="222"/>
    </row>
    <row r="67" spans="1:39" x14ac:dyDescent="0.3">
      <c r="A67" s="43" t="s">
        <v>478</v>
      </c>
      <c r="B67" s="56">
        <v>0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56">
        <v>0</v>
      </c>
      <c r="V67" s="56">
        <v>0</v>
      </c>
      <c r="W67" s="56">
        <v>0</v>
      </c>
      <c r="X67" s="56">
        <v>0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6">
        <v>0</v>
      </c>
      <c r="AE67" s="56">
        <v>0</v>
      </c>
      <c r="AF67" s="56">
        <v>0</v>
      </c>
      <c r="AG67" s="56">
        <v>0</v>
      </c>
      <c r="AH67" s="56">
        <v>0</v>
      </c>
      <c r="AI67" s="56">
        <v>0</v>
      </c>
      <c r="AJ67" s="56">
        <v>0</v>
      </c>
      <c r="AK67" s="56">
        <v>0</v>
      </c>
      <c r="AL67" s="222"/>
      <c r="AM67" s="222"/>
    </row>
    <row r="68" spans="1:39" x14ac:dyDescent="0.3">
      <c r="A68" s="43" t="s">
        <v>479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0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0</v>
      </c>
      <c r="AI68" s="56">
        <v>0</v>
      </c>
      <c r="AJ68" s="56">
        <v>0</v>
      </c>
      <c r="AK68" s="56">
        <v>0</v>
      </c>
      <c r="AL68" s="222"/>
      <c r="AM68" s="222"/>
    </row>
    <row r="69" spans="1:39" x14ac:dyDescent="0.3">
      <c r="A69" s="43" t="s">
        <v>480</v>
      </c>
      <c r="B69" s="56">
        <v>0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0</v>
      </c>
      <c r="X69" s="56">
        <v>0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0</v>
      </c>
      <c r="AG69" s="56">
        <v>0</v>
      </c>
      <c r="AH69" s="56">
        <v>0</v>
      </c>
      <c r="AI69" s="56">
        <v>0</v>
      </c>
      <c r="AJ69" s="56">
        <v>0</v>
      </c>
      <c r="AK69" s="56">
        <v>0</v>
      </c>
      <c r="AL69" s="222"/>
      <c r="AM69" s="222"/>
    </row>
    <row r="70" spans="1:39" x14ac:dyDescent="0.3">
      <c r="A70" s="43" t="s">
        <v>481</v>
      </c>
      <c r="B70" s="56">
        <v>0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6">
        <v>0</v>
      </c>
      <c r="V70" s="56">
        <v>0</v>
      </c>
      <c r="W70" s="56">
        <v>0</v>
      </c>
      <c r="X70" s="56">
        <v>0</v>
      </c>
      <c r="Y70" s="56">
        <v>0</v>
      </c>
      <c r="Z70" s="56">
        <v>0</v>
      </c>
      <c r="AA70" s="56">
        <v>0</v>
      </c>
      <c r="AB70" s="56">
        <v>0</v>
      </c>
      <c r="AC70" s="56">
        <v>0</v>
      </c>
      <c r="AD70" s="56">
        <v>0</v>
      </c>
      <c r="AE70" s="56">
        <v>0</v>
      </c>
      <c r="AF70" s="56">
        <v>0</v>
      </c>
      <c r="AG70" s="56">
        <v>0</v>
      </c>
      <c r="AH70" s="56">
        <v>0</v>
      </c>
      <c r="AI70" s="56">
        <v>0</v>
      </c>
      <c r="AJ70" s="56">
        <v>0</v>
      </c>
      <c r="AK70" s="56">
        <v>0</v>
      </c>
      <c r="AL70" s="222"/>
      <c r="AM70" s="222"/>
    </row>
    <row r="71" spans="1:39" x14ac:dyDescent="0.3">
      <c r="A71" s="43" t="s">
        <v>482</v>
      </c>
      <c r="B71" s="56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0</v>
      </c>
      <c r="T71" s="56">
        <v>0</v>
      </c>
      <c r="U71" s="56">
        <v>0</v>
      </c>
      <c r="V71" s="56">
        <v>0</v>
      </c>
      <c r="W71" s="56">
        <v>0</v>
      </c>
      <c r="X71" s="56">
        <v>0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6">
        <v>0</v>
      </c>
      <c r="AE71" s="56">
        <v>0</v>
      </c>
      <c r="AF71" s="56">
        <v>0</v>
      </c>
      <c r="AG71" s="56">
        <v>0</v>
      </c>
      <c r="AH71" s="56">
        <v>0</v>
      </c>
      <c r="AI71" s="56">
        <v>0</v>
      </c>
      <c r="AJ71" s="56">
        <v>0</v>
      </c>
      <c r="AK71" s="56">
        <v>0</v>
      </c>
      <c r="AL71" s="222"/>
      <c r="AM71" s="222"/>
    </row>
    <row r="72" spans="1:39" x14ac:dyDescent="0.3">
      <c r="A72" s="43" t="s">
        <v>483</v>
      </c>
      <c r="B72" s="56">
        <v>0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56">
        <v>0</v>
      </c>
      <c r="T72" s="56">
        <v>0</v>
      </c>
      <c r="U72" s="56">
        <v>0</v>
      </c>
      <c r="V72" s="56">
        <v>0</v>
      </c>
      <c r="W72" s="56">
        <v>0</v>
      </c>
      <c r="X72" s="56">
        <v>0</v>
      </c>
      <c r="Y72" s="56">
        <v>0</v>
      </c>
      <c r="Z72" s="56">
        <v>0</v>
      </c>
      <c r="AA72" s="56">
        <v>0</v>
      </c>
      <c r="AB72" s="56">
        <v>0</v>
      </c>
      <c r="AC72" s="56">
        <v>0</v>
      </c>
      <c r="AD72" s="56">
        <v>0</v>
      </c>
      <c r="AE72" s="56">
        <v>0</v>
      </c>
      <c r="AF72" s="56">
        <v>0</v>
      </c>
      <c r="AG72" s="56">
        <v>0</v>
      </c>
      <c r="AH72" s="56">
        <v>0</v>
      </c>
      <c r="AI72" s="56">
        <v>0</v>
      </c>
      <c r="AJ72" s="56">
        <v>0</v>
      </c>
      <c r="AK72" s="56">
        <v>0</v>
      </c>
      <c r="AL72" s="222"/>
      <c r="AM72" s="222"/>
    </row>
    <row r="73" spans="1:39" x14ac:dyDescent="0.3">
      <c r="A73" s="57" t="s">
        <v>52</v>
      </c>
      <c r="B73" s="58">
        <v>33.765157034577811</v>
      </c>
      <c r="C73" s="58">
        <v>28.347257802061463</v>
      </c>
      <c r="D73" s="58">
        <v>23.893506119888698</v>
      </c>
      <c r="E73" s="58">
        <v>25.313915234916369</v>
      </c>
      <c r="F73" s="58">
        <v>21.856571440843162</v>
      </c>
      <c r="G73" s="58">
        <v>20.161379405069269</v>
      </c>
      <c r="H73" s="58">
        <v>17.997918716524321</v>
      </c>
      <c r="I73" s="58">
        <v>16.676675807677153</v>
      </c>
      <c r="J73" s="58">
        <v>15.521544802148879</v>
      </c>
      <c r="K73" s="58">
        <v>14.952885753553554</v>
      </c>
      <c r="L73" s="58">
        <v>14.442795827597728</v>
      </c>
      <c r="M73" s="58">
        <v>13.263942039838412</v>
      </c>
      <c r="N73" s="58">
        <v>12.770616537150019</v>
      </c>
      <c r="O73" s="58">
        <v>11.74660890737381</v>
      </c>
      <c r="P73" s="58">
        <v>11.559516155209424</v>
      </c>
      <c r="Q73" s="58">
        <v>9.632908657272953</v>
      </c>
      <c r="R73" s="58">
        <v>8.9105181511367473</v>
      </c>
      <c r="S73" s="58">
        <v>8.324306624642043</v>
      </c>
      <c r="T73" s="58">
        <v>7.8109936617963607</v>
      </c>
      <c r="U73" s="58">
        <v>7.4170307617826943</v>
      </c>
      <c r="V73" s="58">
        <v>7.0696969451510743</v>
      </c>
      <c r="W73" s="58">
        <v>6.703434682381471</v>
      </c>
      <c r="X73" s="58">
        <v>6.3377964956111388</v>
      </c>
      <c r="Y73" s="58">
        <v>5.8694518682306178</v>
      </c>
      <c r="Z73" s="58">
        <v>5.1684103632022058</v>
      </c>
      <c r="AA73" s="58">
        <v>4.1377597550032501</v>
      </c>
      <c r="AB73" s="58">
        <v>4.1836785123305189</v>
      </c>
      <c r="AC73" s="58">
        <v>4.2265449355105167</v>
      </c>
      <c r="AD73" s="58">
        <v>4.2664369770078991</v>
      </c>
      <c r="AE73" s="58">
        <v>4.3034826738763305</v>
      </c>
      <c r="AF73" s="58">
        <v>4.3376601618006996</v>
      </c>
      <c r="AG73" s="58">
        <v>4.3696992567587003</v>
      </c>
      <c r="AH73" s="58">
        <v>4.3995933733216797</v>
      </c>
      <c r="AI73" s="58">
        <v>4.4275480670053895</v>
      </c>
      <c r="AJ73" s="58">
        <v>4.4539137618918385</v>
      </c>
      <c r="AK73" s="58">
        <v>4.4790297204336902</v>
      </c>
    </row>
    <row r="74" spans="1:39" x14ac:dyDescent="0.3">
      <c r="A74" s="43" t="s">
        <v>508</v>
      </c>
      <c r="B74" s="190">
        <f>SUMIF($AM$48:$AM$72,"Y",B$48:B$72)</f>
        <v>3.6127315120922598</v>
      </c>
      <c r="C74" s="190">
        <f t="shared" ref="C74:AK74" si="6">SUMIF($AM$48:$AM$72,"Y",C$48:C$72)</f>
        <v>3.2885157614500518</v>
      </c>
      <c r="D74" s="190">
        <f t="shared" si="6"/>
        <v>2.9577796512405174</v>
      </c>
      <c r="E74" s="190">
        <f t="shared" si="6"/>
        <v>5.3616451289827127</v>
      </c>
      <c r="F74" s="190">
        <f t="shared" si="6"/>
        <v>5.4920889973928029</v>
      </c>
      <c r="G74" s="190">
        <f t="shared" si="6"/>
        <v>5.4092285962304363</v>
      </c>
      <c r="H74" s="190">
        <f t="shared" si="6"/>
        <v>6.5069617383236222</v>
      </c>
      <c r="I74" s="190">
        <f t="shared" si="6"/>
        <v>6.4186641259321346</v>
      </c>
      <c r="J74" s="190">
        <f t="shared" si="6"/>
        <v>6.0609285885542787</v>
      </c>
      <c r="K74" s="190">
        <f t="shared" si="6"/>
        <v>5.7353239112868168</v>
      </c>
      <c r="L74" s="190">
        <f t="shared" si="6"/>
        <v>5.4576988624542722</v>
      </c>
      <c r="M74" s="190">
        <f t="shared" si="6"/>
        <v>4.8088377180449333</v>
      </c>
      <c r="N74" s="190">
        <f t="shared" si="6"/>
        <v>4.5068255500224739</v>
      </c>
      <c r="O74" s="190">
        <f t="shared" si="6"/>
        <v>3.9980267909322427</v>
      </c>
      <c r="P74" s="190">
        <f t="shared" si="6"/>
        <v>3.8645586935564844</v>
      </c>
      <c r="Q74" s="190">
        <f t="shared" si="6"/>
        <v>4.4732861094368834</v>
      </c>
      <c r="R74" s="190">
        <f t="shared" si="6"/>
        <v>3.8772048332282036</v>
      </c>
      <c r="S74" s="190">
        <f t="shared" si="6"/>
        <v>3.4219153660067096</v>
      </c>
      <c r="T74" s="190">
        <f t="shared" si="6"/>
        <v>3.0236421465019174</v>
      </c>
      <c r="U74" s="190">
        <f t="shared" si="6"/>
        <v>2.7250743463582725</v>
      </c>
      <c r="V74" s="190">
        <f t="shared" si="6"/>
        <v>2.4585468724679571</v>
      </c>
      <c r="W74" s="190">
        <f t="shared" si="6"/>
        <v>2.1687442970198267</v>
      </c>
      <c r="X74" s="190">
        <f t="shared" si="6"/>
        <v>1.8807104259717908</v>
      </c>
      <c r="Y74" s="190">
        <f t="shared" si="6"/>
        <v>1.5012438388961964</v>
      </c>
      <c r="Z74" s="190">
        <f t="shared" si="6"/>
        <v>0.90320211926676097</v>
      </c>
      <c r="AA74" s="190">
        <f t="shared" si="6"/>
        <v>0</v>
      </c>
      <c r="AB74" s="190">
        <f t="shared" si="6"/>
        <v>0</v>
      </c>
      <c r="AC74" s="190">
        <f t="shared" si="6"/>
        <v>0</v>
      </c>
      <c r="AD74" s="190">
        <f t="shared" si="6"/>
        <v>0</v>
      </c>
      <c r="AE74" s="190">
        <f t="shared" si="6"/>
        <v>0</v>
      </c>
      <c r="AF74" s="190">
        <f t="shared" si="6"/>
        <v>0</v>
      </c>
      <c r="AG74" s="190">
        <f t="shared" si="6"/>
        <v>0</v>
      </c>
      <c r="AH74" s="190">
        <f t="shared" si="6"/>
        <v>0</v>
      </c>
      <c r="AI74" s="190">
        <f t="shared" si="6"/>
        <v>0</v>
      </c>
      <c r="AJ74" s="190">
        <f t="shared" si="6"/>
        <v>0</v>
      </c>
      <c r="AK74" s="190">
        <f t="shared" si="6"/>
        <v>0</v>
      </c>
    </row>
    <row r="75" spans="1:39" x14ac:dyDescent="0.3">
      <c r="A75" s="43" t="s">
        <v>315</v>
      </c>
      <c r="B75" s="190">
        <f>SUMIF($AL$48:$AL$72,"Y",B$48:B$72)</f>
        <v>9.8319876817347875</v>
      </c>
      <c r="C75" s="190">
        <f t="shared" ref="C75:AK75" si="7">SUMIF($AL$48:$AL$72,"Y",C$48:C$72)</f>
        <v>11.694432849790115</v>
      </c>
      <c r="D75" s="190">
        <f t="shared" si="7"/>
        <v>11.795358343861315</v>
      </c>
      <c r="E75" s="190">
        <f t="shared" si="7"/>
        <v>7.6605513130604619</v>
      </c>
      <c r="F75" s="190">
        <f t="shared" si="7"/>
        <v>8.9252120791911267</v>
      </c>
      <c r="G75" s="190">
        <f t="shared" si="7"/>
        <v>8.3546640661551415</v>
      </c>
      <c r="H75" s="190">
        <f t="shared" si="7"/>
        <v>7.1606269613076945</v>
      </c>
      <c r="I75" s="190">
        <f t="shared" si="7"/>
        <v>6.7961338351455236</v>
      </c>
      <c r="J75" s="190">
        <f t="shared" si="7"/>
        <v>6.3282751362825413</v>
      </c>
      <c r="K75" s="190">
        <f t="shared" si="7"/>
        <v>6.1820885940125665</v>
      </c>
      <c r="L75" s="190">
        <f t="shared" si="7"/>
        <v>6.0545049649211888</v>
      </c>
      <c r="M75" s="190">
        <f t="shared" si="7"/>
        <v>5.6955538864958895</v>
      </c>
      <c r="N75" s="190">
        <f t="shared" si="7"/>
        <v>5.6338064729590256</v>
      </c>
      <c r="O75" s="190">
        <f t="shared" si="7"/>
        <v>5.2658986792173899</v>
      </c>
      <c r="P75" s="190">
        <f t="shared" si="7"/>
        <v>5.2817003361048522</v>
      </c>
      <c r="Q75" s="190">
        <f t="shared" si="7"/>
        <v>5.1502236773078138</v>
      </c>
      <c r="R75" s="190">
        <f t="shared" si="7"/>
        <v>5.0239144473802888</v>
      </c>
      <c r="S75" s="190">
        <f t="shared" si="7"/>
        <v>4.8929923881070767</v>
      </c>
      <c r="T75" s="190">
        <f t="shared" si="7"/>
        <v>4.777952644766188</v>
      </c>
      <c r="U75" s="190">
        <f t="shared" si="7"/>
        <v>4.6825575448961665</v>
      </c>
      <c r="V75" s="190">
        <f t="shared" si="7"/>
        <v>4.601751202154861</v>
      </c>
      <c r="W75" s="190">
        <f t="shared" si="7"/>
        <v>4.5252915148333877</v>
      </c>
      <c r="X75" s="190">
        <f t="shared" si="7"/>
        <v>4.4476871991110922</v>
      </c>
      <c r="Y75" s="190">
        <f t="shared" si="7"/>
        <v>4.3588091588061655</v>
      </c>
      <c r="Z75" s="190">
        <f t="shared" si="7"/>
        <v>4.2558093734071898</v>
      </c>
      <c r="AA75" s="190">
        <f t="shared" si="7"/>
        <v>4.1283608844749944</v>
      </c>
      <c r="AB75" s="190">
        <f t="shared" si="7"/>
        <v>4.1742796418022632</v>
      </c>
      <c r="AC75" s="190">
        <f t="shared" si="7"/>
        <v>4.217146064982261</v>
      </c>
      <c r="AD75" s="190">
        <f t="shared" si="7"/>
        <v>4.2570381064796434</v>
      </c>
      <c r="AE75" s="190">
        <f t="shared" si="7"/>
        <v>4.2940838033480748</v>
      </c>
      <c r="AF75" s="190">
        <f t="shared" si="7"/>
        <v>4.3282612912724439</v>
      </c>
      <c r="AG75" s="190">
        <f t="shared" si="7"/>
        <v>4.3603003862304446</v>
      </c>
      <c r="AH75" s="190">
        <f t="shared" si="7"/>
        <v>4.3901945027934239</v>
      </c>
      <c r="AI75" s="190">
        <f t="shared" si="7"/>
        <v>4.4181491964771338</v>
      </c>
      <c r="AJ75" s="190">
        <f t="shared" si="7"/>
        <v>4.4445148913635828</v>
      </c>
      <c r="AK75" s="190">
        <f t="shared" si="7"/>
        <v>4.4696308499054345</v>
      </c>
    </row>
    <row r="79" spans="1:39" x14ac:dyDescent="0.3">
      <c r="A79" s="223" t="s">
        <v>640</v>
      </c>
    </row>
    <row r="80" spans="1:39" x14ac:dyDescent="0.3">
      <c r="B80" s="43">
        <f>'Electric Generation - MWG'!C27</f>
        <v>2015</v>
      </c>
      <c r="C80" s="43">
        <f>'Electric Generation - MWG'!D27</f>
        <v>2016</v>
      </c>
      <c r="D80" s="43">
        <f>'Electric Generation - MWG'!E27</f>
        <v>2017</v>
      </c>
      <c r="E80" s="43">
        <f>'Electric Generation - MWG'!F27</f>
        <v>2018</v>
      </c>
      <c r="F80" s="43">
        <f>'Electric Generation - MWG'!G27</f>
        <v>2019</v>
      </c>
      <c r="G80" s="43">
        <f>'Electric Generation - MWG'!H27</f>
        <v>2020</v>
      </c>
      <c r="H80" s="43">
        <f>'Electric Generation - MWG'!I27</f>
        <v>2021</v>
      </c>
      <c r="I80" s="43">
        <f>'Electric Generation - MWG'!J27</f>
        <v>2022</v>
      </c>
      <c r="J80" s="43">
        <f>'Electric Generation - MWG'!K27</f>
        <v>2023</v>
      </c>
      <c r="K80" s="43">
        <f>'Electric Generation - MWG'!L27</f>
        <v>2024</v>
      </c>
      <c r="L80" s="43">
        <f>'Electric Generation - MWG'!M27</f>
        <v>2025</v>
      </c>
      <c r="M80" s="43">
        <f>'Electric Generation - MWG'!N27</f>
        <v>2026</v>
      </c>
      <c r="N80" s="43">
        <f>'Electric Generation - MWG'!O27</f>
        <v>2027</v>
      </c>
      <c r="O80" s="43">
        <f>'Electric Generation - MWG'!P27</f>
        <v>2028</v>
      </c>
      <c r="P80" s="43">
        <f>'Electric Generation - MWG'!Q27</f>
        <v>2029</v>
      </c>
      <c r="Q80" s="43">
        <f>'Electric Generation - MWG'!R27</f>
        <v>2030</v>
      </c>
      <c r="R80" s="43">
        <f>'Electric Generation - MWG'!S27</f>
        <v>2031</v>
      </c>
      <c r="S80" s="43">
        <f>'Electric Generation - MWG'!T27</f>
        <v>2032</v>
      </c>
      <c r="T80" s="43">
        <f>'Electric Generation - MWG'!U27</f>
        <v>2033</v>
      </c>
      <c r="U80" s="43">
        <f>'Electric Generation - MWG'!V27</f>
        <v>2034</v>
      </c>
      <c r="V80" s="43">
        <f>'Electric Generation - MWG'!W27</f>
        <v>2035</v>
      </c>
      <c r="W80" s="43">
        <f>'Electric Generation - MWG'!X27</f>
        <v>2036</v>
      </c>
      <c r="X80" s="43">
        <f>'Electric Generation - MWG'!Y27</f>
        <v>2037</v>
      </c>
      <c r="Y80" s="43">
        <f>'Electric Generation - MWG'!Z27</f>
        <v>2038</v>
      </c>
      <c r="Z80" s="43">
        <f>'Electric Generation - MWG'!AA27</f>
        <v>2039</v>
      </c>
      <c r="AA80" s="43">
        <f>'Electric Generation - MWG'!AB27</f>
        <v>2040</v>
      </c>
      <c r="AB80" s="43">
        <f>'Electric Generation - MWG'!AC27</f>
        <v>2041</v>
      </c>
      <c r="AC80" s="43">
        <f>'Electric Generation - MWG'!AD27</f>
        <v>2042</v>
      </c>
      <c r="AD80" s="43">
        <f>'Electric Generation - MWG'!AE27</f>
        <v>2043</v>
      </c>
      <c r="AE80" s="43">
        <f>'Electric Generation - MWG'!AF27</f>
        <v>2044</v>
      </c>
      <c r="AF80" s="43">
        <f>'Electric Generation - MWG'!AG27</f>
        <v>2045</v>
      </c>
      <c r="AG80" s="43">
        <f>'Electric Generation - MWG'!AH27</f>
        <v>2046</v>
      </c>
      <c r="AH80" s="43">
        <f>'Electric Generation - MWG'!AI27</f>
        <v>2047</v>
      </c>
      <c r="AI80" s="43">
        <f>'Electric Generation - MWG'!AJ27</f>
        <v>2048</v>
      </c>
      <c r="AJ80" s="43">
        <f>'Electric Generation - MWG'!AK27</f>
        <v>2049</v>
      </c>
      <c r="AK80" s="43">
        <f>'Electric Generation - MWG'!AL27</f>
        <v>2050</v>
      </c>
    </row>
    <row r="81" spans="1:37" x14ac:dyDescent="0.3">
      <c r="A81" s="47" t="s">
        <v>627</v>
      </c>
      <c r="B81" s="232">
        <f>'Electric Generation - MWG'!C35</f>
        <v>0</v>
      </c>
      <c r="C81" s="232">
        <f>'Electric Generation - MWG'!D35</f>
        <v>0</v>
      </c>
      <c r="D81" s="232">
        <f>'Electric Generation - MWG'!E35</f>
        <v>0</v>
      </c>
      <c r="E81" s="232">
        <f>'Electric Generation - MWG'!F35</f>
        <v>0</v>
      </c>
      <c r="F81" s="232">
        <f>'Electric Generation - MWG'!G35</f>
        <v>0</v>
      </c>
      <c r="G81" s="232">
        <f>'Electric Generation - MWG'!H35</f>
        <v>0</v>
      </c>
      <c r="H81" s="232">
        <f>'Electric Generation - MWG'!I35</f>
        <v>0</v>
      </c>
      <c r="I81" s="232">
        <f>'Electric Generation - MWG'!J35</f>
        <v>0</v>
      </c>
      <c r="J81" s="232">
        <f>'Electric Generation - MWG'!K35</f>
        <v>0</v>
      </c>
      <c r="K81" s="232">
        <f>'Electric Generation - MWG'!L35</f>
        <v>0</v>
      </c>
      <c r="L81" s="232">
        <f>'Electric Generation - MWG'!M35</f>
        <v>0</v>
      </c>
      <c r="M81" s="232">
        <f>'Electric Generation - MWG'!N35</f>
        <v>0</v>
      </c>
      <c r="N81" s="232">
        <f>'Electric Generation - MWG'!O35</f>
        <v>0</v>
      </c>
      <c r="O81" s="232">
        <f>'Electric Generation - MWG'!P35</f>
        <v>0</v>
      </c>
      <c r="P81" s="232">
        <f>'Electric Generation - MWG'!Q35</f>
        <v>0</v>
      </c>
      <c r="Q81" s="232">
        <f>'Electric Generation - MWG'!R35</f>
        <v>0</v>
      </c>
      <c r="R81" s="232">
        <f>'Electric Generation - MWG'!S35</f>
        <v>0</v>
      </c>
      <c r="S81" s="232">
        <f>'Electric Generation - MWG'!T35</f>
        <v>0</v>
      </c>
      <c r="T81" s="232">
        <f>'Electric Generation - MWG'!U35</f>
        <v>0</v>
      </c>
      <c r="U81" s="232">
        <f>'Electric Generation - MWG'!V35</f>
        <v>0</v>
      </c>
      <c r="V81" s="232">
        <f>'Electric Generation - MWG'!W35</f>
        <v>0</v>
      </c>
      <c r="W81" s="232">
        <f>'Electric Generation - MWG'!X35</f>
        <v>0</v>
      </c>
      <c r="X81" s="232">
        <f>'Electric Generation - MWG'!Y35</f>
        <v>0</v>
      </c>
      <c r="Y81" s="232">
        <f>'Electric Generation - MWG'!Z35</f>
        <v>0</v>
      </c>
      <c r="Z81" s="232">
        <f>'Electric Generation - MWG'!AA35</f>
        <v>0</v>
      </c>
      <c r="AA81" s="232">
        <f>'Electric Generation - MWG'!AB35</f>
        <v>0</v>
      </c>
      <c r="AB81" s="232">
        <f>'Electric Generation - MWG'!AC35</f>
        <v>3.4390107537526124E-2</v>
      </c>
      <c r="AC81" s="232">
        <f>'Electric Generation - MWG'!AD35</f>
        <v>5.2227781702219644E-2</v>
      </c>
      <c r="AD81" s="232">
        <f>'Electric Generation - MWG'!AE35</f>
        <v>6.9860574712166459E-2</v>
      </c>
      <c r="AE81" s="232">
        <f>'Electric Generation - MWG'!AF35</f>
        <v>8.699057315529099E-2</v>
      </c>
      <c r="AF81" s="232">
        <f>'Electric Generation - MWG'!AG35</f>
        <v>0.10342944059841121</v>
      </c>
      <c r="AG81" s="232">
        <f>'Electric Generation - MWG'!AH35</f>
        <v>0.11893839698286766</v>
      </c>
      <c r="AH81" s="232">
        <f>'Electric Generation - MWG'!AI35</f>
        <v>0.13349835752431649</v>
      </c>
      <c r="AI81" s="232">
        <f>'Electric Generation - MWG'!AJ35</f>
        <v>0.14708864144553452</v>
      </c>
      <c r="AJ81" s="232">
        <f>'Electric Generation - MWG'!AK35</f>
        <v>0.15969125689047861</v>
      </c>
      <c r="AK81" s="232">
        <f>'Electric Generation - MWG'!AL35</f>
        <v>0.17128661931034433</v>
      </c>
    </row>
    <row r="82" spans="1:37" x14ac:dyDescent="0.3">
      <c r="A82" s="43" t="s">
        <v>629</v>
      </c>
      <c r="B82" s="67">
        <f>B75*(1+B81)</f>
        <v>9.8319876817347875</v>
      </c>
      <c r="C82" s="67">
        <f t="shared" ref="C82:AK82" si="8">C75*(1+C81)</f>
        <v>11.694432849790115</v>
      </c>
      <c r="D82" s="67">
        <f t="shared" si="8"/>
        <v>11.795358343861315</v>
      </c>
      <c r="E82" s="67">
        <f t="shared" si="8"/>
        <v>7.6605513130604619</v>
      </c>
      <c r="F82" s="67">
        <f t="shared" si="8"/>
        <v>8.9252120791911267</v>
      </c>
      <c r="G82" s="67">
        <f t="shared" si="8"/>
        <v>8.3546640661551415</v>
      </c>
      <c r="H82" s="67">
        <f t="shared" si="8"/>
        <v>7.1606269613076945</v>
      </c>
      <c r="I82" s="67">
        <f t="shared" si="8"/>
        <v>6.7961338351455236</v>
      </c>
      <c r="J82" s="67">
        <f t="shared" si="8"/>
        <v>6.3282751362825413</v>
      </c>
      <c r="K82" s="67">
        <f t="shared" si="8"/>
        <v>6.1820885940125665</v>
      </c>
      <c r="L82" s="67">
        <f t="shared" si="8"/>
        <v>6.0545049649211888</v>
      </c>
      <c r="M82" s="67">
        <f t="shared" si="8"/>
        <v>5.6955538864958895</v>
      </c>
      <c r="N82" s="67">
        <f t="shared" si="8"/>
        <v>5.6338064729590256</v>
      </c>
      <c r="O82" s="67">
        <f t="shared" si="8"/>
        <v>5.2658986792173899</v>
      </c>
      <c r="P82" s="67">
        <f t="shared" si="8"/>
        <v>5.2817003361048522</v>
      </c>
      <c r="Q82" s="67">
        <f t="shared" si="8"/>
        <v>5.1502236773078138</v>
      </c>
      <c r="R82" s="67">
        <f t="shared" si="8"/>
        <v>5.0239144473802888</v>
      </c>
      <c r="S82" s="67">
        <f t="shared" si="8"/>
        <v>4.8929923881070767</v>
      </c>
      <c r="T82" s="67">
        <f t="shared" si="8"/>
        <v>4.777952644766188</v>
      </c>
      <c r="U82" s="67">
        <f t="shared" si="8"/>
        <v>4.6825575448961665</v>
      </c>
      <c r="V82" s="67">
        <f t="shared" si="8"/>
        <v>4.601751202154861</v>
      </c>
      <c r="W82" s="67">
        <f t="shared" si="8"/>
        <v>4.5252915148333877</v>
      </c>
      <c r="X82" s="67">
        <f t="shared" si="8"/>
        <v>4.4476871991110922</v>
      </c>
      <c r="Y82" s="67">
        <f t="shared" si="8"/>
        <v>4.3588091588061655</v>
      </c>
      <c r="Z82" s="67">
        <f t="shared" si="8"/>
        <v>4.2558093734071898</v>
      </c>
      <c r="AA82" s="67">
        <f t="shared" si="8"/>
        <v>4.1283608844749944</v>
      </c>
      <c r="AB82" s="67">
        <f t="shared" si="8"/>
        <v>4.3178335675755495</v>
      </c>
      <c r="AC82" s="67">
        <f t="shared" si="8"/>
        <v>4.4373982490705295</v>
      </c>
      <c r="AD82" s="67">
        <f t="shared" si="8"/>
        <v>4.554437235169905</v>
      </c>
      <c r="AE82" s="67">
        <f t="shared" si="8"/>
        <v>4.6676286145781756</v>
      </c>
      <c r="AF82" s="67">
        <f t="shared" si="8"/>
        <v>4.7759309353925099</v>
      </c>
      <c r="AG82" s="67">
        <f t="shared" si="8"/>
        <v>4.8789075245324725</v>
      </c>
      <c r="AH82" s="67">
        <f t="shared" si="8"/>
        <v>4.9762782581286293</v>
      </c>
      <c r="AI82" s="67">
        <f t="shared" si="8"/>
        <v>5.0680087594906356</v>
      </c>
      <c r="AJ82" s="67">
        <f t="shared" si="8"/>
        <v>5.1542650606338825</v>
      </c>
      <c r="AK82" s="67">
        <f t="shared" si="8"/>
        <v>5.2352188077509574</v>
      </c>
    </row>
    <row r="83" spans="1:37" x14ac:dyDescent="0.3">
      <c r="A83" s="43" t="s">
        <v>628</v>
      </c>
      <c r="B83" s="67">
        <f>B73-B75+B82</f>
        <v>33.765157034577811</v>
      </c>
      <c r="C83" s="67">
        <f t="shared" ref="C83:AK83" si="9">C73-C75+C82</f>
        <v>28.347257802061463</v>
      </c>
      <c r="D83" s="67">
        <f t="shared" si="9"/>
        <v>23.893506119888698</v>
      </c>
      <c r="E83" s="67">
        <f t="shared" si="9"/>
        <v>25.313915234916369</v>
      </c>
      <c r="F83" s="67">
        <f t="shared" si="9"/>
        <v>21.856571440843162</v>
      </c>
      <c r="G83" s="67">
        <f t="shared" si="9"/>
        <v>20.161379405069269</v>
      </c>
      <c r="H83" s="67">
        <f t="shared" si="9"/>
        <v>17.997918716524321</v>
      </c>
      <c r="I83" s="67">
        <f t="shared" si="9"/>
        <v>16.676675807677153</v>
      </c>
      <c r="J83" s="67">
        <f t="shared" si="9"/>
        <v>15.521544802148881</v>
      </c>
      <c r="K83" s="67">
        <f t="shared" si="9"/>
        <v>14.952885753553552</v>
      </c>
      <c r="L83" s="67">
        <f t="shared" si="9"/>
        <v>14.442795827597728</v>
      </c>
      <c r="M83" s="67">
        <f t="shared" si="9"/>
        <v>13.263942039838412</v>
      </c>
      <c r="N83" s="67">
        <f t="shared" si="9"/>
        <v>12.770616537150019</v>
      </c>
      <c r="O83" s="67">
        <f t="shared" si="9"/>
        <v>11.74660890737381</v>
      </c>
      <c r="P83" s="67">
        <f t="shared" si="9"/>
        <v>11.559516155209424</v>
      </c>
      <c r="Q83" s="67">
        <f t="shared" si="9"/>
        <v>9.632908657272953</v>
      </c>
      <c r="R83" s="67">
        <f t="shared" si="9"/>
        <v>8.9105181511367473</v>
      </c>
      <c r="S83" s="67">
        <f t="shared" si="9"/>
        <v>8.324306624642043</v>
      </c>
      <c r="T83" s="67">
        <f t="shared" si="9"/>
        <v>7.8109936617963607</v>
      </c>
      <c r="U83" s="67">
        <f t="shared" si="9"/>
        <v>7.4170307617826943</v>
      </c>
      <c r="V83" s="67">
        <f t="shared" si="9"/>
        <v>7.0696969451510743</v>
      </c>
      <c r="W83" s="67">
        <f t="shared" si="9"/>
        <v>6.703434682381471</v>
      </c>
      <c r="X83" s="67">
        <f t="shared" si="9"/>
        <v>6.3377964956111388</v>
      </c>
      <c r="Y83" s="67">
        <f t="shared" si="9"/>
        <v>5.8694518682306178</v>
      </c>
      <c r="Z83" s="67">
        <f t="shared" si="9"/>
        <v>5.1684103632022058</v>
      </c>
      <c r="AA83" s="67">
        <f t="shared" si="9"/>
        <v>4.1377597550032501</v>
      </c>
      <c r="AB83" s="67">
        <f t="shared" si="9"/>
        <v>4.3272324381038052</v>
      </c>
      <c r="AC83" s="67">
        <f t="shared" si="9"/>
        <v>4.4467971195987852</v>
      </c>
      <c r="AD83" s="67">
        <f t="shared" si="9"/>
        <v>4.5638361056981607</v>
      </c>
      <c r="AE83" s="67">
        <f t="shared" si="9"/>
        <v>4.6770274851064313</v>
      </c>
      <c r="AF83" s="67">
        <f t="shared" si="9"/>
        <v>4.7853298059207656</v>
      </c>
      <c r="AG83" s="67">
        <f t="shared" si="9"/>
        <v>4.8883063950607282</v>
      </c>
      <c r="AH83" s="67">
        <f t="shared" si="9"/>
        <v>4.9856771286568851</v>
      </c>
      <c r="AI83" s="67">
        <f t="shared" si="9"/>
        <v>5.0774076300188913</v>
      </c>
      <c r="AJ83" s="67">
        <f t="shared" si="9"/>
        <v>5.1636639311621382</v>
      </c>
      <c r="AK83" s="67">
        <f t="shared" si="9"/>
        <v>5.2446176782792131</v>
      </c>
    </row>
    <row r="85" spans="1:37" x14ac:dyDescent="0.3">
      <c r="A85" s="223" t="s">
        <v>641</v>
      </c>
    </row>
    <row r="86" spans="1:37" x14ac:dyDescent="0.3">
      <c r="B86" s="43">
        <f>B80</f>
        <v>2015</v>
      </c>
      <c r="C86" s="43">
        <f t="shared" ref="C86:AK86" si="10">C80</f>
        <v>2016</v>
      </c>
      <c r="D86" s="43">
        <f t="shared" si="10"/>
        <v>2017</v>
      </c>
      <c r="E86" s="43">
        <f t="shared" si="10"/>
        <v>2018</v>
      </c>
      <c r="F86" s="43">
        <f t="shared" si="10"/>
        <v>2019</v>
      </c>
      <c r="G86" s="43">
        <f t="shared" si="10"/>
        <v>2020</v>
      </c>
      <c r="H86" s="43">
        <f t="shared" si="10"/>
        <v>2021</v>
      </c>
      <c r="I86" s="43">
        <f t="shared" si="10"/>
        <v>2022</v>
      </c>
      <c r="J86" s="43">
        <f t="shared" si="10"/>
        <v>2023</v>
      </c>
      <c r="K86" s="43">
        <f t="shared" si="10"/>
        <v>2024</v>
      </c>
      <c r="L86" s="43">
        <f t="shared" si="10"/>
        <v>2025</v>
      </c>
      <c r="M86" s="43">
        <f t="shared" si="10"/>
        <v>2026</v>
      </c>
      <c r="N86" s="43">
        <f t="shared" si="10"/>
        <v>2027</v>
      </c>
      <c r="O86" s="43">
        <f t="shared" si="10"/>
        <v>2028</v>
      </c>
      <c r="P86" s="43">
        <f t="shared" si="10"/>
        <v>2029</v>
      </c>
      <c r="Q86" s="43">
        <f t="shared" si="10"/>
        <v>2030</v>
      </c>
      <c r="R86" s="43">
        <f t="shared" si="10"/>
        <v>2031</v>
      </c>
      <c r="S86" s="43">
        <f t="shared" si="10"/>
        <v>2032</v>
      </c>
      <c r="T86" s="43">
        <f t="shared" si="10"/>
        <v>2033</v>
      </c>
      <c r="U86" s="43">
        <f t="shared" si="10"/>
        <v>2034</v>
      </c>
      <c r="V86" s="43">
        <f t="shared" si="10"/>
        <v>2035</v>
      </c>
      <c r="W86" s="43">
        <f t="shared" si="10"/>
        <v>2036</v>
      </c>
      <c r="X86" s="43">
        <f t="shared" si="10"/>
        <v>2037</v>
      </c>
      <c r="Y86" s="43">
        <f t="shared" si="10"/>
        <v>2038</v>
      </c>
      <c r="Z86" s="43">
        <f t="shared" si="10"/>
        <v>2039</v>
      </c>
      <c r="AA86" s="43">
        <f t="shared" si="10"/>
        <v>2040</v>
      </c>
      <c r="AB86" s="43">
        <f t="shared" si="10"/>
        <v>2041</v>
      </c>
      <c r="AC86" s="43">
        <f t="shared" si="10"/>
        <v>2042</v>
      </c>
      <c r="AD86" s="43">
        <f t="shared" si="10"/>
        <v>2043</v>
      </c>
      <c r="AE86" s="43">
        <f t="shared" si="10"/>
        <v>2044</v>
      </c>
      <c r="AF86" s="43">
        <f t="shared" si="10"/>
        <v>2045</v>
      </c>
      <c r="AG86" s="43">
        <f t="shared" si="10"/>
        <v>2046</v>
      </c>
      <c r="AH86" s="43">
        <f t="shared" si="10"/>
        <v>2047</v>
      </c>
      <c r="AI86" s="43">
        <f t="shared" si="10"/>
        <v>2048</v>
      </c>
      <c r="AJ86" s="43">
        <f t="shared" si="10"/>
        <v>2049</v>
      </c>
      <c r="AK86" s="43">
        <f t="shared" si="10"/>
        <v>2050</v>
      </c>
    </row>
    <row r="87" spans="1:37" x14ac:dyDescent="0.3">
      <c r="A87" s="45" t="s">
        <v>637</v>
      </c>
      <c r="B87" s="147">
        <f>'Electric Generation - MWG'!C58</f>
        <v>64.41919291574537</v>
      </c>
      <c r="C87" s="147">
        <f>'Electric Generation - MWG'!D58</f>
        <v>63.687796349678891</v>
      </c>
      <c r="D87" s="147">
        <f>'Electric Generation - MWG'!E58</f>
        <v>62.926357910058755</v>
      </c>
      <c r="E87" s="147">
        <f>'Electric Generation - MWG'!F58</f>
        <v>62.255735218343055</v>
      </c>
      <c r="F87" s="147">
        <f>'Electric Generation - MWG'!G58</f>
        <v>61.633045409391933</v>
      </c>
      <c r="G87" s="147">
        <f>'Electric Generation - MWG'!H58</f>
        <v>61.009566704189588</v>
      </c>
      <c r="H87" s="147">
        <f>'Electric Generation - MWG'!I58</f>
        <v>60.389510894877432</v>
      </c>
      <c r="I87" s="147">
        <f>'Electric Generation - MWG'!J58</f>
        <v>59.830676591642479</v>
      </c>
      <c r="J87" s="147">
        <f>'Electric Generation - MWG'!K58</f>
        <v>59.34730741048665</v>
      </c>
      <c r="K87" s="147">
        <f>'Electric Generation - MWG'!L58</f>
        <v>59.288253685324634</v>
      </c>
      <c r="L87" s="147">
        <f>'Electric Generation - MWG'!M58</f>
        <v>59.26717033736724</v>
      </c>
      <c r="M87" s="147">
        <f>'Electric Generation - MWG'!N58</f>
        <v>59.342735309994829</v>
      </c>
      <c r="N87" s="147">
        <f>'Electric Generation - MWG'!O58</f>
        <v>59.45533764598607</v>
      </c>
      <c r="O87" s="147">
        <f>'Electric Generation - MWG'!P58</f>
        <v>59.629798848262176</v>
      </c>
      <c r="P87" s="147">
        <f>'Electric Generation - MWG'!Q58</f>
        <v>59.819706319635877</v>
      </c>
      <c r="Q87" s="147">
        <f>'Electric Generation - MWG'!R58</f>
        <v>59.919822517282597</v>
      </c>
      <c r="R87" s="147">
        <f>'Electric Generation - MWG'!S58</f>
        <v>60.204595057124791</v>
      </c>
      <c r="S87" s="147">
        <f>'Electric Generation - MWG'!T58</f>
        <v>60.598736027835002</v>
      </c>
      <c r="T87" s="147">
        <f>'Electric Generation - MWG'!U58</f>
        <v>61.193662363040616</v>
      </c>
      <c r="U87" s="147">
        <f>'Electric Generation - MWG'!V58</f>
        <v>62.06509981714234</v>
      </c>
      <c r="V87" s="147">
        <f>'Electric Generation - MWG'!W58</f>
        <v>63.182695804576852</v>
      </c>
      <c r="W87" s="147">
        <f>'Electric Generation - MWG'!X58</f>
        <v>64.442281757660425</v>
      </c>
      <c r="X87" s="147">
        <f>'Electric Generation - MWG'!Y58</f>
        <v>65.738508688723087</v>
      </c>
      <c r="Y87" s="147">
        <f>'Electric Generation - MWG'!Z58</f>
        <v>66.890639629000304</v>
      </c>
      <c r="Z87" s="147">
        <f>'Electric Generation - MWG'!AA58</f>
        <v>67.619825512671625</v>
      </c>
      <c r="AA87" s="147">
        <f>'Electric Generation - MWG'!AB58</f>
        <v>67.646421238319547</v>
      </c>
      <c r="AB87" s="147">
        <f>'Electric Generation - MWG'!AC58</f>
        <v>69.492552477835517</v>
      </c>
      <c r="AC87" s="147">
        <f>'Electric Generation - MWG'!AD58</f>
        <v>70.616474193668239</v>
      </c>
      <c r="AD87" s="147">
        <f>'Electric Generation - MWG'!AE58</f>
        <v>71.720817516981711</v>
      </c>
      <c r="AE87" s="147">
        <f>'Electric Generation - MWG'!AF58</f>
        <v>72.789288997686498</v>
      </c>
      <c r="AF87" s="147">
        <f>'Electric Generation - MWG'!AG58</f>
        <v>73.809537128769037</v>
      </c>
      <c r="AG87" s="147">
        <f>'Electric Generation - MWG'!AH58</f>
        <v>74.774648085641218</v>
      </c>
      <c r="AH87" s="147">
        <f>'Electric Generation - MWG'!AI58</f>
        <v>75.682867632744959</v>
      </c>
      <c r="AI87" s="147">
        <f>'Electric Generation - MWG'!AJ58</f>
        <v>76.533098907466282</v>
      </c>
      <c r="AJ87" s="147">
        <f>'Electric Generation - MWG'!AK58</f>
        <v>77.326452998465285</v>
      </c>
      <c r="AK87" s="147">
        <f>'Electric Generation - MWG'!AL58</f>
        <v>78.062931637828612</v>
      </c>
    </row>
    <row r="88" spans="1:37" x14ac:dyDescent="0.3">
      <c r="A88" s="45" t="s">
        <v>630</v>
      </c>
      <c r="B88" s="233">
        <f>B83/B87</f>
        <v>0.52414747075052093</v>
      </c>
      <c r="C88" s="233">
        <f t="shared" ref="C88:AK88" si="11">C83/C87</f>
        <v>0.44509716816735784</v>
      </c>
      <c r="D88" s="233">
        <f t="shared" si="11"/>
        <v>0.37970584844652722</v>
      </c>
      <c r="E88" s="233">
        <f t="shared" si="11"/>
        <v>0.406611778756375</v>
      </c>
      <c r="F88" s="233">
        <f t="shared" si="11"/>
        <v>0.35462423275797683</v>
      </c>
      <c r="G88" s="233">
        <f t="shared" si="11"/>
        <v>0.33046258962669811</v>
      </c>
      <c r="H88" s="233">
        <f t="shared" si="11"/>
        <v>0.29803054288441011</v>
      </c>
      <c r="I88" s="233">
        <f t="shared" si="11"/>
        <v>0.27873119205218305</v>
      </c>
      <c r="J88" s="233">
        <f t="shared" si="11"/>
        <v>0.26153747287625434</v>
      </c>
      <c r="K88" s="233">
        <f t="shared" si="11"/>
        <v>0.25220654723474806</v>
      </c>
      <c r="L88" s="233">
        <f t="shared" si="11"/>
        <v>0.24368964715853353</v>
      </c>
      <c r="M88" s="233">
        <f t="shared" si="11"/>
        <v>0.22351416682345659</v>
      </c>
      <c r="N88" s="233">
        <f t="shared" si="11"/>
        <v>0.21479344063589192</v>
      </c>
      <c r="O88" s="233">
        <f t="shared" si="11"/>
        <v>0.19699226115561763</v>
      </c>
      <c r="P88" s="233">
        <f t="shared" si="11"/>
        <v>0.19323926622847698</v>
      </c>
      <c r="Q88" s="233">
        <f t="shared" si="11"/>
        <v>0.16076330423866902</v>
      </c>
      <c r="R88" s="233">
        <f t="shared" si="11"/>
        <v>0.14800395455998089</v>
      </c>
      <c r="S88" s="233">
        <f t="shared" si="11"/>
        <v>0.13736766094953554</v>
      </c>
      <c r="T88" s="233">
        <f t="shared" si="11"/>
        <v>0.12764383369402643</v>
      </c>
      <c r="U88" s="233">
        <f t="shared" si="11"/>
        <v>0.11950404951631312</v>
      </c>
      <c r="V88" s="233">
        <f t="shared" si="11"/>
        <v>0.11189292978282445</v>
      </c>
      <c r="W88" s="233">
        <f t="shared" si="11"/>
        <v>0.10402230491449996</v>
      </c>
      <c r="X88" s="233">
        <f t="shared" si="11"/>
        <v>9.6409191842502767E-2</v>
      </c>
      <c r="Y88" s="233">
        <f t="shared" si="11"/>
        <v>8.7746983745180529E-2</v>
      </c>
      <c r="Z88" s="233">
        <f t="shared" si="11"/>
        <v>7.64333584716759E-2</v>
      </c>
      <c r="AA88" s="233">
        <f t="shared" si="11"/>
        <v>6.1167459848701367E-2</v>
      </c>
      <c r="AB88" s="233">
        <f t="shared" si="11"/>
        <v>6.2269009898347966E-2</v>
      </c>
      <c r="AC88" s="233">
        <f t="shared" si="11"/>
        <v>6.2971100870928262E-2</v>
      </c>
      <c r="AD88" s="233">
        <f t="shared" si="11"/>
        <v>6.3633353100270462E-2</v>
      </c>
      <c r="AE88" s="233">
        <f t="shared" si="11"/>
        <v>6.4254336723292949E-2</v>
      </c>
      <c r="AF88" s="233">
        <f t="shared" si="11"/>
        <v>6.4833488896864633E-2</v>
      </c>
      <c r="AG88" s="233">
        <f t="shared" si="11"/>
        <v>6.5373846888079401E-2</v>
      </c>
      <c r="AH88" s="233">
        <f t="shared" si="11"/>
        <v>6.5875901437167289E-2</v>
      </c>
      <c r="AI88" s="233">
        <f t="shared" si="11"/>
        <v>6.6342637401339541E-2</v>
      </c>
      <c r="AJ88" s="233">
        <f t="shared" si="11"/>
        <v>6.6777457531442985E-2</v>
      </c>
      <c r="AK88" s="233">
        <f t="shared" si="11"/>
        <v>6.7184482676252932E-2</v>
      </c>
    </row>
    <row r="89" spans="1:37" x14ac:dyDescent="0.3">
      <c r="A89" s="45" t="s">
        <v>631</v>
      </c>
      <c r="B89" s="234">
        <f>B88/3.412</f>
        <v>0.15361883667951962</v>
      </c>
      <c r="C89" s="234">
        <f t="shared" ref="C89:AK89" si="12">C88/3.412</f>
        <v>0.13045051822021039</v>
      </c>
      <c r="D89" s="234">
        <f t="shared" si="12"/>
        <v>0.11128541865373014</v>
      </c>
      <c r="E89" s="234">
        <f t="shared" si="12"/>
        <v>0.11917109576681566</v>
      </c>
      <c r="F89" s="234">
        <f t="shared" si="12"/>
        <v>0.10393441757267785</v>
      </c>
      <c r="G89" s="234">
        <f t="shared" si="12"/>
        <v>9.685304502540977E-2</v>
      </c>
      <c r="H89" s="234">
        <f t="shared" si="12"/>
        <v>8.7347755827787255E-2</v>
      </c>
      <c r="I89" s="234">
        <f t="shared" si="12"/>
        <v>8.169143964014744E-2</v>
      </c>
      <c r="J89" s="234">
        <f t="shared" si="12"/>
        <v>7.6652248791399286E-2</v>
      </c>
      <c r="K89" s="234">
        <f t="shared" si="12"/>
        <v>7.3917510912880444E-2</v>
      </c>
      <c r="L89" s="234">
        <f t="shared" si="12"/>
        <v>7.1421350280930107E-2</v>
      </c>
      <c r="M89" s="234">
        <f t="shared" si="12"/>
        <v>6.5508255223756334E-2</v>
      </c>
      <c r="N89" s="234">
        <f t="shared" si="12"/>
        <v>6.2952356575583804E-2</v>
      </c>
      <c r="O89" s="234">
        <f t="shared" si="12"/>
        <v>5.7735129295315837E-2</v>
      </c>
      <c r="P89" s="234">
        <f t="shared" si="12"/>
        <v>5.6635189398732994E-2</v>
      </c>
      <c r="Q89" s="234">
        <f t="shared" si="12"/>
        <v>4.7117029378273452E-2</v>
      </c>
      <c r="R89" s="234">
        <f t="shared" si="12"/>
        <v>4.3377477889795103E-2</v>
      </c>
      <c r="S89" s="234">
        <f t="shared" si="12"/>
        <v>4.0260158543240193E-2</v>
      </c>
      <c r="T89" s="234">
        <f t="shared" si="12"/>
        <v>3.7410267788401654E-2</v>
      </c>
      <c r="U89" s="234">
        <f t="shared" si="12"/>
        <v>3.5024633504194935E-2</v>
      </c>
      <c r="V89" s="234">
        <f t="shared" si="12"/>
        <v>3.2793941905868831E-2</v>
      </c>
      <c r="W89" s="234">
        <f t="shared" si="12"/>
        <v>3.048719370296013E-2</v>
      </c>
      <c r="X89" s="234">
        <f t="shared" si="12"/>
        <v>2.8255917890534225E-2</v>
      </c>
      <c r="Y89" s="234">
        <f t="shared" si="12"/>
        <v>2.5717169913593355E-2</v>
      </c>
      <c r="Z89" s="234">
        <f t="shared" si="12"/>
        <v>2.2401336011628342E-2</v>
      </c>
      <c r="AA89" s="234">
        <f t="shared" si="12"/>
        <v>1.7927157048271209E-2</v>
      </c>
      <c r="AB89" s="234">
        <f t="shared" si="12"/>
        <v>1.8250002901039848E-2</v>
      </c>
      <c r="AC89" s="234">
        <f t="shared" si="12"/>
        <v>1.8455773994996559E-2</v>
      </c>
      <c r="AD89" s="234">
        <f t="shared" si="12"/>
        <v>1.8649869021181261E-2</v>
      </c>
      <c r="AE89" s="234">
        <f t="shared" si="12"/>
        <v>1.8831868910695472E-2</v>
      </c>
      <c r="AF89" s="234">
        <f t="shared" si="12"/>
        <v>1.9001608703653174E-2</v>
      </c>
      <c r="AG89" s="234">
        <f t="shared" si="12"/>
        <v>1.9159978572121747E-2</v>
      </c>
      <c r="AH89" s="234">
        <f t="shared" si="12"/>
        <v>1.9307122343835664E-2</v>
      </c>
      <c r="AI89" s="234">
        <f t="shared" si="12"/>
        <v>1.9443914830404321E-2</v>
      </c>
      <c r="AJ89" s="234">
        <f t="shared" si="12"/>
        <v>1.9571353321055977E-2</v>
      </c>
      <c r="AK89" s="234">
        <f t="shared" si="12"/>
        <v>1.9690645567483275E-2</v>
      </c>
    </row>
    <row r="90" spans="1:37" x14ac:dyDescent="0.3">
      <c r="A90" s="45" t="s">
        <v>633</v>
      </c>
      <c r="B90" s="173">
        <f>B88*2204.62</f>
        <v>1155.5459969660135</v>
      </c>
      <c r="C90" s="173">
        <f t="shared" ref="C90:AK90" si="13">C88*2204.62</f>
        <v>981.27011888512038</v>
      </c>
      <c r="D90" s="173">
        <f t="shared" si="13"/>
        <v>837.10710760218274</v>
      </c>
      <c r="E90" s="173">
        <f t="shared" si="13"/>
        <v>896.4244596818794</v>
      </c>
      <c r="F90" s="173">
        <f t="shared" si="13"/>
        <v>781.81167602289088</v>
      </c>
      <c r="G90" s="173">
        <f t="shared" si="13"/>
        <v>728.5444343428112</v>
      </c>
      <c r="H90" s="173">
        <f t="shared" si="13"/>
        <v>657.04409545382816</v>
      </c>
      <c r="I90" s="173">
        <f t="shared" si="13"/>
        <v>614.49636062208378</v>
      </c>
      <c r="J90" s="173">
        <f t="shared" si="13"/>
        <v>576.59074345244778</v>
      </c>
      <c r="K90" s="173">
        <f t="shared" si="13"/>
        <v>556.01959816467024</v>
      </c>
      <c r="L90" s="173">
        <f t="shared" si="13"/>
        <v>537.24306991864614</v>
      </c>
      <c r="M90" s="173">
        <f t="shared" si="13"/>
        <v>492.76380246232884</v>
      </c>
      <c r="N90" s="173">
        <f t="shared" si="13"/>
        <v>473.53791509470005</v>
      </c>
      <c r="O90" s="173">
        <f t="shared" si="13"/>
        <v>434.29307878889773</v>
      </c>
      <c r="P90" s="173">
        <f t="shared" si="13"/>
        <v>426.01915111262491</v>
      </c>
      <c r="Q90" s="173">
        <f t="shared" si="13"/>
        <v>354.42199579065448</v>
      </c>
      <c r="R90" s="173">
        <f t="shared" si="13"/>
        <v>326.29247830202507</v>
      </c>
      <c r="S90" s="173">
        <f t="shared" si="13"/>
        <v>302.843492682565</v>
      </c>
      <c r="T90" s="173">
        <f t="shared" si="13"/>
        <v>281.40614863852454</v>
      </c>
      <c r="U90" s="173">
        <f t="shared" si="13"/>
        <v>263.46101764465419</v>
      </c>
      <c r="V90" s="173">
        <f t="shared" si="13"/>
        <v>246.68139085781041</v>
      </c>
      <c r="W90" s="173">
        <f t="shared" si="13"/>
        <v>229.32965386060488</v>
      </c>
      <c r="X90" s="173">
        <f t="shared" si="13"/>
        <v>212.54563251981844</v>
      </c>
      <c r="Y90" s="173">
        <f t="shared" si="13"/>
        <v>193.44875530429988</v>
      </c>
      <c r="Z90" s="173">
        <f t="shared" si="13"/>
        <v>168.50651075382612</v>
      </c>
      <c r="AA90" s="173">
        <f t="shared" si="13"/>
        <v>134.85100533164399</v>
      </c>
      <c r="AB90" s="173">
        <f t="shared" si="13"/>
        <v>137.2795046020959</v>
      </c>
      <c r="AC90" s="173">
        <f t="shared" si="13"/>
        <v>138.82734840206587</v>
      </c>
      <c r="AD90" s="173">
        <f t="shared" si="13"/>
        <v>140.28736291191825</v>
      </c>
      <c r="AE90" s="173">
        <f t="shared" si="13"/>
        <v>141.65639582690611</v>
      </c>
      <c r="AF90" s="173">
        <f t="shared" si="13"/>
        <v>142.9332062918057</v>
      </c>
      <c r="AG90" s="173">
        <f t="shared" si="13"/>
        <v>144.12449032639759</v>
      </c>
      <c r="AH90" s="173">
        <f t="shared" si="13"/>
        <v>145.23132982640774</v>
      </c>
      <c r="AI90" s="173">
        <f t="shared" si="13"/>
        <v>146.26030526774116</v>
      </c>
      <c r="AJ90" s="173">
        <f t="shared" si="13"/>
        <v>147.21891842296984</v>
      </c>
      <c r="AK90" s="173">
        <f t="shared" si="13"/>
        <v>148.11625419772074</v>
      </c>
    </row>
    <row r="92" spans="1:37" x14ac:dyDescent="0.3">
      <c r="A92" s="43" t="s">
        <v>632</v>
      </c>
      <c r="B92" s="147">
        <f>'Electric Generation - MWG'!C51</f>
        <v>20.262195208251818</v>
      </c>
      <c r="C92" s="147">
        <f>'Electric Generation - MWG'!D51</f>
        <v>24.99367560120589</v>
      </c>
      <c r="D92" s="147">
        <f>'Electric Generation - MWG'!E51</f>
        <v>26.179716216448728</v>
      </c>
      <c r="E92" s="147">
        <f>'Electric Generation - MWG'!F51</f>
        <v>17.473400058920387</v>
      </c>
      <c r="F92" s="147">
        <f>'Electric Generation - MWG'!G51</f>
        <v>20.937881552006065</v>
      </c>
      <c r="G92" s="147">
        <f>'Electric Generation - MWG'!H51</f>
        <v>20.174019912368347</v>
      </c>
      <c r="H92" s="147">
        <f>'Electric Generation - MWG'!I51</f>
        <v>18.098447177689039</v>
      </c>
      <c r="I92" s="147">
        <f>'Electric Generation - MWG'!J51</f>
        <v>17.999369787742225</v>
      </c>
      <c r="J92" s="147">
        <f>'Electric Generation - MWG'!K51</f>
        <v>17.582819787995607</v>
      </c>
      <c r="K92" s="147">
        <f>'Electric Generation - MWG'!L51</f>
        <v>17.50975295129604</v>
      </c>
      <c r="L92" s="147">
        <f>'Electric Generation - MWG'!M51</f>
        <v>17.498057947508912</v>
      </c>
      <c r="M92" s="147">
        <f>'Electric Generation - MWG'!N51</f>
        <v>16.81362024998954</v>
      </c>
      <c r="N92" s="147">
        <f>'Electric Generation - MWG'!O51</f>
        <v>17.057192381284967</v>
      </c>
      <c r="O92" s="147">
        <f>'Electric Generation - MWG'!P51</f>
        <v>16.369597553216657</v>
      </c>
      <c r="P92" s="147">
        <f>'Electric Generation - MWG'!Q51</f>
        <v>16.877568631497311</v>
      </c>
      <c r="Q92" s="147">
        <f>'Electric Generation - MWG'!R51</f>
        <v>17.003880771722358</v>
      </c>
      <c r="R92" s="147">
        <f>'Electric Generation - MWG'!S51</f>
        <v>17.160037568565489</v>
      </c>
      <c r="S92" s="147">
        <f>'Electric Generation - MWG'!T51</f>
        <v>17.362250554325446</v>
      </c>
      <c r="T92" s="147">
        <f>'Electric Generation - MWG'!U51</f>
        <v>17.639448339427247</v>
      </c>
      <c r="U92" s="147">
        <f>'Electric Generation - MWG'!V51</f>
        <v>18.0155834428164</v>
      </c>
      <c r="V92" s="147">
        <f>'Electric Generation - MWG'!W51</f>
        <v>18.483403180865128</v>
      </c>
      <c r="W92" s="147">
        <f>'Electric Generation - MWG'!X51</f>
        <v>19.012530842605699</v>
      </c>
      <c r="X92" s="147">
        <f>'Electric Generation - MWG'!Y51</f>
        <v>19.587652612137425</v>
      </c>
      <c r="Y92" s="147">
        <f>'Electric Generation - MWG'!Z51</f>
        <v>20.168891034927224</v>
      </c>
      <c r="Z92" s="147">
        <f>'Electric Generation - MWG'!AA51</f>
        <v>20.743343908670269</v>
      </c>
      <c r="AA92" s="147">
        <f>'Electric Generation - MWG'!AB51</f>
        <v>21.256690555409115</v>
      </c>
      <c r="AB92" s="147">
        <f>'Electric Generation - MWG'!AC51</f>
        <v>22.23227440238275</v>
      </c>
      <c r="AC92" s="147">
        <f>'Electric Generation - MWG'!AD51</f>
        <v>22.847906007035458</v>
      </c>
      <c r="AD92" s="147">
        <f>'Electric Generation - MWG'!AE51</f>
        <v>23.45053295270511</v>
      </c>
      <c r="AE92" s="147">
        <f>'Electric Generation - MWG'!AF51</f>
        <v>24.0333487948641</v>
      </c>
      <c r="AF92" s="147">
        <f>'Electric Generation - MWG'!AG51</f>
        <v>24.590991158117845</v>
      </c>
      <c r="AG92" s="147">
        <f>'Electric Generation - MWG'!AH51</f>
        <v>25.121211638122727</v>
      </c>
      <c r="AH92" s="147">
        <f>'Electric Generation - MWG'!AI51</f>
        <v>25.622567893335354</v>
      </c>
      <c r="AI92" s="147">
        <f>'Electric Generation - MWG'!AJ51</f>
        <v>26.094882920172612</v>
      </c>
      <c r="AJ92" s="147">
        <f>'Electric Generation - MWG'!AK51</f>
        <v>26.539011607844103</v>
      </c>
      <c r="AK92" s="147">
        <f>'Electric Generation - MWG'!AL51</f>
        <v>26.955837752631908</v>
      </c>
    </row>
    <row r="93" spans="1:37" x14ac:dyDescent="0.3">
      <c r="A93" s="45" t="s">
        <v>634</v>
      </c>
      <c r="B93" s="147">
        <f>B82/B92</f>
        <v>0.48523802977333336</v>
      </c>
      <c r="C93" s="147">
        <f t="shared" ref="C93:AK93" si="14">C82/C92</f>
        <v>0.46789568034666673</v>
      </c>
      <c r="D93" s="147">
        <f t="shared" si="14"/>
        <v>0.45055333091999999</v>
      </c>
      <c r="E93" s="147">
        <f t="shared" si="14"/>
        <v>0.43841217434666679</v>
      </c>
      <c r="F93" s="147">
        <f t="shared" si="14"/>
        <v>0.42627101777333337</v>
      </c>
      <c r="G93" s="147">
        <f t="shared" si="14"/>
        <v>0.41412986120000006</v>
      </c>
      <c r="H93" s="147">
        <f t="shared" si="14"/>
        <v>0.39564869245440004</v>
      </c>
      <c r="I93" s="147">
        <f t="shared" si="14"/>
        <v>0.37757621046120005</v>
      </c>
      <c r="J93" s="147">
        <f t="shared" si="14"/>
        <v>0.35991241522040007</v>
      </c>
      <c r="K93" s="147">
        <f t="shared" si="14"/>
        <v>0.35306543794239997</v>
      </c>
      <c r="L93" s="147">
        <f t="shared" si="14"/>
        <v>0.34601011055533343</v>
      </c>
      <c r="M93" s="147">
        <f t="shared" si="14"/>
        <v>0.33874643305919988</v>
      </c>
      <c r="N93" s="147">
        <f t="shared" si="14"/>
        <v>0.33028920276119994</v>
      </c>
      <c r="O93" s="147">
        <f t="shared" si="14"/>
        <v>0.32168773008000007</v>
      </c>
      <c r="P93" s="147">
        <f t="shared" si="14"/>
        <v>0.31294201501560004</v>
      </c>
      <c r="Q93" s="147">
        <f t="shared" si="14"/>
        <v>0.30288519111899992</v>
      </c>
      <c r="R93" s="147">
        <f t="shared" si="14"/>
        <v>0.29276826622940011</v>
      </c>
      <c r="S93" s="147">
        <f t="shared" si="14"/>
        <v>0.28181786530479996</v>
      </c>
      <c r="T93" s="147">
        <f t="shared" si="14"/>
        <v>0.27086746438019998</v>
      </c>
      <c r="U93" s="147">
        <f t="shared" si="14"/>
        <v>0.25991706345559995</v>
      </c>
      <c r="V93" s="147">
        <f t="shared" si="14"/>
        <v>0.24896666253100003</v>
      </c>
      <c r="W93" s="147">
        <f t="shared" si="14"/>
        <v>0.23801626160640005</v>
      </c>
      <c r="X93" s="147">
        <f t="shared" si="14"/>
        <v>0.22706586068179999</v>
      </c>
      <c r="Y93" s="147">
        <f t="shared" si="14"/>
        <v>0.21611545975719995</v>
      </c>
      <c r="Z93" s="147">
        <f t="shared" si="14"/>
        <v>0.20516505883259997</v>
      </c>
      <c r="AA93" s="147">
        <f t="shared" si="14"/>
        <v>0.19421465790799994</v>
      </c>
      <c r="AB93" s="147">
        <f t="shared" si="14"/>
        <v>0.19421465790799994</v>
      </c>
      <c r="AC93" s="147">
        <f t="shared" si="14"/>
        <v>0.19421465790799999</v>
      </c>
      <c r="AD93" s="147">
        <f t="shared" si="14"/>
        <v>0.19421465790800002</v>
      </c>
      <c r="AE93" s="147">
        <f t="shared" si="14"/>
        <v>0.19421465790800002</v>
      </c>
      <c r="AF93" s="147">
        <f t="shared" si="14"/>
        <v>0.19421465790799999</v>
      </c>
      <c r="AG93" s="147">
        <f t="shared" si="14"/>
        <v>0.19421465790799994</v>
      </c>
      <c r="AH93" s="147">
        <f t="shared" si="14"/>
        <v>0.19421465790799997</v>
      </c>
      <c r="AI93" s="147">
        <f t="shared" si="14"/>
        <v>0.19421465790799999</v>
      </c>
      <c r="AJ93" s="147">
        <f t="shared" si="14"/>
        <v>0.19421465790799997</v>
      </c>
      <c r="AK93" s="147">
        <f t="shared" si="14"/>
        <v>0.19421465790799999</v>
      </c>
    </row>
    <row r="94" spans="1:37" x14ac:dyDescent="0.3">
      <c r="A94" s="45" t="s">
        <v>635</v>
      </c>
      <c r="B94" s="234">
        <f>B93/3.412</f>
        <v>0.14221513182102385</v>
      </c>
      <c r="C94" s="234">
        <f t="shared" ref="C94:AK94" si="15">C93/3.412</f>
        <v>0.1371323799374756</v>
      </c>
      <c r="D94" s="234">
        <f t="shared" si="15"/>
        <v>0.13204962805392731</v>
      </c>
      <c r="E94" s="234">
        <f t="shared" si="15"/>
        <v>0.12849125860101607</v>
      </c>
      <c r="F94" s="234">
        <f t="shared" si="15"/>
        <v>0.12493288914810474</v>
      </c>
      <c r="G94" s="234">
        <f t="shared" si="15"/>
        <v>0.12137451969519346</v>
      </c>
      <c r="H94" s="234">
        <f t="shared" si="15"/>
        <v>0.11595799896084409</v>
      </c>
      <c r="I94" s="234">
        <f t="shared" si="15"/>
        <v>0.11066125746225089</v>
      </c>
      <c r="J94" s="234">
        <f t="shared" si="15"/>
        <v>0.10548429519941385</v>
      </c>
      <c r="K94" s="234">
        <f t="shared" si="15"/>
        <v>0.10347756094443142</v>
      </c>
      <c r="L94" s="234">
        <f t="shared" si="15"/>
        <v>0.10140976276533806</v>
      </c>
      <c r="M94" s="234">
        <f t="shared" si="15"/>
        <v>9.9280900662133617E-2</v>
      </c>
      <c r="N94" s="234">
        <f t="shared" si="15"/>
        <v>9.6802228241852264E-2</v>
      </c>
      <c r="O94" s="234">
        <f t="shared" si="15"/>
        <v>9.4281280797186423E-2</v>
      </c>
      <c r="P94" s="234">
        <f t="shared" si="15"/>
        <v>9.171805832813601E-2</v>
      </c>
      <c r="Q94" s="234">
        <f t="shared" si="15"/>
        <v>8.877057184026961E-2</v>
      </c>
      <c r="R94" s="234">
        <f t="shared" si="15"/>
        <v>8.5805470758909763E-2</v>
      </c>
      <c r="S94" s="234">
        <f t="shared" si="15"/>
        <v>8.2596091824384515E-2</v>
      </c>
      <c r="T94" s="234">
        <f t="shared" si="15"/>
        <v>7.9386712889859323E-2</v>
      </c>
      <c r="U94" s="234">
        <f t="shared" si="15"/>
        <v>7.6177333955334103E-2</v>
      </c>
      <c r="V94" s="234">
        <f t="shared" si="15"/>
        <v>7.2967955020808925E-2</v>
      </c>
      <c r="W94" s="234">
        <f t="shared" si="15"/>
        <v>6.9758576086283719E-2</v>
      </c>
      <c r="X94" s="234">
        <f t="shared" si="15"/>
        <v>6.6549197151758499E-2</v>
      </c>
      <c r="Y94" s="234">
        <f t="shared" si="15"/>
        <v>6.3339818217233279E-2</v>
      </c>
      <c r="Z94" s="234">
        <f t="shared" si="15"/>
        <v>6.013043928270808E-2</v>
      </c>
      <c r="AA94" s="234">
        <f t="shared" si="15"/>
        <v>5.6921060348182867E-2</v>
      </c>
      <c r="AB94" s="234">
        <f t="shared" si="15"/>
        <v>5.6921060348182867E-2</v>
      </c>
      <c r="AC94" s="234">
        <f t="shared" si="15"/>
        <v>5.6921060348182881E-2</v>
      </c>
      <c r="AD94" s="234">
        <f t="shared" si="15"/>
        <v>5.6921060348182895E-2</v>
      </c>
      <c r="AE94" s="234">
        <f t="shared" si="15"/>
        <v>5.6921060348182895E-2</v>
      </c>
      <c r="AF94" s="234">
        <f t="shared" si="15"/>
        <v>5.6921060348182881E-2</v>
      </c>
      <c r="AG94" s="234">
        <f t="shared" si="15"/>
        <v>5.6921060348182867E-2</v>
      </c>
      <c r="AH94" s="234">
        <f t="shared" si="15"/>
        <v>5.6921060348182874E-2</v>
      </c>
      <c r="AI94" s="234">
        <f t="shared" si="15"/>
        <v>5.6921060348182881E-2</v>
      </c>
      <c r="AJ94" s="234">
        <f t="shared" si="15"/>
        <v>5.6921060348182874E-2</v>
      </c>
      <c r="AK94" s="234">
        <f t="shared" si="15"/>
        <v>5.6921060348182881E-2</v>
      </c>
    </row>
    <row r="95" spans="1:37" x14ac:dyDescent="0.3">
      <c r="A95" s="45" t="s">
        <v>636</v>
      </c>
      <c r="B95" s="173">
        <f>B93*2204.62</f>
        <v>1069.7654651988862</v>
      </c>
      <c r="C95" s="173">
        <f t="shared" ref="C95:AK95" si="16">C93*2204.62</f>
        <v>1031.5321748058684</v>
      </c>
      <c r="D95" s="173">
        <f t="shared" si="16"/>
        <v>993.29888441285038</v>
      </c>
      <c r="E95" s="173">
        <f t="shared" si="16"/>
        <v>966.53224780814855</v>
      </c>
      <c r="F95" s="173">
        <f t="shared" si="16"/>
        <v>939.76561120344616</v>
      </c>
      <c r="G95" s="173">
        <f t="shared" si="16"/>
        <v>912.9989745987441</v>
      </c>
      <c r="H95" s="173">
        <f t="shared" si="16"/>
        <v>872.25502035881937</v>
      </c>
      <c r="I95" s="173">
        <f t="shared" si="16"/>
        <v>832.41206510697077</v>
      </c>
      <c r="J95" s="173">
        <f t="shared" si="16"/>
        <v>793.47010884319832</v>
      </c>
      <c r="K95" s="173">
        <f t="shared" si="16"/>
        <v>778.3751257965738</v>
      </c>
      <c r="L95" s="173">
        <f t="shared" si="16"/>
        <v>762.82080993249917</v>
      </c>
      <c r="M95" s="173">
        <f t="shared" si="16"/>
        <v>746.80716125097319</v>
      </c>
      <c r="N95" s="173">
        <f t="shared" si="16"/>
        <v>728.1621821913966</v>
      </c>
      <c r="O95" s="173">
        <f t="shared" si="16"/>
        <v>709.19920348896972</v>
      </c>
      <c r="P95" s="173">
        <f t="shared" si="16"/>
        <v>689.9182251436921</v>
      </c>
      <c r="Q95" s="173">
        <f t="shared" si="16"/>
        <v>667.74675004476956</v>
      </c>
      <c r="R95" s="173">
        <f t="shared" si="16"/>
        <v>645.44277509466008</v>
      </c>
      <c r="S95" s="173">
        <f t="shared" si="16"/>
        <v>621.30130220826811</v>
      </c>
      <c r="T95" s="173">
        <f t="shared" si="16"/>
        <v>597.15982932187649</v>
      </c>
      <c r="U95" s="173">
        <f t="shared" si="16"/>
        <v>573.01835643548475</v>
      </c>
      <c r="V95" s="173">
        <f t="shared" si="16"/>
        <v>548.87688354909324</v>
      </c>
      <c r="W95" s="173">
        <f t="shared" si="16"/>
        <v>524.73541066270161</v>
      </c>
      <c r="X95" s="173">
        <f t="shared" si="16"/>
        <v>500.59393777630987</v>
      </c>
      <c r="Y95" s="173">
        <f t="shared" si="16"/>
        <v>476.45246488991813</v>
      </c>
      <c r="Z95" s="173">
        <f t="shared" si="16"/>
        <v>452.31099200352651</v>
      </c>
      <c r="AA95" s="173">
        <f t="shared" si="16"/>
        <v>428.16951911713483</v>
      </c>
      <c r="AB95" s="173">
        <f t="shared" si="16"/>
        <v>428.16951911713483</v>
      </c>
      <c r="AC95" s="173">
        <f t="shared" si="16"/>
        <v>428.16951911713494</v>
      </c>
      <c r="AD95" s="173">
        <f t="shared" si="16"/>
        <v>428.169519117135</v>
      </c>
      <c r="AE95" s="173">
        <f t="shared" si="16"/>
        <v>428.169519117135</v>
      </c>
      <c r="AF95" s="173">
        <f t="shared" si="16"/>
        <v>428.16951911713494</v>
      </c>
      <c r="AG95" s="173">
        <f t="shared" si="16"/>
        <v>428.16951911713483</v>
      </c>
      <c r="AH95" s="173">
        <f t="shared" si="16"/>
        <v>428.16951911713488</v>
      </c>
      <c r="AI95" s="173">
        <f t="shared" si="16"/>
        <v>428.16951911713494</v>
      </c>
      <c r="AJ95" s="173">
        <f t="shared" si="16"/>
        <v>428.16951911713488</v>
      </c>
      <c r="AK95" s="173">
        <f t="shared" si="16"/>
        <v>428.16951911713494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C16B-893B-460D-9716-E8C46B055F54}">
  <sheetPr>
    <tabColor theme="3" tint="0.59999389629810485"/>
  </sheetPr>
  <dimension ref="A3:AN95"/>
  <sheetViews>
    <sheetView showGridLines="0" zoomScale="80" zoomScaleNormal="80" workbookViewId="0"/>
  </sheetViews>
  <sheetFormatPr defaultColWidth="8.88671875" defaultRowHeight="14.4" x14ac:dyDescent="0.3"/>
  <cols>
    <col min="1" max="1" width="56.33203125" style="43" bestFit="1" customWidth="1"/>
    <col min="2" max="16" width="7" style="43" bestFit="1" customWidth="1"/>
    <col min="17" max="29" width="6" style="43" bestFit="1" customWidth="1"/>
    <col min="30" max="30" width="6" style="43" customWidth="1"/>
    <col min="31" max="35" width="13.44140625" style="43" bestFit="1" customWidth="1"/>
    <col min="36" max="36" width="11.88671875" style="43" bestFit="1" customWidth="1"/>
    <col min="37" max="37" width="13.44140625" style="43" customWidth="1"/>
    <col min="38" max="38" width="15" style="43" customWidth="1"/>
    <col min="39" max="39" width="13.5546875" style="43" customWidth="1"/>
    <col min="40" max="40" width="15.44140625" style="43" customWidth="1"/>
    <col min="41" max="16384" width="8.88671875" style="43"/>
  </cols>
  <sheetData>
    <row r="3" spans="30:40" x14ac:dyDescent="0.3">
      <c r="AL3" s="238"/>
      <c r="AM3" s="238" t="s">
        <v>509</v>
      </c>
      <c r="AN3" s="238">
        <f>1/0.453592*1000</f>
        <v>2204.6244201837776</v>
      </c>
    </row>
    <row r="4" spans="30:40" x14ac:dyDescent="0.3">
      <c r="AL4" s="238"/>
      <c r="AM4" s="238"/>
      <c r="AN4" s="238"/>
    </row>
    <row r="5" spans="30:40" ht="57.6" x14ac:dyDescent="0.3">
      <c r="AD5" s="114" t="s">
        <v>348</v>
      </c>
      <c r="AE5" s="115" t="s">
        <v>79</v>
      </c>
      <c r="AF5" s="115" t="s">
        <v>315</v>
      </c>
      <c r="AG5" s="116" t="s">
        <v>316</v>
      </c>
      <c r="AH5" s="116" t="s">
        <v>356</v>
      </c>
      <c r="AI5" s="116" t="s">
        <v>355</v>
      </c>
      <c r="AJ5" s="189" t="s">
        <v>82</v>
      </c>
      <c r="AL5" s="239" t="s">
        <v>510</v>
      </c>
      <c r="AM5" s="239" t="s">
        <v>620</v>
      </c>
      <c r="AN5" s="239" t="s">
        <v>621</v>
      </c>
    </row>
    <row r="6" spans="30:40" x14ac:dyDescent="0.3">
      <c r="AD6" s="117">
        <v>2015</v>
      </c>
      <c r="AE6" s="111">
        <f>IFERROR(INDEX('Electricity Emissions - GGRA'!$B$55:$AM$55,MATCH('Electricity Emissions - GGRA'!$AD6,'Electricity Emissions - GGRA'!$B$47:$AM$47,0)),0)</f>
        <v>16.678681846360764</v>
      </c>
      <c r="AF6" s="111">
        <f>IFERROR(INDEX('Electricity Emissions - GGRA'!$B$75:$AM$75,MATCH('Electricity Emissions - GGRA'!$AD6,'Electricity Emissions - GGRA'!$B$47:$AM$47,0)),0)</f>
        <v>9.7859451480393833</v>
      </c>
      <c r="AG6" s="111">
        <f>IFERROR(INDEX('Electricity Emissions - GGRA'!$B$54:$AM$54,MATCH('Electricity Emissions - GGRA'!$AD6,'Electricity Emissions - GGRA'!$B$47:$AM$47,0)),0)</f>
        <v>2.8350867251401777</v>
      </c>
      <c r="AH6" s="111">
        <f>INDEX($B$58:$AM$58,MATCH($AD6,$B$47:$AM$47,0))</f>
        <v>0</v>
      </c>
      <c r="AI6" s="111">
        <f>INDEX($B$61:$AM$61,MATCH($AD6,$B$47:$AM$47,0))</f>
        <v>9.3988705282553563E-3</v>
      </c>
      <c r="AJ6" s="111">
        <f>INDEX($B$74:$AM$74,MATCH($AD6,$B$47:$AM$47,0))</f>
        <v>3.5078648747236794</v>
      </c>
      <c r="AL6" s="240">
        <f>INDEX('Electric Generation - GGRA'!$C$15:$AL$15,MATCH('Electricity Emissions - GGRA'!$AD6,'Electric Generation - GGRA'!$C$3:$AL$3,0))</f>
        <v>20.16730871776608</v>
      </c>
      <c r="AM6" s="240">
        <f>AF6/AL6</f>
        <v>0.48523802977333341</v>
      </c>
      <c r="AN6" s="241">
        <f>AM6*$AN$3</f>
        <v>1069.7676100401538</v>
      </c>
    </row>
    <row r="7" spans="30:40" x14ac:dyDescent="0.3">
      <c r="AD7" s="117">
        <f t="shared" ref="AD7:AD41" si="0">+AD6+1</f>
        <v>2016</v>
      </c>
      <c r="AE7" s="111">
        <f>IFERROR(INDEX('Electricity Emissions - GGRA'!$B$55:$AM$55,MATCH('Electricity Emissions - GGRA'!$AD7,'Electricity Emissions - GGRA'!$B$47:$AM$47,0)),0)</f>
        <v>12.197988372603749</v>
      </c>
      <c r="AF7" s="111">
        <f>IFERROR(INDEX('Electricity Emissions - GGRA'!$B$75:$AM$75,MATCH('Electricity Emissions - GGRA'!$AD7,'Electricity Emissions - GGRA'!$B$47:$AM$47,0)),0)</f>
        <v>11.590197413562185</v>
      </c>
      <c r="AG7" s="111">
        <f>IFERROR(INDEX('Electricity Emissions - GGRA'!$B$54:$AM$54,MATCH('Electricity Emissions - GGRA'!$AD7,'Electricity Emissions - GGRA'!$B$47:$AM$47,0)),0)</f>
        <v>0.73002968706685689</v>
      </c>
      <c r="AH7" s="111">
        <f t="shared" ref="AH7:AH41" si="1">INDEX($B$58:$AM$58,MATCH($AD7,$B$47:$AM$47,0))</f>
        <v>0</v>
      </c>
      <c r="AI7" s="111">
        <f t="shared" ref="AI7:AI41" si="2">INDEX($B$61:$AM$61,MATCH($AD7,$B$47:$AM$47,0))</f>
        <v>9.3988705282553563E-3</v>
      </c>
      <c r="AJ7" s="111">
        <f t="shared" ref="AJ7:AJ41" si="3">INDEX($B$74:$AM$74,MATCH($AD7,$B$47:$AM$47,0))</f>
        <v>3.1976158036608764</v>
      </c>
      <c r="AL7" s="240">
        <f>INDEX('Electric Generation - GGRA'!$C$15:$AL$15,MATCH('Electricity Emissions - GGRA'!$AD7,'Electric Generation - GGRA'!$C$3:$AL$3,0))</f>
        <v>24.77090065241666</v>
      </c>
      <c r="AM7" s="240">
        <f t="shared" ref="AM7:AM41" si="4">AF7/AL7</f>
        <v>0.46789568034666679</v>
      </c>
      <c r="AN7" s="241">
        <f t="shared" ref="AN7:AN41" si="5">AM7*$AN$3</f>
        <v>1031.5342429907644</v>
      </c>
    </row>
    <row r="8" spans="30:40" x14ac:dyDescent="0.3">
      <c r="AD8" s="117">
        <f t="shared" si="0"/>
        <v>2017</v>
      </c>
      <c r="AE8" s="111">
        <f>IFERROR(INDEX('Electricity Emissions - GGRA'!$B$55:$AM$55,MATCH('Electricity Emissions - GGRA'!$AD8,'Electricity Emissions - GGRA'!$B$47:$AM$47,0)),0)</f>
        <v>8.85226216235524</v>
      </c>
      <c r="AF8" s="111">
        <f>IFERROR(INDEX('Electricity Emissions - GGRA'!$B$75:$AM$75,MATCH('Electricity Emissions - GGRA'!$AD8,'Electricity Emissions - GGRA'!$B$47:$AM$47,0)),0)</f>
        <v>11.616805238935646</v>
      </c>
      <c r="AG8" s="111">
        <f>IFERROR(INDEX('Electricity Emissions - GGRA'!$B$54:$AM$54,MATCH('Electricity Emissions - GGRA'!$AD8,'Electricity Emissions - GGRA'!$B$47:$AM$47,0)),0)</f>
        <v>0.12057714602056115</v>
      </c>
      <c r="AH8" s="111">
        <f t="shared" si="1"/>
        <v>0</v>
      </c>
      <c r="AI8" s="111">
        <f t="shared" si="2"/>
        <v>9.3988705282553563E-3</v>
      </c>
      <c r="AJ8" s="111">
        <f t="shared" si="3"/>
        <v>2.9118753830904711</v>
      </c>
      <c r="AL8" s="240">
        <f>INDEX('Electric Generation - GGRA'!$C$15:$AL$15,MATCH('Electricity Emissions - GGRA'!$AD8,'Electric Generation - GGRA'!$C$3:$AL$3,0))</f>
        <v>25.783418835712293</v>
      </c>
      <c r="AM8" s="240">
        <f t="shared" si="4"/>
        <v>0.45055333092000016</v>
      </c>
      <c r="AN8" s="241">
        <f t="shared" si="5"/>
        <v>993.30087594137501</v>
      </c>
    </row>
    <row r="9" spans="30:40" x14ac:dyDescent="0.3">
      <c r="AD9" s="117">
        <f t="shared" si="0"/>
        <v>2018</v>
      </c>
      <c r="AE9" s="111">
        <f>IFERROR(INDEX('Electricity Emissions - GGRA'!$B$55:$AM$55,MATCH('Electricity Emissions - GGRA'!$AD9,'Electricity Emissions - GGRA'!$B$47:$AM$47,0)),0)</f>
        <v>11.572346392509552</v>
      </c>
      <c r="AF9" s="111">
        <f>IFERROR(INDEX('Electricity Emissions - GGRA'!$B$75:$AM$75,MATCH('Electricity Emissions - GGRA'!$AD9,'Electricity Emissions - GGRA'!$B$47:$AM$47,0)),0)</f>
        <v>7.5847132564489286</v>
      </c>
      <c r="AG9" s="111">
        <f>IFERROR(INDEX('Electricity Emissions - GGRA'!$B$54:$AM$54,MATCH('Electricity Emissions - GGRA'!$AD9,'Electricity Emissions - GGRA'!$B$47:$AM$47,0)),0)</f>
        <v>0.4924196369900995</v>
      </c>
      <c r="AH9" s="111">
        <f t="shared" si="1"/>
        <v>0</v>
      </c>
      <c r="AI9" s="111">
        <f t="shared" si="2"/>
        <v>9.3988705282553563E-3</v>
      </c>
      <c r="AJ9" s="111">
        <f t="shared" si="3"/>
        <v>5.2850491227495615</v>
      </c>
      <c r="AL9" s="240">
        <f>INDEX('Electric Generation - GGRA'!$C$15:$AL$15,MATCH('Electricity Emissions - GGRA'!$AD9,'Electric Generation - GGRA'!$C$3:$AL$3,0))</f>
        <v>17.300416594844496</v>
      </c>
      <c r="AM9" s="240">
        <f t="shared" si="4"/>
        <v>0.43841217434666657</v>
      </c>
      <c r="AN9" s="241">
        <f t="shared" si="5"/>
        <v>966.53418567052904</v>
      </c>
    </row>
    <row r="10" spans="30:40" x14ac:dyDescent="0.3">
      <c r="AD10" s="117">
        <f t="shared" si="0"/>
        <v>2019</v>
      </c>
      <c r="AE10" s="111">
        <f>IFERROR(INDEX('Electricity Emissions - GGRA'!$B$55:$AM$55,MATCH('Electricity Emissions - GGRA'!$AD10,'Electricity Emissions - GGRA'!$B$47:$AM$47,0)),0)</f>
        <v>7.0605550915959014</v>
      </c>
      <c r="AF10" s="111">
        <f>IFERROR(INDEX('Electricity Emissions - GGRA'!$B$75:$AM$75,MATCH('Electricity Emissions - GGRA'!$AD10,'Electricity Emissions - GGRA'!$B$47:$AM$47,0)),0)</f>
        <v>8.8159141231556841</v>
      </c>
      <c r="AG10" s="111">
        <f>IFERROR(INDEX('Electricity Emissions - GGRA'!$B$54:$AM$54,MATCH('Electricity Emissions - GGRA'!$AD10,'Electricity Emissions - GGRA'!$B$47:$AM$47,0)),0)</f>
        <v>0.31363845628722831</v>
      </c>
      <c r="AH10" s="111">
        <f t="shared" si="1"/>
        <v>0</v>
      </c>
      <c r="AI10" s="111">
        <f t="shared" si="2"/>
        <v>9.3988705282553563E-3</v>
      </c>
      <c r="AJ10" s="111">
        <f t="shared" si="3"/>
        <v>5.4560039891504335</v>
      </c>
      <c r="AL10" s="240">
        <f>INDEX('Electric Generation - GGRA'!$C$15:$AL$15,MATCH('Electricity Emissions - GGRA'!$AD10,'Electric Generation - GGRA'!$C$3:$AL$3,0))</f>
        <v>20.681476702794477</v>
      </c>
      <c r="AM10" s="240">
        <f t="shared" si="4"/>
        <v>0.42627101777333337</v>
      </c>
      <c r="AN10" s="241">
        <f t="shared" si="5"/>
        <v>939.76749539968387</v>
      </c>
    </row>
    <row r="11" spans="30:40" x14ac:dyDescent="0.3">
      <c r="AD11" s="117">
        <f t="shared" si="0"/>
        <v>2020</v>
      </c>
      <c r="AE11" s="111">
        <f>IFERROR(INDEX('Electricity Emissions - GGRA'!$B$55:$AM$55,MATCH('Electricity Emissions - GGRA'!$AD11,'Electricity Emissions - GGRA'!$B$47:$AM$47,0)),0)</f>
        <v>6.4808449885525921</v>
      </c>
      <c r="AF11" s="111">
        <f>IFERROR(INDEX('Electricity Emissions - GGRA'!$B$75:$AM$75,MATCH('Electricity Emissions - GGRA'!$AD11,'Electricity Emissions - GGRA'!$B$47:$AM$47,0)),0)</f>
        <v>8.1658076554488073</v>
      </c>
      <c r="AG11" s="111">
        <f>IFERROR(INDEX('Electricity Emissions - GGRA'!$B$54:$AM$54,MATCH('Electricity Emissions - GGRA'!$AD11,'Electricity Emissions - GGRA'!$B$47:$AM$47,0)),0)</f>
        <v>0</v>
      </c>
      <c r="AH11" s="111">
        <f t="shared" si="1"/>
        <v>0</v>
      </c>
      <c r="AI11" s="111">
        <f t="shared" si="2"/>
        <v>9.3988705282553563E-3</v>
      </c>
      <c r="AJ11" s="111">
        <f t="shared" si="3"/>
        <v>5.5086413045879681</v>
      </c>
      <c r="AL11" s="240">
        <f>INDEX('Electric Generation - GGRA'!$C$15:$AL$15,MATCH('Electricity Emissions - GGRA'!$AD11,'Electric Generation - GGRA'!$C$3:$AL$3,0))</f>
        <v>19.717988052798752</v>
      </c>
      <c r="AM11" s="240">
        <f t="shared" si="4"/>
        <v>0.41412986120000012</v>
      </c>
      <c r="AN11" s="241">
        <f t="shared" si="5"/>
        <v>913.00080512883858</v>
      </c>
    </row>
    <row r="12" spans="30:40" x14ac:dyDescent="0.3">
      <c r="AD12" s="117">
        <f t="shared" si="0"/>
        <v>2021</v>
      </c>
      <c r="AE12" s="111">
        <f>IFERROR(INDEX('Electricity Emissions - GGRA'!$B$55:$AM$55,MATCH('Electricity Emissions - GGRA'!$AD12,'Electricity Emissions - GGRA'!$B$47:$AM$47,0)),0)</f>
        <v>4.4236148922375449</v>
      </c>
      <c r="AF12" s="111">
        <f>IFERROR(INDEX('Electricity Emissions - GGRA'!$B$75:$AM$75,MATCH('Electricity Emissions - GGRA'!$AD12,'Electricity Emissions - GGRA'!$B$47:$AM$47,0)),0)</f>
        <v>6.9304597088528954</v>
      </c>
      <c r="AG12" s="111">
        <f>IFERROR(INDEX('Electricity Emissions - GGRA'!$B$54:$AM$54,MATCH('Electricity Emissions - GGRA'!$AD12,'Electricity Emissions - GGRA'!$B$47:$AM$47,0)),0)</f>
        <v>0</v>
      </c>
      <c r="AH12" s="111">
        <f t="shared" si="1"/>
        <v>0</v>
      </c>
      <c r="AI12" s="111">
        <f t="shared" si="2"/>
        <v>9.3988705282553563E-3</v>
      </c>
      <c r="AJ12" s="111">
        <f t="shared" si="3"/>
        <v>6.7014444420649637</v>
      </c>
      <c r="AL12" s="240">
        <f>INDEX('Electric Generation - GGRA'!$C$15:$AL$15,MATCH('Electricity Emissions - GGRA'!$AD12,'Electric Generation - GGRA'!$C$3:$AL$3,0))</f>
        <v>17.516700651428682</v>
      </c>
      <c r="AM12" s="240">
        <f t="shared" si="4"/>
        <v>0.39564869245440004</v>
      </c>
      <c r="AN12" s="241">
        <f t="shared" si="5"/>
        <v>872.25676919875139</v>
      </c>
    </row>
    <row r="13" spans="30:40" x14ac:dyDescent="0.3">
      <c r="AD13" s="117">
        <f t="shared" si="0"/>
        <v>2022</v>
      </c>
      <c r="AE13" s="111">
        <f>IFERROR(INDEX('Electricity Emissions - GGRA'!$B$55:$AM$55,MATCH('Electricity Emissions - GGRA'!$AD13,'Electricity Emissions - GGRA'!$B$47:$AM$47,0)),0)</f>
        <v>3.5083387236738992</v>
      </c>
      <c r="AF13" s="111">
        <f>IFERROR(INDEX('Electricity Emissions - GGRA'!$B$75:$AM$75,MATCH('Electricity Emissions - GGRA'!$AD13,'Electricity Emissions - GGRA'!$B$47:$AM$47,0)),0)</f>
        <v>6.4120249774536457</v>
      </c>
      <c r="AG13" s="111">
        <f>IFERROR(INDEX('Electricity Emissions - GGRA'!$B$54:$AM$54,MATCH('Electricity Emissions - GGRA'!$AD13,'Electricity Emissions - GGRA'!$B$47:$AM$47,0)),0)</f>
        <v>0</v>
      </c>
      <c r="AH13" s="111">
        <f t="shared" si="1"/>
        <v>0</v>
      </c>
      <c r="AI13" s="111">
        <f t="shared" si="2"/>
        <v>9.3988705282553563E-3</v>
      </c>
      <c r="AJ13" s="111">
        <f t="shared" si="3"/>
        <v>6.5823306290629855</v>
      </c>
      <c r="AL13" s="240">
        <f>INDEX('Electric Generation - GGRA'!$C$15:$AL$15,MATCH('Electricity Emissions - GGRA'!$AD13,'Electric Generation - GGRA'!$C$3:$AL$3,0))</f>
        <v>16.982068254833948</v>
      </c>
      <c r="AM13" s="240">
        <f t="shared" si="4"/>
        <v>0.37757621046119999</v>
      </c>
      <c r="AN13" s="241">
        <f t="shared" si="5"/>
        <v>832.413734063211</v>
      </c>
    </row>
    <row r="14" spans="30:40" x14ac:dyDescent="0.3">
      <c r="AD14" s="117">
        <f t="shared" si="0"/>
        <v>2023</v>
      </c>
      <c r="AE14" s="111">
        <f>IFERROR(INDEX('Electricity Emissions - GGRA'!$B$55:$AM$55,MATCH('Electricity Emissions - GGRA'!$AD14,'Electricity Emissions - GGRA'!$B$47:$AM$47,0)),0)</f>
        <v>3.1512253282299238</v>
      </c>
      <c r="AF14" s="111">
        <f>IFERROR(INDEX('Electricity Emissions - GGRA'!$B$75:$AM$75,MATCH('Electricity Emissions - GGRA'!$AD14,'Electricity Emissions - GGRA'!$B$47:$AM$47,0)),0)</f>
        <v>5.8311540015295629</v>
      </c>
      <c r="AG14" s="111">
        <f>IFERROR(INDEX('Electricity Emissions - GGRA'!$B$54:$AM$54,MATCH('Electricity Emissions - GGRA'!$AD14,'Electricity Emissions - GGRA'!$B$47:$AM$47,0)),0)</f>
        <v>0</v>
      </c>
      <c r="AH14" s="111">
        <f t="shared" si="1"/>
        <v>0</v>
      </c>
      <c r="AI14" s="111">
        <f t="shared" si="2"/>
        <v>9.3988705282553563E-3</v>
      </c>
      <c r="AJ14" s="111">
        <f t="shared" si="3"/>
        <v>6.1772235326354421</v>
      </c>
      <c r="AL14" s="240">
        <f>INDEX('Electric Generation - GGRA'!$C$15:$AL$15,MATCH('Electricity Emissions - GGRA'!$AD14,'Electric Generation - GGRA'!$C$3:$AL$3,0))</f>
        <v>16.201591706578753</v>
      </c>
      <c r="AM14" s="240">
        <f t="shared" si="4"/>
        <v>0.35991241522040007</v>
      </c>
      <c r="AN14" s="241">
        <f t="shared" si="5"/>
        <v>793.47169972221752</v>
      </c>
    </row>
    <row r="15" spans="30:40" x14ac:dyDescent="0.3">
      <c r="AD15" s="117">
        <f t="shared" si="0"/>
        <v>2024</v>
      </c>
      <c r="AE15" s="111">
        <f>IFERROR(INDEX('Electricity Emissions - GGRA'!$B$55:$AM$55,MATCH('Electricity Emissions - GGRA'!$AD15,'Electricity Emissions - GGRA'!$B$47:$AM$47,0)),0)</f>
        <v>3.0444075171624814</v>
      </c>
      <c r="AF15" s="111">
        <f>IFERROR(INDEX('Electricity Emissions - GGRA'!$B$75:$AM$75,MATCH('Electricity Emissions - GGRA'!$AD15,'Electricity Emissions - GGRA'!$B$47:$AM$47,0)),0)</f>
        <v>5.5286623841466609</v>
      </c>
      <c r="AG15" s="111">
        <f>IFERROR(INDEX('Electricity Emissions - GGRA'!$B$54:$AM$54,MATCH('Electricity Emissions - GGRA'!$AD15,'Electricity Emissions - GGRA'!$B$47:$AM$47,0)),0)</f>
        <v>0</v>
      </c>
      <c r="AH15" s="111">
        <f t="shared" si="1"/>
        <v>0</v>
      </c>
      <c r="AI15" s="111">
        <f t="shared" si="2"/>
        <v>9.3988705282553563E-3</v>
      </c>
      <c r="AJ15" s="111">
        <f t="shared" si="3"/>
        <v>5.8707642254770924</v>
      </c>
      <c r="AL15" s="240">
        <f>INDEX('Electric Generation - GGRA'!$C$15:$AL$15,MATCH('Electricity Emissions - GGRA'!$AD15,'Electric Generation - GGRA'!$C$3:$AL$3,0))</f>
        <v>15.659030281657365</v>
      </c>
      <c r="AM15" s="240">
        <f t="shared" si="4"/>
        <v>0.35306543794239997</v>
      </c>
      <c r="AN15" s="241">
        <f t="shared" si="5"/>
        <v>778.37668641069502</v>
      </c>
    </row>
    <row r="16" spans="30:40" x14ac:dyDescent="0.3">
      <c r="AD16" s="117">
        <f t="shared" si="0"/>
        <v>2025</v>
      </c>
      <c r="AE16" s="111">
        <f>IFERROR(INDEX('Electricity Emissions - GGRA'!$B$55:$AM$55,MATCH('Electricity Emissions - GGRA'!$AD16,'Electricity Emissions - GGRA'!$B$47:$AM$47,0)),0)</f>
        <v>2.946169114315687</v>
      </c>
      <c r="AF16" s="111">
        <f>IFERROR(INDEX('Electricity Emissions - GGRA'!$B$75:$AM$75,MATCH('Electricity Emissions - GGRA'!$AD16,'Electricity Emissions - GGRA'!$B$47:$AM$47,0)),0)</f>
        <v>5.2275551149726995</v>
      </c>
      <c r="AG16" s="111">
        <f>IFERROR(INDEX('Electricity Emissions - GGRA'!$B$54:$AM$54,MATCH('Electricity Emissions - GGRA'!$AD16,'Electricity Emissions - GGRA'!$B$47:$AM$47,0)),0)</f>
        <v>0</v>
      </c>
      <c r="AH16" s="111">
        <f t="shared" si="1"/>
        <v>0</v>
      </c>
      <c r="AI16" s="111">
        <f t="shared" si="2"/>
        <v>9.3988705282553563E-3</v>
      </c>
      <c r="AJ16" s="111">
        <f t="shared" si="3"/>
        <v>5.6592969166163041</v>
      </c>
      <c r="AL16" s="240">
        <f>INDEX('Electric Generation - GGRA'!$C$15:$AL$15,MATCH('Electricity Emissions - GGRA'!$AD16,'Electric Generation - GGRA'!$C$3:$AL$3,0))</f>
        <v>15.1080993170479</v>
      </c>
      <c r="AM16" s="240">
        <f t="shared" si="4"/>
        <v>0.34601011055533332</v>
      </c>
      <c r="AN16" s="241">
        <f t="shared" si="5"/>
        <v>762.82233936077648</v>
      </c>
    </row>
    <row r="17" spans="30:40" x14ac:dyDescent="0.3">
      <c r="AD17" s="117">
        <f t="shared" si="0"/>
        <v>2026</v>
      </c>
      <c r="AE17" s="111">
        <f>IFERROR(INDEX('Electricity Emissions - GGRA'!$B$55:$AM$55,MATCH('Electricity Emissions - GGRA'!$AD17,'Electricity Emissions - GGRA'!$B$47:$AM$47,0)),0)</f>
        <v>2.7484999952041238</v>
      </c>
      <c r="AF17" s="111">
        <f>IFERROR(INDEX('Electricity Emissions - GGRA'!$B$75:$AM$75,MATCH('Electricity Emissions - GGRA'!$AD17,'Electricity Emissions - GGRA'!$B$47:$AM$47,0)),0)</f>
        <v>4.778509096208305</v>
      </c>
      <c r="AG17" s="111">
        <f>IFERROR(INDEX('Electricity Emissions - GGRA'!$B$54:$AM$54,MATCH('Electricity Emissions - GGRA'!$AD17,'Electricity Emissions - GGRA'!$B$47:$AM$47,0)),0)</f>
        <v>0</v>
      </c>
      <c r="AH17" s="111">
        <f t="shared" si="1"/>
        <v>0</v>
      </c>
      <c r="AI17" s="111">
        <f t="shared" si="2"/>
        <v>9.3988705282553563E-3</v>
      </c>
      <c r="AJ17" s="111">
        <f t="shared" si="3"/>
        <v>5.0028936085825917</v>
      </c>
      <c r="AL17" s="240">
        <f>INDEX('Electric Generation - GGRA'!$C$15:$AL$15,MATCH('Electricity Emissions - GGRA'!$AD17,'Electric Generation - GGRA'!$C$3:$AL$3,0))</f>
        <v>14.106448451881423</v>
      </c>
      <c r="AM17" s="240">
        <f t="shared" si="4"/>
        <v>0.33874643305919994</v>
      </c>
      <c r="AN17" s="241">
        <f t="shared" si="5"/>
        <v>746.80865857246147</v>
      </c>
    </row>
    <row r="18" spans="30:40" x14ac:dyDescent="0.3">
      <c r="AD18" s="117">
        <f t="shared" si="0"/>
        <v>2027</v>
      </c>
      <c r="AE18" s="111">
        <f>IFERROR(INDEX('Electricity Emissions - GGRA'!$B$55:$AM$55,MATCH('Electricity Emissions - GGRA'!$AD18,'Electricity Emissions - GGRA'!$B$47:$AM$47,0)),0)</f>
        <v>2.6738360433636914</v>
      </c>
      <c r="AF18" s="111">
        <f>IFERROR(INDEX('Electricity Emissions - GGRA'!$B$75:$AM$75,MATCH('Electricity Emissions - GGRA'!$AD18,'Electricity Emissions - GGRA'!$B$47:$AM$47,0)),0)</f>
        <v>4.4783489348714038</v>
      </c>
      <c r="AG18" s="111">
        <f>IFERROR(INDEX('Electricity Emissions - GGRA'!$B$54:$AM$54,MATCH('Electricity Emissions - GGRA'!$AD18,'Electricity Emissions - GGRA'!$B$47:$AM$47,0)),0)</f>
        <v>0</v>
      </c>
      <c r="AH18" s="111">
        <f t="shared" si="1"/>
        <v>0</v>
      </c>
      <c r="AI18" s="111">
        <f t="shared" si="2"/>
        <v>9.3988705282553563E-3</v>
      </c>
      <c r="AJ18" s="111">
        <f t="shared" si="3"/>
        <v>4.8855526474598863</v>
      </c>
      <c r="AL18" s="240">
        <f>INDEX('Electric Generation - GGRA'!$C$15:$AL$15,MATCH('Electricity Emissions - GGRA'!$AD18,'Electric Generation - GGRA'!$C$3:$AL$3,0))</f>
        <v>13.558871732507901</v>
      </c>
      <c r="AM18" s="240">
        <f t="shared" si="4"/>
        <v>0.33028920276119988</v>
      </c>
      <c r="AN18" s="241">
        <f t="shared" si="5"/>
        <v>728.16364213037241</v>
      </c>
    </row>
    <row r="19" spans="30:40" x14ac:dyDescent="0.3">
      <c r="AD19" s="117">
        <f t="shared" si="0"/>
        <v>2028</v>
      </c>
      <c r="AE19" s="111">
        <f>IFERROR(INDEX('Electricity Emissions - GGRA'!$B$55:$AM$55,MATCH('Electricity Emissions - GGRA'!$AD19,'Electricity Emissions - GGRA'!$B$47:$AM$47,0)),0)</f>
        <v>2.5196775270367744</v>
      </c>
      <c r="AF19" s="111">
        <f>IFERROR(INDEX('Electricity Emissions - GGRA'!$B$75:$AM$75,MATCH('Electricity Emissions - GGRA'!$AD19,'Electricity Emissions - GGRA'!$B$47:$AM$47,0)),0)</f>
        <v>4.0754546433360863</v>
      </c>
      <c r="AG19" s="111">
        <f>IFERROR(INDEX('Electricity Emissions - GGRA'!$B$54:$AM$54,MATCH('Electricity Emissions - GGRA'!$AD19,'Electricity Emissions - GGRA'!$B$47:$AM$47,0)),0)</f>
        <v>0</v>
      </c>
      <c r="AH19" s="111">
        <f t="shared" si="1"/>
        <v>0</v>
      </c>
      <c r="AI19" s="111">
        <f t="shared" si="2"/>
        <v>9.3988705282553563E-3</v>
      </c>
      <c r="AJ19" s="111">
        <f t="shared" si="3"/>
        <v>4.3718294876196708</v>
      </c>
      <c r="AL19" s="240">
        <f>INDEX('Electric Generation - GGRA'!$C$15:$AL$15,MATCH('Electricity Emissions - GGRA'!$AD19,'Electric Generation - GGRA'!$C$3:$AL$3,0))</f>
        <v>12.668977589921033</v>
      </c>
      <c r="AM19" s="240">
        <f t="shared" si="4"/>
        <v>0.32168773008000001</v>
      </c>
      <c r="AN19" s="241">
        <f t="shared" si="5"/>
        <v>709.20062540785557</v>
      </c>
    </row>
    <row r="20" spans="30:40" x14ac:dyDescent="0.3">
      <c r="AD20" s="117">
        <f t="shared" si="0"/>
        <v>2029</v>
      </c>
      <c r="AE20" s="111">
        <f>IFERROR(INDEX('Electricity Emissions - GGRA'!$B$55:$AM$55,MATCH('Electricity Emissions - GGRA'!$AD20,'Electricity Emissions - GGRA'!$B$47:$AM$47,0)),0)</f>
        <v>2.5351648958957602</v>
      </c>
      <c r="AF20" s="111">
        <f>IFERROR(INDEX('Electricity Emissions - GGRA'!$B$75:$AM$75,MATCH('Electricity Emissions - GGRA'!$AD20,'Electricity Emissions - GGRA'!$B$47:$AM$47,0)),0)</f>
        <v>3.8553423188173461</v>
      </c>
      <c r="AG20" s="111">
        <f>IFERROR(INDEX('Electricity Emissions - GGRA'!$B$54:$AM$54,MATCH('Electricity Emissions - GGRA'!$AD20,'Electricity Emissions - GGRA'!$B$47:$AM$47,0)),0)</f>
        <v>0</v>
      </c>
      <c r="AH20" s="111">
        <f t="shared" si="1"/>
        <v>0</v>
      </c>
      <c r="AI20" s="111">
        <f t="shared" si="2"/>
        <v>9.3988705282553563E-3</v>
      </c>
      <c r="AJ20" s="111">
        <f t="shared" si="3"/>
        <v>4.4482718955551395</v>
      </c>
      <c r="AL20" s="240">
        <f>INDEX('Electric Generation - GGRA'!$C$15:$AL$15,MATCH('Electricity Emissions - GGRA'!$AD20,'Electric Generation - GGRA'!$C$3:$AL$3,0))</f>
        <v>12.319669887167946</v>
      </c>
      <c r="AM20" s="240">
        <f t="shared" si="4"/>
        <v>0.31294201501559998</v>
      </c>
      <c r="AN20" s="241">
        <f t="shared" si="5"/>
        <v>689.91960840491015</v>
      </c>
    </row>
    <row r="21" spans="30:40" x14ac:dyDescent="0.3">
      <c r="AD21" s="117">
        <f t="shared" si="0"/>
        <v>2030</v>
      </c>
      <c r="AE21" s="111">
        <f>IFERROR(INDEX('Electricity Emissions - GGRA'!$B$55:$AM$55,MATCH('Electricity Emissions - GGRA'!$AD21,'Electricity Emissions - GGRA'!$B$47:$AM$47,0)),0)</f>
        <v>0</v>
      </c>
      <c r="AF21" s="111">
        <f>IFERROR(INDEX('Electricity Emissions - GGRA'!$B$75:$AM$75,MATCH('Electricity Emissions - GGRA'!$AD21,'Electricity Emissions - GGRA'!$B$47:$AM$47,0)),0)</f>
        <v>3.7326348429137286</v>
      </c>
      <c r="AG21" s="111">
        <f>IFERROR(INDEX('Electricity Emissions - GGRA'!$B$54:$AM$54,MATCH('Electricity Emissions - GGRA'!$AD21,'Electricity Emissions - GGRA'!$B$47:$AM$47,0)),0)</f>
        <v>0</v>
      </c>
      <c r="AH21" s="111">
        <f t="shared" si="1"/>
        <v>0</v>
      </c>
      <c r="AI21" s="111">
        <f t="shared" si="2"/>
        <v>9.3988705282553563E-3</v>
      </c>
      <c r="AJ21" s="111">
        <f t="shared" si="3"/>
        <v>5.061604636419597</v>
      </c>
      <c r="AL21" s="240">
        <f>INDEX('Electric Generation - GGRA'!$C$15:$AL$15,MATCH('Electricity Emissions - GGRA'!$AD21,'Electric Generation - GGRA'!$C$3:$AL$3,0))</f>
        <v>12.32359637367421</v>
      </c>
      <c r="AM21" s="240">
        <f t="shared" si="4"/>
        <v>0.30288519111900003</v>
      </c>
      <c r="AN21" s="241">
        <f t="shared" si="5"/>
        <v>667.74808885297807</v>
      </c>
    </row>
    <row r="22" spans="30:40" x14ac:dyDescent="0.3">
      <c r="AD22" s="117">
        <f t="shared" si="0"/>
        <v>2031</v>
      </c>
      <c r="AE22" s="111">
        <f>IFERROR(INDEX('Electricity Emissions - GGRA'!$B$55:$AM$55,MATCH('Electricity Emissions - GGRA'!$AD22,'Electricity Emissions - GGRA'!$B$47:$AM$47,0)),0)</f>
        <v>0</v>
      </c>
      <c r="AF22" s="111">
        <f>IFERROR(INDEX('Electricity Emissions - GGRA'!$B$75:$AM$75,MATCH('Electricity Emissions - GGRA'!$AD22,'Electricity Emissions - GGRA'!$B$47:$AM$47,0)),0)</f>
        <v>3.6588960318990917</v>
      </c>
      <c r="AG22" s="111">
        <f>IFERROR(INDEX('Electricity Emissions - GGRA'!$B$54:$AM$54,MATCH('Electricity Emissions - GGRA'!$AD22,'Electricity Emissions - GGRA'!$B$47:$AM$47,0)),0)</f>
        <v>0</v>
      </c>
      <c r="AH22" s="111">
        <f t="shared" si="1"/>
        <v>0</v>
      </c>
      <c r="AI22" s="111">
        <f t="shared" si="2"/>
        <v>9.3988705282553563E-3</v>
      </c>
      <c r="AJ22" s="111">
        <f t="shared" si="3"/>
        <v>4.6599969962220102</v>
      </c>
      <c r="AL22" s="240">
        <f>INDEX('Electric Generation - GGRA'!$C$15:$AL$15,MATCH('Electricity Emissions - GGRA'!$AD22,'Electric Generation - GGRA'!$C$3:$AL$3,0))</f>
        <v>12.49758410985754</v>
      </c>
      <c r="AM22" s="240">
        <f t="shared" si="4"/>
        <v>0.29276826622940005</v>
      </c>
      <c r="AN22" s="241">
        <f t="shared" si="5"/>
        <v>645.44406918420088</v>
      </c>
    </row>
    <row r="23" spans="30:40" x14ac:dyDescent="0.3">
      <c r="AD23" s="117">
        <f t="shared" si="0"/>
        <v>2032</v>
      </c>
      <c r="AE23" s="111">
        <f>IFERROR(INDEX('Electricity Emissions - GGRA'!$B$55:$AM$55,MATCH('Electricity Emissions - GGRA'!$AD23,'Electricity Emissions - GGRA'!$B$47:$AM$47,0)),0)</f>
        <v>0</v>
      </c>
      <c r="AF23" s="111">
        <f>IFERROR(INDEX('Electricity Emissions - GGRA'!$B$75:$AM$75,MATCH('Electricity Emissions - GGRA'!$AD23,'Electricity Emissions - GGRA'!$B$47:$AM$47,0)),0)</f>
        <v>3.5767952529909182</v>
      </c>
      <c r="AG23" s="111">
        <f>IFERROR(INDEX('Electricity Emissions - GGRA'!$B$54:$AM$54,MATCH('Electricity Emissions - GGRA'!$AD23,'Electricity Emissions - GGRA'!$B$47:$AM$47,0)),0)</f>
        <v>0</v>
      </c>
      <c r="AH23" s="111">
        <f t="shared" si="1"/>
        <v>0</v>
      </c>
      <c r="AI23" s="111">
        <f t="shared" si="2"/>
        <v>9.3988705282553563E-3</v>
      </c>
      <c r="AJ23" s="111">
        <f t="shared" si="3"/>
        <v>4.3292720525374984</v>
      </c>
      <c r="AL23" s="240">
        <f>INDEX('Electric Generation - GGRA'!$C$15:$AL$15,MATCH('Electricity Emissions - GGRA'!$AD23,'Electric Generation - GGRA'!$C$3:$AL$3,0))</f>
        <v>12.691868377905839</v>
      </c>
      <c r="AM23" s="240">
        <f t="shared" si="4"/>
        <v>0.28181786530479996</v>
      </c>
      <c r="AN23" s="241">
        <f t="shared" si="5"/>
        <v>621.30254789502453</v>
      </c>
    </row>
    <row r="24" spans="30:40" x14ac:dyDescent="0.3">
      <c r="AD24" s="117">
        <f t="shared" si="0"/>
        <v>2033</v>
      </c>
      <c r="AE24" s="111">
        <f>IFERROR(INDEX('Electricity Emissions - GGRA'!$B$55:$AM$55,MATCH('Electricity Emissions - GGRA'!$AD24,'Electricity Emissions - GGRA'!$B$47:$AM$47,0)),0)</f>
        <v>0</v>
      </c>
      <c r="AF24" s="111">
        <f>IFERROR(INDEX('Electricity Emissions - GGRA'!$B$75:$AM$75,MATCH('Electricity Emissions - GGRA'!$AD24,'Electricity Emissions - GGRA'!$B$47:$AM$47,0)),0)</f>
        <v>3.4991425397499532</v>
      </c>
      <c r="AG24" s="111">
        <f>IFERROR(INDEX('Electricity Emissions - GGRA'!$B$54:$AM$54,MATCH('Electricity Emissions - GGRA'!$AD24,'Electricity Emissions - GGRA'!$B$47:$AM$47,0)),0)</f>
        <v>0</v>
      </c>
      <c r="AH24" s="111">
        <f t="shared" si="1"/>
        <v>0</v>
      </c>
      <c r="AI24" s="111">
        <f t="shared" si="2"/>
        <v>9.3988705282553563E-3</v>
      </c>
      <c r="AJ24" s="111">
        <f t="shared" si="3"/>
        <v>4.0096757274760568</v>
      </c>
      <c r="AL24" s="240">
        <f>INDEX('Electric Generation - GGRA'!$C$15:$AL$15,MATCH('Electricity Emissions - GGRA'!$AD24,'Electric Generation - GGRA'!$C$3:$AL$3,0))</f>
        <v>12.918282923926302</v>
      </c>
      <c r="AM24" s="240">
        <f t="shared" si="4"/>
        <v>0.27086746438019998</v>
      </c>
      <c r="AN24" s="241">
        <f t="shared" si="5"/>
        <v>597.16102660584841</v>
      </c>
    </row>
    <row r="25" spans="30:40" x14ac:dyDescent="0.3">
      <c r="AD25" s="117">
        <f t="shared" si="0"/>
        <v>2034</v>
      </c>
      <c r="AE25" s="111">
        <f>IFERROR(INDEX('Electricity Emissions - GGRA'!$B$55:$AM$55,MATCH('Electricity Emissions - GGRA'!$AD25,'Electricity Emissions - GGRA'!$B$47:$AM$47,0)),0)</f>
        <v>0</v>
      </c>
      <c r="AF25" s="111">
        <f>IFERROR(INDEX('Electricity Emissions - GGRA'!$B$75:$AM$75,MATCH('Electricity Emissions - GGRA'!$AD25,'Electricity Emissions - GGRA'!$B$47:$AM$47,0)),0)</f>
        <v>3.4201090367271227</v>
      </c>
      <c r="AG25" s="111">
        <f>IFERROR(INDEX('Electricity Emissions - GGRA'!$B$54:$AM$54,MATCH('Electricity Emissions - GGRA'!$AD25,'Electricity Emissions - GGRA'!$B$47:$AM$47,0)),0)</f>
        <v>0</v>
      </c>
      <c r="AH25" s="111">
        <f t="shared" si="1"/>
        <v>0</v>
      </c>
      <c r="AI25" s="111">
        <f t="shared" si="2"/>
        <v>9.3988705282553563E-3</v>
      </c>
      <c r="AJ25" s="111">
        <f t="shared" si="3"/>
        <v>3.7721535263730899</v>
      </c>
      <c r="AL25" s="240">
        <f>INDEX('Electric Generation - GGRA'!$C$15:$AL$15,MATCH('Electricity Emissions - GGRA'!$AD25,'Electric Generation - GGRA'!$C$3:$AL$3,0))</f>
        <v>13.158462900652765</v>
      </c>
      <c r="AM25" s="240">
        <f t="shared" si="4"/>
        <v>0.25991706345559995</v>
      </c>
      <c r="AN25" s="241">
        <f t="shared" si="5"/>
        <v>573.01950531667217</v>
      </c>
    </row>
    <row r="26" spans="30:40" x14ac:dyDescent="0.3">
      <c r="AD26" s="117">
        <f t="shared" si="0"/>
        <v>2035</v>
      </c>
      <c r="AE26" s="111">
        <f>IFERROR(INDEX('Electricity Emissions - GGRA'!$B$55:$AM$55,MATCH('Electricity Emissions - GGRA'!$AD26,'Electricity Emissions - GGRA'!$B$47:$AM$47,0)),0)</f>
        <v>0</v>
      </c>
      <c r="AF26" s="111">
        <f>IFERROR(INDEX('Electricity Emissions - GGRA'!$B$75:$AM$75,MATCH('Electricity Emissions - GGRA'!$AD26,'Electricity Emissions - GGRA'!$B$47:$AM$47,0)),0)</f>
        <v>3.3355011026318087</v>
      </c>
      <c r="AG26" s="111">
        <f>IFERROR(INDEX('Electricity Emissions - GGRA'!$B$54:$AM$54,MATCH('Electricity Emissions - GGRA'!$AD26,'Electricity Emissions - GGRA'!$B$47:$AM$47,0)),0)</f>
        <v>0</v>
      </c>
      <c r="AH26" s="111">
        <f t="shared" si="1"/>
        <v>0</v>
      </c>
      <c r="AI26" s="111">
        <f t="shared" si="2"/>
        <v>9.3988705282553563E-3</v>
      </c>
      <c r="AJ26" s="111">
        <f t="shared" si="3"/>
        <v>3.5455360346492872</v>
      </c>
      <c r="AL26" s="240">
        <f>INDEX('Electric Generation - GGRA'!$C$15:$AL$15,MATCH('Electricity Emissions - GGRA'!$AD26,'Electric Generation - GGRA'!$C$3:$AL$3,0))</f>
        <v>13.397380471437575</v>
      </c>
      <c r="AM26" s="240">
        <f t="shared" si="4"/>
        <v>0.248966662531</v>
      </c>
      <c r="AN26" s="241">
        <f t="shared" si="5"/>
        <v>548.87798402749615</v>
      </c>
    </row>
    <row r="27" spans="30:40" x14ac:dyDescent="0.3">
      <c r="AD27" s="117">
        <f t="shared" si="0"/>
        <v>2036</v>
      </c>
      <c r="AE27" s="111">
        <f>IFERROR(INDEX('Electricity Emissions - GGRA'!$B$55:$AM$55,MATCH('Electricity Emissions - GGRA'!$AD27,'Electricity Emissions - GGRA'!$B$47:$AM$47,0)),0)</f>
        <v>0</v>
      </c>
      <c r="AF27" s="111">
        <f>IFERROR(INDEX('Electricity Emissions - GGRA'!$B$75:$AM$75,MATCH('Electricity Emissions - GGRA'!$AD27,'Electricity Emissions - GGRA'!$B$47:$AM$47,0)),0)</f>
        <v>3.2387051232197774</v>
      </c>
      <c r="AG27" s="111">
        <f>IFERROR(INDEX('Electricity Emissions - GGRA'!$B$54:$AM$54,MATCH('Electricity Emissions - GGRA'!$AD27,'Electricity Emissions - GGRA'!$B$47:$AM$47,0)),0)</f>
        <v>0</v>
      </c>
      <c r="AH27" s="111">
        <f t="shared" si="1"/>
        <v>0</v>
      </c>
      <c r="AI27" s="111">
        <f t="shared" si="2"/>
        <v>9.3988705282553563E-3</v>
      </c>
      <c r="AJ27" s="111">
        <f t="shared" si="3"/>
        <v>3.248473568094945</v>
      </c>
      <c r="AL27" s="240">
        <f>INDEX('Electric Generation - GGRA'!$C$15:$AL$15,MATCH('Electricity Emissions - GGRA'!$AD27,'Electric Generation - GGRA'!$C$3:$AL$3,0))</f>
        <v>13.60707500135231</v>
      </c>
      <c r="AM27" s="240">
        <f t="shared" si="4"/>
        <v>0.23801626160640002</v>
      </c>
      <c r="AN27" s="241">
        <f t="shared" si="5"/>
        <v>524.73646273831991</v>
      </c>
    </row>
    <row r="28" spans="30:40" x14ac:dyDescent="0.3">
      <c r="AD28" s="117">
        <f t="shared" si="0"/>
        <v>2037</v>
      </c>
      <c r="AE28" s="111">
        <f>IFERROR(INDEX('Electricity Emissions - GGRA'!$B$55:$AM$55,MATCH('Electricity Emissions - GGRA'!$AD28,'Electricity Emissions - GGRA'!$B$47:$AM$47,0)),0)</f>
        <v>0</v>
      </c>
      <c r="AF28" s="111">
        <f>IFERROR(INDEX('Electricity Emissions - GGRA'!$B$75:$AM$75,MATCH('Electricity Emissions - GGRA'!$AD28,'Electricity Emissions - GGRA'!$B$47:$AM$47,0)),0)</f>
        <v>3.1279580863385679</v>
      </c>
      <c r="AG28" s="111">
        <f>IFERROR(INDEX('Electricity Emissions - GGRA'!$B$54:$AM$54,MATCH('Electricity Emissions - GGRA'!$AD28,'Electricity Emissions - GGRA'!$B$47:$AM$47,0)),0)</f>
        <v>0</v>
      </c>
      <c r="AH28" s="111">
        <f t="shared" si="1"/>
        <v>0</v>
      </c>
      <c r="AI28" s="111">
        <f t="shared" si="2"/>
        <v>9.3988705282553563E-3</v>
      </c>
      <c r="AJ28" s="111">
        <f t="shared" si="3"/>
        <v>2.8670383863906723</v>
      </c>
      <c r="AL28" s="240">
        <f>INDEX('Electric Generation - GGRA'!$C$15:$AL$15,MATCH('Electricity Emissions - GGRA'!$AD28,'Electric Generation - GGRA'!$C$3:$AL$3,0))</f>
        <v>13.775554268468166</v>
      </c>
      <c r="AM28" s="240">
        <f t="shared" si="4"/>
        <v>0.22706586068179999</v>
      </c>
      <c r="AN28" s="241">
        <f t="shared" si="5"/>
        <v>500.59494144914373</v>
      </c>
    </row>
    <row r="29" spans="30:40" x14ac:dyDescent="0.3">
      <c r="AD29" s="117">
        <f t="shared" si="0"/>
        <v>2038</v>
      </c>
      <c r="AE29" s="111">
        <f>IFERROR(INDEX('Electricity Emissions - GGRA'!$B$55:$AM$55,MATCH('Electricity Emissions - GGRA'!$AD29,'Electricity Emissions - GGRA'!$B$47:$AM$47,0)),0)</f>
        <v>0</v>
      </c>
      <c r="AF29" s="111">
        <f>IFERROR(INDEX('Electricity Emissions - GGRA'!$B$75:$AM$75,MATCH('Electricity Emissions - GGRA'!$AD29,'Electricity Emissions - GGRA'!$B$47:$AM$47,0)),0)</f>
        <v>3.0055203658505776</v>
      </c>
      <c r="AG29" s="111">
        <f>IFERROR(INDEX('Electricity Emissions - GGRA'!$B$54:$AM$54,MATCH('Electricity Emissions - GGRA'!$AD29,'Electricity Emissions - GGRA'!$B$47:$AM$47,0)),0)</f>
        <v>0</v>
      </c>
      <c r="AH29" s="111">
        <f t="shared" si="1"/>
        <v>0</v>
      </c>
      <c r="AI29" s="111">
        <f t="shared" si="2"/>
        <v>9.3988705282553563E-3</v>
      </c>
      <c r="AJ29" s="111">
        <f t="shared" si="3"/>
        <v>2.2276829993265848</v>
      </c>
      <c r="AL29" s="240">
        <f>INDEX('Electric Generation - GGRA'!$C$15:$AL$15,MATCH('Electricity Emissions - GGRA'!$AD29,'Electric Generation - GGRA'!$C$3:$AL$3,0))</f>
        <v>13.907012340659023</v>
      </c>
      <c r="AM29" s="240">
        <f t="shared" si="4"/>
        <v>0.21611545975719992</v>
      </c>
      <c r="AN29" s="241">
        <f t="shared" si="5"/>
        <v>476.45342015996738</v>
      </c>
    </row>
    <row r="30" spans="30:40" x14ac:dyDescent="0.3">
      <c r="AD30" s="117">
        <f t="shared" si="0"/>
        <v>2039</v>
      </c>
      <c r="AE30" s="111">
        <f>IFERROR(INDEX('Electricity Emissions - GGRA'!$B$55:$AM$55,MATCH('Electricity Emissions - GGRA'!$AD30,'Electricity Emissions - GGRA'!$B$47:$AM$47,0)),0)</f>
        <v>0</v>
      </c>
      <c r="AF30" s="111">
        <f>IFERROR(INDEX('Electricity Emissions - GGRA'!$B$75:$AM$75,MATCH('Electricity Emissions - GGRA'!$AD30,'Electricity Emissions - GGRA'!$B$47:$AM$47,0)),0)</f>
        <v>2.8738071354016914</v>
      </c>
      <c r="AG30" s="111">
        <f>IFERROR(INDEX('Electricity Emissions - GGRA'!$B$54:$AM$54,MATCH('Electricity Emissions - GGRA'!$AD30,'Electricity Emissions - GGRA'!$B$47:$AM$47,0)),0)</f>
        <v>0</v>
      </c>
      <c r="AH30" s="111">
        <f t="shared" si="1"/>
        <v>0</v>
      </c>
      <c r="AI30" s="111">
        <f t="shared" si="2"/>
        <v>9.3988705282553563E-3</v>
      </c>
      <c r="AJ30" s="111">
        <f t="shared" si="3"/>
        <v>1.2449173996004186</v>
      </c>
      <c r="AL30" s="240">
        <f>INDEX('Electric Generation - GGRA'!$C$15:$AL$15,MATCH('Electricity Emissions - GGRA'!$AD30,'Electric Generation - GGRA'!$C$3:$AL$3,0))</f>
        <v>13.767843752095263</v>
      </c>
      <c r="AM30" s="240">
        <f t="shared" si="4"/>
        <v>0.20873327640461783</v>
      </c>
      <c r="AN30" s="241">
        <f t="shared" si="5"/>
        <v>460.17847846659078</v>
      </c>
    </row>
    <row r="31" spans="30:40" x14ac:dyDescent="0.3">
      <c r="AD31" s="117">
        <f t="shared" si="0"/>
        <v>2040</v>
      </c>
      <c r="AE31" s="111">
        <f>IFERROR(INDEX('Electricity Emissions - GGRA'!$B$55:$AM$55,MATCH('Electricity Emissions - GGRA'!$AD31,'Electricity Emissions - GGRA'!$B$47:$AM$47,0)),0)</f>
        <v>0</v>
      </c>
      <c r="AF31" s="111">
        <f>IFERROR(INDEX('Electricity Emissions - GGRA'!$B$75:$AM$75,MATCH('Electricity Emissions - GGRA'!$AD31,'Electricity Emissions - GGRA'!$B$47:$AM$47,0)),0)</f>
        <v>2.7338261050918264</v>
      </c>
      <c r="AG31" s="111">
        <f>IFERROR(INDEX('Electricity Emissions - GGRA'!$B$54:$AM$54,MATCH('Electricity Emissions - GGRA'!$AD31,'Electricity Emissions - GGRA'!$B$47:$AM$47,0)),0)</f>
        <v>0</v>
      </c>
      <c r="AH31" s="111">
        <f t="shared" si="1"/>
        <v>0</v>
      </c>
      <c r="AI31" s="111">
        <f t="shared" si="2"/>
        <v>9.3988705282553563E-3</v>
      </c>
      <c r="AJ31" s="111">
        <f t="shared" si="3"/>
        <v>0</v>
      </c>
      <c r="AL31" s="240">
        <f>INDEX('Electric Generation - GGRA'!$C$15:$AL$15,MATCH('Electricity Emissions - GGRA'!$AD31,'Electric Generation - GGRA'!$C$3:$AL$3,0))</f>
        <v>13.323260299801298</v>
      </c>
      <c r="AM31" s="240">
        <f t="shared" si="4"/>
        <v>0.20519197580584675</v>
      </c>
      <c r="AN31" s="241">
        <f t="shared" si="5"/>
        <v>452.37124068732862</v>
      </c>
    </row>
    <row r="32" spans="30:40" x14ac:dyDescent="0.3">
      <c r="AD32" s="117">
        <f t="shared" si="0"/>
        <v>2041</v>
      </c>
      <c r="AE32" s="111">
        <f>IFERROR(INDEX('Electricity Emissions - GGRA'!$B$55:$AM$55,MATCH('Electricity Emissions - GGRA'!$AD32,'Electricity Emissions - GGRA'!$B$47:$AM$47,0)),0)</f>
        <v>0</v>
      </c>
      <c r="AF32" s="111">
        <f>IFERROR(INDEX('Electricity Emissions - GGRA'!$B$75:$AM$75,MATCH('Electricity Emissions - GGRA'!$AD32,'Electricity Emissions - GGRA'!$B$47:$AM$47,0)),0)</f>
        <v>2.7908360970270021</v>
      </c>
      <c r="AG32" s="111">
        <f>IFERROR(INDEX('Electricity Emissions - GGRA'!$B$54:$AM$54,MATCH('Electricity Emissions - GGRA'!$AD32,'Electricity Emissions - GGRA'!$B$47:$AM$47,0)),0)</f>
        <v>0</v>
      </c>
      <c r="AH32" s="111">
        <f t="shared" si="1"/>
        <v>0</v>
      </c>
      <c r="AI32" s="111">
        <f t="shared" si="2"/>
        <v>9.3988705282553563E-3</v>
      </c>
      <c r="AJ32" s="111">
        <f t="shared" si="3"/>
        <v>0</v>
      </c>
      <c r="AL32" s="240">
        <f>INDEX('Electric Generation - GGRA'!$C$15:$AL$15,MATCH('Electricity Emissions - GGRA'!$AD32,'Electric Generation - GGRA'!$C$3:$AL$3,0))</f>
        <v>13.480589127719092</v>
      </c>
      <c r="AM32" s="240">
        <f t="shared" si="4"/>
        <v>0.20702627092820608</v>
      </c>
      <c r="AN32" s="241">
        <f t="shared" si="5"/>
        <v>456.41517250790599</v>
      </c>
    </row>
    <row r="33" spans="1:40" x14ac:dyDescent="0.3">
      <c r="AD33" s="117">
        <f t="shared" si="0"/>
        <v>2042</v>
      </c>
      <c r="AE33" s="111">
        <f>IFERROR(INDEX('Electricity Emissions - GGRA'!$B$55:$AM$55,MATCH('Electricity Emissions - GGRA'!$AD33,'Electricity Emissions - GGRA'!$B$47:$AM$47,0)),0)</f>
        <v>0</v>
      </c>
      <c r="AF33" s="111">
        <f>IFERROR(INDEX('Electricity Emissions - GGRA'!$B$75:$AM$75,MATCH('Electricity Emissions - GGRA'!$AD33,'Electricity Emissions - GGRA'!$B$47:$AM$47,0)),0)</f>
        <v>2.8457645986886386</v>
      </c>
      <c r="AG33" s="111">
        <f>IFERROR(INDEX('Electricity Emissions - GGRA'!$B$54:$AM$54,MATCH('Electricity Emissions - GGRA'!$AD33,'Electricity Emissions - GGRA'!$B$47:$AM$47,0)),0)</f>
        <v>0</v>
      </c>
      <c r="AH33" s="111">
        <f t="shared" si="1"/>
        <v>0</v>
      </c>
      <c r="AI33" s="111">
        <f t="shared" si="2"/>
        <v>9.3988705282553563E-3</v>
      </c>
      <c r="AJ33" s="111">
        <f t="shared" si="3"/>
        <v>0</v>
      </c>
      <c r="AL33" s="240">
        <f>INDEX('Electric Generation - GGRA'!$C$15:$AL$15,MATCH('Electricity Emissions - GGRA'!$AD33,'Electric Generation - GGRA'!$C$3:$AL$3,0))</f>
        <v>13.630955005006109</v>
      </c>
      <c r="AM33" s="240">
        <f t="shared" si="4"/>
        <v>0.20877220984468822</v>
      </c>
      <c r="AN33" s="241">
        <f t="shared" si="5"/>
        <v>460.26431207933172</v>
      </c>
    </row>
    <row r="34" spans="1:40" x14ac:dyDescent="0.3">
      <c r="AD34" s="117">
        <f t="shared" si="0"/>
        <v>2043</v>
      </c>
      <c r="AE34" s="111">
        <f>IFERROR(INDEX('Electricity Emissions - GGRA'!$B$55:$AM$55,MATCH('Electricity Emissions - GGRA'!$AD34,'Electricity Emissions - GGRA'!$B$47:$AM$47,0)),0)</f>
        <v>0</v>
      </c>
      <c r="AF34" s="111">
        <f>IFERROR(INDEX('Electricity Emissions - GGRA'!$B$75:$AM$75,MATCH('Electricity Emissions - GGRA'!$AD34,'Electricity Emissions - GGRA'!$B$47:$AM$47,0)),0)</f>
        <v>2.8984942612009896</v>
      </c>
      <c r="AG34" s="111">
        <f>IFERROR(INDEX('Electricity Emissions - GGRA'!$B$54:$AM$54,MATCH('Electricity Emissions - GGRA'!$AD34,'Electricity Emissions - GGRA'!$B$47:$AM$47,0)),0)</f>
        <v>0</v>
      </c>
      <c r="AH34" s="111">
        <f t="shared" si="1"/>
        <v>0</v>
      </c>
      <c r="AI34" s="111">
        <f t="shared" si="2"/>
        <v>9.3988705282553563E-3</v>
      </c>
      <c r="AJ34" s="111">
        <f t="shared" si="3"/>
        <v>0</v>
      </c>
      <c r="AL34" s="240">
        <f>INDEX('Electric Generation - GGRA'!$C$15:$AL$15,MATCH('Electricity Emissions - GGRA'!$AD34,'Electric Generation - GGRA'!$C$3:$AL$3,0))</f>
        <v>13.775335535473189</v>
      </c>
      <c r="AM34" s="240">
        <f t="shared" si="4"/>
        <v>0.21041188098373423</v>
      </c>
      <c r="AN34" s="241">
        <f t="shared" si="5"/>
        <v>463.87917111354307</v>
      </c>
    </row>
    <row r="35" spans="1:40" x14ac:dyDescent="0.3">
      <c r="AD35" s="117">
        <f t="shared" si="0"/>
        <v>2044</v>
      </c>
      <c r="AE35" s="111">
        <f>IFERROR(INDEX('Electricity Emissions - GGRA'!$B$55:$AM$55,MATCH('Electricity Emissions - GGRA'!$AD35,'Electricity Emissions - GGRA'!$B$47:$AM$47,0)),0)</f>
        <v>0</v>
      </c>
      <c r="AF35" s="111">
        <f>IFERROR(INDEX('Electricity Emissions - GGRA'!$B$75:$AM$75,MATCH('Electricity Emissions - GGRA'!$AD35,'Electricity Emissions - GGRA'!$B$47:$AM$47,0)),0)</f>
        <v>2.9488708042975138</v>
      </c>
      <c r="AG35" s="111">
        <f>IFERROR(INDEX('Electricity Emissions - GGRA'!$B$54:$AM$54,MATCH('Electricity Emissions - GGRA'!$AD35,'Electricity Emissions - GGRA'!$B$47:$AM$47,0)),0)</f>
        <v>0</v>
      </c>
      <c r="AH35" s="111">
        <f t="shared" si="1"/>
        <v>0</v>
      </c>
      <c r="AI35" s="111">
        <f t="shared" si="2"/>
        <v>9.3988705282553563E-3</v>
      </c>
      <c r="AJ35" s="111">
        <f t="shared" si="3"/>
        <v>0</v>
      </c>
      <c r="AL35" s="240">
        <f>INDEX('Electric Generation - GGRA'!$C$15:$AL$15,MATCH('Electricity Emissions - GGRA'!$AD35,'Electric Generation - GGRA'!$C$3:$AL$3,0))</f>
        <v>13.914070027963335</v>
      </c>
      <c r="AM35" s="240">
        <f t="shared" si="4"/>
        <v>0.21193445184414911</v>
      </c>
      <c r="AN35" s="241">
        <f t="shared" si="5"/>
        <v>467.23586801387398</v>
      </c>
    </row>
    <row r="36" spans="1:40" x14ac:dyDescent="0.3">
      <c r="AD36" s="117">
        <f t="shared" si="0"/>
        <v>2045</v>
      </c>
      <c r="AE36" s="111">
        <f>IFERROR(INDEX('Electricity Emissions - GGRA'!$B$55:$AM$55,MATCH('Electricity Emissions - GGRA'!$AD36,'Electricity Emissions - GGRA'!$B$47:$AM$47,0)),0)</f>
        <v>0</v>
      </c>
      <c r="AF36" s="111">
        <f>IFERROR(INDEX('Electricity Emissions - GGRA'!$B$75:$AM$75,MATCH('Electricity Emissions - GGRA'!$AD36,'Electricity Emissions - GGRA'!$B$47:$AM$47,0)),0)</f>
        <v>2.9968080586604953</v>
      </c>
      <c r="AG36" s="111">
        <f>IFERROR(INDEX('Electricity Emissions - GGRA'!$B$54:$AM$54,MATCH('Electricity Emissions - GGRA'!$AD36,'Electricity Emissions - GGRA'!$B$47:$AM$47,0)),0)</f>
        <v>0</v>
      </c>
      <c r="AH36" s="111">
        <f t="shared" si="1"/>
        <v>0</v>
      </c>
      <c r="AI36" s="111">
        <f t="shared" si="2"/>
        <v>9.3988705282553563E-3</v>
      </c>
      <c r="AJ36" s="111">
        <f t="shared" si="3"/>
        <v>0</v>
      </c>
      <c r="AL36" s="240">
        <f>INDEX('Electric Generation - GGRA'!$C$15:$AL$15,MATCH('Electricity Emissions - GGRA'!$AD36,'Electric Generation - GGRA'!$C$3:$AL$3,0))</f>
        <v>14.047410128608282</v>
      </c>
      <c r="AM36" s="240">
        <f t="shared" si="4"/>
        <v>0.2133352718560797</v>
      </c>
      <c r="AN36" s="241">
        <f t="shared" si="5"/>
        <v>470.32415002045826</v>
      </c>
    </row>
    <row r="37" spans="1:40" x14ac:dyDescent="0.3">
      <c r="AD37" s="117">
        <f t="shared" si="0"/>
        <v>2046</v>
      </c>
      <c r="AE37" s="111">
        <f>IFERROR(INDEX('Electricity Emissions - GGRA'!$B$55:$AM$55,MATCH('Electricity Emissions - GGRA'!$AD37,'Electricity Emissions - GGRA'!$B$47:$AM$47,0)),0)</f>
        <v>0</v>
      </c>
      <c r="AF37" s="111">
        <f>IFERROR(INDEX('Electricity Emissions - GGRA'!$B$75:$AM$75,MATCH('Electricity Emissions - GGRA'!$AD37,'Electricity Emissions - GGRA'!$B$47:$AM$47,0)),0)</f>
        <v>3.0427801991928636</v>
      </c>
      <c r="AG37" s="111">
        <f>IFERROR(INDEX('Electricity Emissions - GGRA'!$B$54:$AM$54,MATCH('Electricity Emissions - GGRA'!$AD37,'Electricity Emissions - GGRA'!$B$47:$AM$47,0)),0)</f>
        <v>0</v>
      </c>
      <c r="AH37" s="111">
        <f t="shared" si="1"/>
        <v>0</v>
      </c>
      <c r="AI37" s="111">
        <f t="shared" si="2"/>
        <v>9.3988705282553563E-3</v>
      </c>
      <c r="AJ37" s="111">
        <f t="shared" si="3"/>
        <v>0</v>
      </c>
      <c r="AL37" s="240">
        <f>INDEX('Electric Generation - GGRA'!$C$15:$AL$15,MATCH('Electricity Emissions - GGRA'!$AD37,'Electric Generation - GGRA'!$C$3:$AL$3,0))</f>
        <v>14.17625279711473</v>
      </c>
      <c r="AM37" s="240">
        <f t="shared" si="4"/>
        <v>0.2146392451333935</v>
      </c>
      <c r="AN37" s="241">
        <f t="shared" si="5"/>
        <v>473.19892135089134</v>
      </c>
    </row>
    <row r="38" spans="1:40" x14ac:dyDescent="0.3">
      <c r="AD38" s="117">
        <f t="shared" si="0"/>
        <v>2047</v>
      </c>
      <c r="AE38" s="111">
        <f>IFERROR(INDEX('Electricity Emissions - GGRA'!$B$55:$AM$55,MATCH('Electricity Emissions - GGRA'!$AD38,'Electricity Emissions - GGRA'!$B$47:$AM$47,0)),0)</f>
        <v>0</v>
      </c>
      <c r="AF38" s="111">
        <f>IFERROR(INDEX('Electricity Emissions - GGRA'!$B$75:$AM$75,MATCH('Electricity Emissions - GGRA'!$AD38,'Electricity Emissions - GGRA'!$B$47:$AM$47,0)),0)</f>
        <v>3.0874695295224939</v>
      </c>
      <c r="AG38" s="111">
        <f>IFERROR(INDEX('Electricity Emissions - GGRA'!$B$54:$AM$54,MATCH('Electricity Emissions - GGRA'!$AD38,'Electricity Emissions - GGRA'!$B$47:$AM$47,0)),0)</f>
        <v>0</v>
      </c>
      <c r="AH38" s="111">
        <f t="shared" si="1"/>
        <v>0</v>
      </c>
      <c r="AI38" s="111">
        <f t="shared" si="2"/>
        <v>9.3988705282553563E-3</v>
      </c>
      <c r="AJ38" s="111">
        <f t="shared" si="3"/>
        <v>0</v>
      </c>
      <c r="AL38" s="240">
        <f>INDEX('Electric Generation - GGRA'!$C$15:$AL$15,MATCH('Electricity Emissions - GGRA'!$AD38,'Electric Generation - GGRA'!$C$3:$AL$3,0))</f>
        <v>14.301636492889486</v>
      </c>
      <c r="AM38" s="240">
        <f t="shared" si="4"/>
        <v>0.21588225452783166</v>
      </c>
      <c r="AN38" s="241">
        <f t="shared" si="5"/>
        <v>475.93929021638758</v>
      </c>
    </row>
    <row r="39" spans="1:40" x14ac:dyDescent="0.3">
      <c r="AD39" s="117">
        <f t="shared" si="0"/>
        <v>2048</v>
      </c>
      <c r="AE39" s="111">
        <f>IFERROR(INDEX('Electricity Emissions - GGRA'!$B$55:$AM$55,MATCH('Electricity Emissions - GGRA'!$AD39,'Electricity Emissions - GGRA'!$B$47:$AM$47,0)),0)</f>
        <v>0</v>
      </c>
      <c r="AF39" s="111">
        <f>IFERROR(INDEX('Electricity Emissions - GGRA'!$B$75:$AM$75,MATCH('Electricity Emissions - GGRA'!$AD39,'Electricity Emissions - GGRA'!$B$47:$AM$47,0)),0)</f>
        <v>3.1318650389925349</v>
      </c>
      <c r="AG39" s="111">
        <f>IFERROR(INDEX('Electricity Emissions - GGRA'!$B$54:$AM$54,MATCH('Electricity Emissions - GGRA'!$AD39,'Electricity Emissions - GGRA'!$B$47:$AM$47,0)),0)</f>
        <v>0</v>
      </c>
      <c r="AH39" s="111">
        <f t="shared" si="1"/>
        <v>0</v>
      </c>
      <c r="AI39" s="111">
        <f t="shared" si="2"/>
        <v>9.3988705282553563E-3</v>
      </c>
      <c r="AJ39" s="111">
        <f t="shared" si="3"/>
        <v>0</v>
      </c>
      <c r="AL39" s="240">
        <f>INDEX('Electric Generation - GGRA'!$C$15:$AL$15,MATCH('Electricity Emissions - GGRA'!$AD39,'Electric Generation - GGRA'!$C$3:$AL$3,0))</f>
        <v>14.426180070711402</v>
      </c>
      <c r="AM39" s="240">
        <f t="shared" si="4"/>
        <v>0.21709593417255138</v>
      </c>
      <c r="AN39" s="241">
        <f t="shared" si="5"/>
        <v>478.61499799941663</v>
      </c>
    </row>
    <row r="40" spans="1:40" x14ac:dyDescent="0.3">
      <c r="AD40" s="117">
        <f t="shared" si="0"/>
        <v>2049</v>
      </c>
      <c r="AE40" s="111">
        <f>IFERROR(INDEX('Electricity Emissions - GGRA'!$B$55:$AM$55,MATCH('Electricity Emissions - GGRA'!$AD40,'Electricity Emissions - GGRA'!$B$47:$AM$47,0)),0)</f>
        <v>0</v>
      </c>
      <c r="AF40" s="111">
        <f>IFERROR(INDEX('Electricity Emissions - GGRA'!$B$75:$AM$75,MATCH('Electricity Emissions - GGRA'!$AD40,'Electricity Emissions - GGRA'!$B$47:$AM$47,0)),0)</f>
        <v>3.1764363481212503</v>
      </c>
      <c r="AG40" s="111">
        <f>IFERROR(INDEX('Electricity Emissions - GGRA'!$B$54:$AM$54,MATCH('Electricity Emissions - GGRA'!$AD40,'Electricity Emissions - GGRA'!$B$47:$AM$47,0)),0)</f>
        <v>0</v>
      </c>
      <c r="AH40" s="111">
        <f t="shared" si="1"/>
        <v>0</v>
      </c>
      <c r="AI40" s="111">
        <f t="shared" si="2"/>
        <v>9.3988705282553563E-3</v>
      </c>
      <c r="AJ40" s="111">
        <f t="shared" si="3"/>
        <v>0</v>
      </c>
      <c r="AL40" s="240">
        <f>INDEX('Electric Generation - GGRA'!$C$15:$AL$15,MATCH('Electricity Emissions - GGRA'!$AD40,'Electric Generation - GGRA'!$C$3:$AL$3,0))</f>
        <v>14.550421799683905</v>
      </c>
      <c r="AM40" s="240">
        <f t="shared" si="4"/>
        <v>0.21830544790050385</v>
      </c>
      <c r="AN40" s="241">
        <f t="shared" si="5"/>
        <v>481.28152150060816</v>
      </c>
    </row>
    <row r="41" spans="1:40" x14ac:dyDescent="0.3">
      <c r="AD41" s="117">
        <f t="shared" si="0"/>
        <v>2050</v>
      </c>
      <c r="AE41" s="111">
        <f>IFERROR(INDEX('Electricity Emissions - GGRA'!$B$55:$AM$55,MATCH('Electricity Emissions - GGRA'!$AD41,'Electricity Emissions - GGRA'!$B$47:$AM$47,0)),0)</f>
        <v>0</v>
      </c>
      <c r="AF41" s="111">
        <f>IFERROR(INDEX('Electricity Emissions - GGRA'!$B$75:$AM$75,MATCH('Electricity Emissions - GGRA'!$AD41,'Electricity Emissions - GGRA'!$B$47:$AM$47,0)),0)</f>
        <v>3.2215134010985</v>
      </c>
      <c r="AG41" s="111">
        <f>IFERROR(INDEX('Electricity Emissions - GGRA'!$B$54:$AM$54,MATCH('Electricity Emissions - GGRA'!$AD41,'Electricity Emissions - GGRA'!$B$47:$AM$47,0)),0)</f>
        <v>0</v>
      </c>
      <c r="AH41" s="111">
        <f t="shared" si="1"/>
        <v>0</v>
      </c>
      <c r="AI41" s="111">
        <f t="shared" si="2"/>
        <v>9.3988705282553563E-3</v>
      </c>
      <c r="AJ41" s="111">
        <f t="shared" si="3"/>
        <v>0</v>
      </c>
      <c r="AL41" s="240">
        <f>INDEX('Electric Generation - GGRA'!$C$15:$AL$15,MATCH('Electricity Emissions - GGRA'!$AD41,'Electric Generation - GGRA'!$C$3:$AL$3,0))</f>
        <v>14.675164255637185</v>
      </c>
      <c r="AM41" s="240">
        <f t="shared" si="4"/>
        <v>0.21952145440968521</v>
      </c>
      <c r="AN41" s="241">
        <f t="shared" si="5"/>
        <v>483.96235914585179</v>
      </c>
    </row>
    <row r="42" spans="1:40" x14ac:dyDescent="0.3">
      <c r="A42" s="57" t="s">
        <v>382</v>
      </c>
    </row>
    <row r="43" spans="1:40" x14ac:dyDescent="0.3">
      <c r="A43" s="57" t="s">
        <v>566</v>
      </c>
    </row>
    <row r="44" spans="1:40" x14ac:dyDescent="0.3">
      <c r="A44" s="57" t="s">
        <v>333</v>
      </c>
    </row>
    <row r="45" spans="1:40" x14ac:dyDescent="0.3">
      <c r="A45" s="57" t="s">
        <v>265</v>
      </c>
    </row>
    <row r="46" spans="1:40" x14ac:dyDescent="0.3">
      <c r="A46" s="57"/>
    </row>
    <row r="47" spans="1:40" x14ac:dyDescent="0.3">
      <c r="A47" s="57" t="s">
        <v>246</v>
      </c>
      <c r="B47" s="57">
        <v>2015</v>
      </c>
      <c r="C47" s="57">
        <v>2016</v>
      </c>
      <c r="D47" s="57">
        <v>2017</v>
      </c>
      <c r="E47" s="57">
        <v>2018</v>
      </c>
      <c r="F47" s="57">
        <v>2019</v>
      </c>
      <c r="G47" s="57">
        <v>2020</v>
      </c>
      <c r="H47" s="57">
        <v>2021</v>
      </c>
      <c r="I47" s="57">
        <v>2022</v>
      </c>
      <c r="J47" s="57">
        <v>2023</v>
      </c>
      <c r="K47" s="57">
        <v>2024</v>
      </c>
      <c r="L47" s="57">
        <v>2025</v>
      </c>
      <c r="M47" s="57">
        <v>2026</v>
      </c>
      <c r="N47" s="57">
        <v>2027</v>
      </c>
      <c r="O47" s="57">
        <v>2028</v>
      </c>
      <c r="P47" s="57">
        <v>2029</v>
      </c>
      <c r="Q47" s="57">
        <v>2030</v>
      </c>
      <c r="R47" s="57">
        <v>2031</v>
      </c>
      <c r="S47" s="57">
        <v>2032</v>
      </c>
      <c r="T47" s="57">
        <v>2033</v>
      </c>
      <c r="U47" s="57">
        <v>2034</v>
      </c>
      <c r="V47" s="57">
        <v>2035</v>
      </c>
      <c r="W47" s="57">
        <v>2036</v>
      </c>
      <c r="X47" s="57">
        <v>2037</v>
      </c>
      <c r="Y47" s="57">
        <v>2038</v>
      </c>
      <c r="Z47" s="57">
        <v>2039</v>
      </c>
      <c r="AA47" s="57">
        <v>2040</v>
      </c>
      <c r="AB47" s="57">
        <v>2041</v>
      </c>
      <c r="AC47" s="57">
        <v>2042</v>
      </c>
      <c r="AD47" s="57">
        <v>2043</v>
      </c>
      <c r="AE47" s="57">
        <v>2044</v>
      </c>
      <c r="AF47" s="57">
        <v>2045</v>
      </c>
      <c r="AG47" s="57">
        <v>2046</v>
      </c>
      <c r="AH47" s="57">
        <v>2047</v>
      </c>
      <c r="AI47" s="57">
        <v>2048</v>
      </c>
      <c r="AJ47" s="57">
        <v>2049</v>
      </c>
      <c r="AK47" s="57">
        <v>2050</v>
      </c>
      <c r="AL47" s="222" t="s">
        <v>315</v>
      </c>
      <c r="AM47" s="222" t="s">
        <v>508</v>
      </c>
    </row>
    <row r="48" spans="1:40" x14ac:dyDescent="0.3">
      <c r="A48" s="43" t="s">
        <v>339</v>
      </c>
      <c r="B48" s="56">
        <v>2.3621038188878316</v>
      </c>
      <c r="C48" s="56">
        <v>1.3732296216076494</v>
      </c>
      <c r="D48" s="56">
        <v>0.45362081414915945</v>
      </c>
      <c r="E48" s="56">
        <v>1.4599231276694717</v>
      </c>
      <c r="F48" s="56">
        <v>1.1590221662842222</v>
      </c>
      <c r="G48" s="56">
        <v>0.94757785241685644</v>
      </c>
      <c r="H48" s="56">
        <v>0.50883804369708574</v>
      </c>
      <c r="I48" s="56">
        <v>0.44487894994082822</v>
      </c>
      <c r="J48" s="56">
        <v>0.37451565898836925</v>
      </c>
      <c r="K48" s="56">
        <v>0.33725608665502149</v>
      </c>
      <c r="L48" s="56">
        <v>0.31414794713750765</v>
      </c>
      <c r="M48" s="56">
        <v>0.25045888790185139</v>
      </c>
      <c r="N48" s="56">
        <v>0.24531242303261611</v>
      </c>
      <c r="O48" s="56">
        <v>0.20174420185905792</v>
      </c>
      <c r="P48" s="56">
        <v>0.22269840055109202</v>
      </c>
      <c r="Q48" s="56">
        <v>0.24793547977394664</v>
      </c>
      <c r="R48" s="56">
        <v>0.26634580987567436</v>
      </c>
      <c r="S48" s="56">
        <v>0.29392824816137891</v>
      </c>
      <c r="T48" s="56">
        <v>0.32672340834574409</v>
      </c>
      <c r="U48" s="56">
        <v>0.36659058046170678</v>
      </c>
      <c r="V48" s="56">
        <v>0.39089158335356661</v>
      </c>
      <c r="W48" s="56">
        <v>0.38676916592497418</v>
      </c>
      <c r="X48" s="56">
        <v>0.3517632039880898</v>
      </c>
      <c r="Y48" s="56">
        <v>0.2721859852867255</v>
      </c>
      <c r="Z48" s="56">
        <v>0.14930686818287481</v>
      </c>
      <c r="AA48" s="56">
        <v>0</v>
      </c>
      <c r="AB48" s="56">
        <v>0</v>
      </c>
      <c r="AC48" s="56">
        <v>0</v>
      </c>
      <c r="AD48" s="56">
        <v>0</v>
      </c>
      <c r="AE48" s="56">
        <v>0</v>
      </c>
      <c r="AF48" s="56">
        <v>0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  <c r="AL48" s="222"/>
      <c r="AM48" s="222" t="s">
        <v>615</v>
      </c>
    </row>
    <row r="49" spans="1:39" x14ac:dyDescent="0.3">
      <c r="A49" s="43" t="s">
        <v>340</v>
      </c>
      <c r="B49" s="56">
        <v>0.65799158429445925</v>
      </c>
      <c r="C49" s="56">
        <v>1.2573098315213149</v>
      </c>
      <c r="D49" s="56">
        <v>2.0421971721772532</v>
      </c>
      <c r="E49" s="56">
        <v>2.4885601361150869</v>
      </c>
      <c r="F49" s="56">
        <v>2.3028143961241687</v>
      </c>
      <c r="G49" s="56">
        <v>2.4454481278282825</v>
      </c>
      <c r="H49" s="56">
        <v>3.9413015707803076</v>
      </c>
      <c r="I49" s="56">
        <v>3.7491916390693434</v>
      </c>
      <c r="J49" s="56">
        <v>3.5470145346200144</v>
      </c>
      <c r="K49" s="56">
        <v>3.3171022955650988</v>
      </c>
      <c r="L49" s="56">
        <v>3.1361373790613212</v>
      </c>
      <c r="M49" s="56">
        <v>2.831954523524927</v>
      </c>
      <c r="N49" s="56">
        <v>2.6542690494268149</v>
      </c>
      <c r="O49" s="56">
        <v>2.4284103126183445</v>
      </c>
      <c r="P49" s="56">
        <v>2.3708229141912436</v>
      </c>
      <c r="Q49" s="56">
        <v>2.3596155276354569</v>
      </c>
      <c r="R49" s="56">
        <v>2.0968237913687218</v>
      </c>
      <c r="S49" s="56">
        <v>1.8571039332207084</v>
      </c>
      <c r="T49" s="56">
        <v>1.6252827481890868</v>
      </c>
      <c r="U49" s="56">
        <v>1.4299659667794522</v>
      </c>
      <c r="V49" s="56">
        <v>1.2195046592596821</v>
      </c>
      <c r="W49" s="56">
        <v>0.98345275037704172</v>
      </c>
      <c r="X49" s="56">
        <v>0.75608440317290926</v>
      </c>
      <c r="Y49" s="56">
        <v>0.51565444953081097</v>
      </c>
      <c r="Z49" s="56">
        <v>0.25821852406708612</v>
      </c>
      <c r="AA49" s="56">
        <v>0</v>
      </c>
      <c r="AB49" s="56">
        <v>0</v>
      </c>
      <c r="AC49" s="56">
        <v>0</v>
      </c>
      <c r="AD49" s="56">
        <v>0</v>
      </c>
      <c r="AE49" s="56">
        <v>0</v>
      </c>
      <c r="AF49" s="56">
        <v>0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222"/>
      <c r="AM49" s="222" t="s">
        <v>615</v>
      </c>
    </row>
    <row r="50" spans="1:39" x14ac:dyDescent="0.3">
      <c r="A50" s="43" t="s">
        <v>341</v>
      </c>
      <c r="B50" s="56">
        <v>0.25544124174746147</v>
      </c>
      <c r="C50" s="56">
        <v>0.16382038876044128</v>
      </c>
      <c r="D50" s="56">
        <v>8.4041446774108824E-2</v>
      </c>
      <c r="E50" s="56">
        <v>0.83722061673905024</v>
      </c>
      <c r="F50" s="56">
        <v>1.401010866419375</v>
      </c>
      <c r="G50" s="56">
        <v>1.3323361428943878</v>
      </c>
      <c r="H50" s="56">
        <v>1.4289915987979291</v>
      </c>
      <c r="I50" s="56">
        <v>1.5313398413362722</v>
      </c>
      <c r="J50" s="56">
        <v>1.3970841054798975</v>
      </c>
      <c r="K50" s="56">
        <v>1.3308805626516924</v>
      </c>
      <c r="L50" s="56">
        <v>1.2871566258985545</v>
      </c>
      <c r="M50" s="56">
        <v>1.0580013801986048</v>
      </c>
      <c r="N50" s="56">
        <v>1.0652164654607301</v>
      </c>
      <c r="O50" s="56">
        <v>0.88739369290417836</v>
      </c>
      <c r="P50" s="56">
        <v>0.93702317507837263</v>
      </c>
      <c r="Q50" s="56">
        <v>1.5387006395435279</v>
      </c>
      <c r="R50" s="56">
        <v>1.4648678501955164</v>
      </c>
      <c r="S50" s="56">
        <v>1.4276100291268004</v>
      </c>
      <c r="T50" s="56">
        <v>1.3921963146986815</v>
      </c>
      <c r="U50" s="56">
        <v>1.3849776320622791</v>
      </c>
      <c r="V50" s="56">
        <v>1.4231759033333891</v>
      </c>
      <c r="W50" s="56">
        <v>1.4554900585664887</v>
      </c>
      <c r="X50" s="56">
        <v>1.4257625802681819</v>
      </c>
      <c r="Y50" s="56">
        <v>1.2072063354339098</v>
      </c>
      <c r="Z50" s="56">
        <v>0.71802208934034795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222"/>
      <c r="AM50" s="222" t="s">
        <v>615</v>
      </c>
    </row>
    <row r="51" spans="1:39" x14ac:dyDescent="0.3">
      <c r="A51" s="43" t="s">
        <v>342</v>
      </c>
      <c r="B51" s="56">
        <v>3.7650493577023457E-2</v>
      </c>
      <c r="C51" s="56">
        <v>2.8287635919277795E-2</v>
      </c>
      <c r="D51" s="56">
        <v>1.8005028482719589E-2</v>
      </c>
      <c r="E51" s="56">
        <v>0.12627277061204586</v>
      </c>
      <c r="F51" s="56">
        <v>0.17687485610265199</v>
      </c>
      <c r="G51" s="56">
        <v>0.16788113646364219</v>
      </c>
      <c r="H51" s="56">
        <v>0.15302337639216038</v>
      </c>
      <c r="I51" s="56">
        <v>0.15705495949203224</v>
      </c>
      <c r="J51" s="56">
        <v>0.14606282311122074</v>
      </c>
      <c r="K51" s="56">
        <v>0.137221656323992</v>
      </c>
      <c r="L51" s="56">
        <v>0.12972361244231709</v>
      </c>
      <c r="M51" s="56">
        <v>0.11132991440963132</v>
      </c>
      <c r="N51" s="56">
        <v>0.10944163320217185</v>
      </c>
      <c r="O51" s="56">
        <v>9.53432523892664E-2</v>
      </c>
      <c r="P51" s="56">
        <v>9.7457596342555658E-2</v>
      </c>
      <c r="Q51" s="56">
        <v>0.13684856402282133</v>
      </c>
      <c r="R51" s="56">
        <v>0.12387747078781151</v>
      </c>
      <c r="S51" s="56">
        <v>0.11563898655958636</v>
      </c>
      <c r="T51" s="56">
        <v>0.10920734165562655</v>
      </c>
      <c r="U51" s="56">
        <v>0.10608582794220245</v>
      </c>
      <c r="V51" s="56">
        <v>0.10523453631486282</v>
      </c>
      <c r="W51" s="56">
        <v>0.10006473238823121</v>
      </c>
      <c r="X51" s="56">
        <v>8.9031754279667169E-2</v>
      </c>
      <c r="Y51" s="56">
        <v>6.764638926846421E-2</v>
      </c>
      <c r="Z51" s="56">
        <v>3.7258628421175138E-2</v>
      </c>
      <c r="AA51" s="56">
        <v>0</v>
      </c>
      <c r="AB51" s="56">
        <v>0</v>
      </c>
      <c r="AC51" s="56">
        <v>0</v>
      </c>
      <c r="AD51" s="56">
        <v>0</v>
      </c>
      <c r="AE51" s="56">
        <v>0</v>
      </c>
      <c r="AF51" s="56">
        <v>0</v>
      </c>
      <c r="AG51" s="56">
        <v>0</v>
      </c>
      <c r="AH51" s="56">
        <v>0</v>
      </c>
      <c r="AI51" s="56">
        <v>0</v>
      </c>
      <c r="AJ51" s="56">
        <v>0</v>
      </c>
      <c r="AK51" s="56">
        <v>0</v>
      </c>
      <c r="AL51" s="222"/>
      <c r="AM51" s="222" t="s">
        <v>615</v>
      </c>
    </row>
    <row r="52" spans="1:39" x14ac:dyDescent="0.3">
      <c r="A52" s="43" t="s">
        <v>343</v>
      </c>
      <c r="B52" s="56">
        <v>0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222"/>
      <c r="AM52" s="222" t="s">
        <v>615</v>
      </c>
    </row>
    <row r="53" spans="1:39" x14ac:dyDescent="0.3">
      <c r="A53" s="43" t="s">
        <v>344</v>
      </c>
      <c r="B53" s="56">
        <v>0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222"/>
      <c r="AM53" s="222" t="s">
        <v>615</v>
      </c>
    </row>
    <row r="54" spans="1:39" x14ac:dyDescent="0.3">
      <c r="A54" s="43" t="s">
        <v>345</v>
      </c>
      <c r="B54" s="56">
        <v>2.8350867251401777</v>
      </c>
      <c r="C54" s="56">
        <v>0.73002968706685689</v>
      </c>
      <c r="D54" s="56">
        <v>0.12057714602056115</v>
      </c>
      <c r="E54" s="56">
        <v>0.4924196369900995</v>
      </c>
      <c r="F54" s="56">
        <v>0.31363845628722831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222"/>
      <c r="AM54" s="222"/>
    </row>
    <row r="55" spans="1:39" x14ac:dyDescent="0.3">
      <c r="A55" s="43" t="s">
        <v>79</v>
      </c>
      <c r="B55" s="56">
        <v>16.678681846360764</v>
      </c>
      <c r="C55" s="56">
        <v>12.197988372603749</v>
      </c>
      <c r="D55" s="56">
        <v>8.85226216235524</v>
      </c>
      <c r="E55" s="56">
        <v>11.572346392509552</v>
      </c>
      <c r="F55" s="56">
        <v>7.0605550915959014</v>
      </c>
      <c r="G55" s="56">
        <v>6.4808449885525921</v>
      </c>
      <c r="H55" s="56">
        <v>4.4236148922375449</v>
      </c>
      <c r="I55" s="56">
        <v>3.5083387236738992</v>
      </c>
      <c r="J55" s="56">
        <v>3.1512253282299238</v>
      </c>
      <c r="K55" s="56">
        <v>3.0444075171624814</v>
      </c>
      <c r="L55" s="56">
        <v>2.946169114315687</v>
      </c>
      <c r="M55" s="56">
        <v>2.7484999952041238</v>
      </c>
      <c r="N55" s="56">
        <v>2.6738360433636914</v>
      </c>
      <c r="O55" s="56">
        <v>2.5196775270367744</v>
      </c>
      <c r="P55" s="56">
        <v>2.5351648958957602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222"/>
      <c r="AM55" s="222"/>
    </row>
    <row r="56" spans="1:39" x14ac:dyDescent="0.3">
      <c r="A56" s="43" t="s">
        <v>347</v>
      </c>
      <c r="B56" s="56">
        <v>7.0261885256459138</v>
      </c>
      <c r="C56" s="56">
        <v>9.2099529452519953</v>
      </c>
      <c r="D56" s="56">
        <v>9.6175372027482915</v>
      </c>
      <c r="E56" s="56">
        <v>5.3374352579334348</v>
      </c>
      <c r="F56" s="56">
        <v>6.4122058990152722</v>
      </c>
      <c r="G56" s="56">
        <v>4.8253670961164019</v>
      </c>
      <c r="H56" s="56">
        <v>3.5284459264556789</v>
      </c>
      <c r="I56" s="56">
        <v>3.0966641720319221</v>
      </c>
      <c r="J56" s="56">
        <v>2.7274191915690311</v>
      </c>
      <c r="K56" s="56">
        <v>2.4141079954389468</v>
      </c>
      <c r="L56" s="56">
        <v>2.1322197248998589</v>
      </c>
      <c r="M56" s="56">
        <v>1.9824444522785516</v>
      </c>
      <c r="N56" s="56">
        <v>1.6860081968345551</v>
      </c>
      <c r="O56" s="56">
        <v>1.6164829000021079</v>
      </c>
      <c r="P56" s="56">
        <v>1.4114119564062839</v>
      </c>
      <c r="Q56" s="56">
        <v>1.6027643204905151</v>
      </c>
      <c r="R56" s="56">
        <v>1.440067502871252</v>
      </c>
      <c r="S56" s="56">
        <v>1.2808765008615186</v>
      </c>
      <c r="T56" s="56">
        <v>1.1304888398026436</v>
      </c>
      <c r="U56" s="56">
        <v>0.98375507353875546</v>
      </c>
      <c r="V56" s="56">
        <v>0.83569163297853977</v>
      </c>
      <c r="W56" s="56">
        <v>0.67940605377260577</v>
      </c>
      <c r="X56" s="56">
        <v>0.51406792180777372</v>
      </c>
      <c r="Y56" s="56">
        <v>0.34322398120537184</v>
      </c>
      <c r="Z56" s="56">
        <v>0.17082844750122148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222" t="s">
        <v>615</v>
      </c>
      <c r="AM56" s="222"/>
    </row>
    <row r="57" spans="1:39" x14ac:dyDescent="0.3">
      <c r="A57" s="43" t="s">
        <v>470</v>
      </c>
      <c r="B57" s="56">
        <v>0.84534139386547846</v>
      </c>
      <c r="C57" s="56">
        <v>0.53425021217872148</v>
      </c>
      <c r="D57" s="56">
        <v>0.22169475245240849</v>
      </c>
      <c r="E57" s="56">
        <v>0.51760536066930862</v>
      </c>
      <c r="F57" s="56">
        <v>0.72193623218298619</v>
      </c>
      <c r="G57" s="56">
        <v>1.7065692132637393</v>
      </c>
      <c r="H57" s="56">
        <v>1.9590819648750475</v>
      </c>
      <c r="I57" s="56">
        <v>1.9383393770577102</v>
      </c>
      <c r="J57" s="56">
        <v>1.7911332890983833</v>
      </c>
      <c r="K57" s="56">
        <v>1.8269238119095763</v>
      </c>
      <c r="L57" s="56">
        <v>1.8334356107321148</v>
      </c>
      <c r="M57" s="56">
        <v>1.5606555154398429</v>
      </c>
      <c r="N57" s="56">
        <v>1.5877751505918845</v>
      </c>
      <c r="O57" s="56">
        <v>1.2857757492832378</v>
      </c>
      <c r="P57" s="56">
        <v>1.3026300141038252</v>
      </c>
      <c r="Q57" s="56">
        <v>1.0252474372040974</v>
      </c>
      <c r="R57" s="56">
        <v>1.1511018953757119</v>
      </c>
      <c r="S57" s="56">
        <v>1.2681282593266454</v>
      </c>
      <c r="T57" s="56">
        <v>1.3807993479939298</v>
      </c>
      <c r="U57" s="56">
        <v>1.4884357520843612</v>
      </c>
      <c r="V57" s="56">
        <v>1.5918273993986365</v>
      </c>
      <c r="W57" s="56">
        <v>1.6912531400419133</v>
      </c>
      <c r="X57" s="56">
        <v>1.7857803759749096</v>
      </c>
      <c r="Y57" s="56">
        <v>1.8741227369386957</v>
      </c>
      <c r="Z57" s="56">
        <v>1.9547411810433331</v>
      </c>
      <c r="AA57" s="56">
        <v>2.0255247390840636</v>
      </c>
      <c r="AB57" s="56">
        <v>2.0825347310192392</v>
      </c>
      <c r="AC57" s="56">
        <v>2.1374632326808758</v>
      </c>
      <c r="AD57" s="56">
        <v>2.1901928951932268</v>
      </c>
      <c r="AE57" s="56">
        <v>2.240569438289751</v>
      </c>
      <c r="AF57" s="56">
        <v>2.2885066926527324</v>
      </c>
      <c r="AG57" s="56">
        <v>2.3344788331851007</v>
      </c>
      <c r="AH57" s="56">
        <v>2.379168163514731</v>
      </c>
      <c r="AI57" s="56">
        <v>2.423563672984772</v>
      </c>
      <c r="AJ57" s="56">
        <v>2.4681349821134875</v>
      </c>
      <c r="AK57" s="56">
        <v>2.5132120350907372</v>
      </c>
      <c r="AL57" s="222" t="s">
        <v>615</v>
      </c>
      <c r="AM57" s="222"/>
    </row>
    <row r="58" spans="1:39" x14ac:dyDescent="0.3">
      <c r="A58" s="43" t="s">
        <v>353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222"/>
      <c r="AM58" s="222"/>
    </row>
    <row r="59" spans="1:39" x14ac:dyDescent="0.3">
      <c r="A59" s="43" t="s">
        <v>471</v>
      </c>
      <c r="B59" s="56">
        <v>0.14475086318345318</v>
      </c>
      <c r="C59" s="56">
        <v>0.1395774845628375</v>
      </c>
      <c r="D59" s="56">
        <v>0.13440410594222177</v>
      </c>
      <c r="E59" s="56">
        <v>0.13078228987216556</v>
      </c>
      <c r="F59" s="56">
        <v>0.12716047380210938</v>
      </c>
      <c r="G59" s="56">
        <v>0.12353865773205319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>
        <v>0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0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222" t="s">
        <v>615</v>
      </c>
      <c r="AM59" s="222"/>
    </row>
    <row r="60" spans="1:39" x14ac:dyDescent="0.3">
      <c r="A60" s="43" t="s">
        <v>472</v>
      </c>
      <c r="B60" s="56">
        <v>0.78669241781363464</v>
      </c>
      <c r="C60" s="56">
        <v>0.75857612444024369</v>
      </c>
      <c r="D60" s="56">
        <v>0.73045983106685264</v>
      </c>
      <c r="E60" s="56">
        <v>0.71077597441573415</v>
      </c>
      <c r="F60" s="56">
        <v>0.69109211776461543</v>
      </c>
      <c r="G60" s="56">
        <v>0.67140826111349694</v>
      </c>
      <c r="H60" s="56">
        <v>0.64144565630428751</v>
      </c>
      <c r="I60" s="56">
        <v>0.61214563511310982</v>
      </c>
      <c r="J60" s="56">
        <v>0.58350819753996452</v>
      </c>
      <c r="K60" s="56">
        <v>0.57240753193042626</v>
      </c>
      <c r="L60" s="56">
        <v>0.56096907859404843</v>
      </c>
      <c r="M60" s="56">
        <v>0.54919283753083059</v>
      </c>
      <c r="N60" s="56">
        <v>0.53548154834303086</v>
      </c>
      <c r="O60" s="56">
        <v>0.52153640611357299</v>
      </c>
      <c r="P60" s="56">
        <v>0.50735741084245645</v>
      </c>
      <c r="Q60" s="56">
        <v>0.49105277966909605</v>
      </c>
      <c r="R60" s="56">
        <v>0.47465070972837831</v>
      </c>
      <c r="S60" s="56">
        <v>0.45689736631581362</v>
      </c>
      <c r="T60" s="56">
        <v>0.439144022903249</v>
      </c>
      <c r="U60" s="56">
        <v>0.42139067949068443</v>
      </c>
      <c r="V60" s="56">
        <v>0.40363733607811986</v>
      </c>
      <c r="W60" s="56">
        <v>0.38588399266555529</v>
      </c>
      <c r="X60" s="56">
        <v>0.3681306492529906</v>
      </c>
      <c r="Y60" s="56">
        <v>0.35037730584042587</v>
      </c>
      <c r="Z60" s="56">
        <v>0.33262396242786135</v>
      </c>
      <c r="AA60" s="56">
        <v>0.31487061901529673</v>
      </c>
      <c r="AB60" s="56">
        <v>0.31487061901529673</v>
      </c>
      <c r="AC60" s="56">
        <v>0.31487061901529673</v>
      </c>
      <c r="AD60" s="56">
        <v>0.31487061901529673</v>
      </c>
      <c r="AE60" s="56">
        <v>0.31487061901529673</v>
      </c>
      <c r="AF60" s="56">
        <v>0.31487061901529673</v>
      </c>
      <c r="AG60" s="56">
        <v>0.31487061901529673</v>
      </c>
      <c r="AH60" s="56">
        <v>0.31487061901529673</v>
      </c>
      <c r="AI60" s="56">
        <v>0.31487061901529673</v>
      </c>
      <c r="AJ60" s="56">
        <v>0.31487061901529673</v>
      </c>
      <c r="AK60" s="56">
        <v>0.31487061901529673</v>
      </c>
      <c r="AL60" s="222" t="s">
        <v>615</v>
      </c>
      <c r="AM60" s="222"/>
    </row>
    <row r="61" spans="1:39" x14ac:dyDescent="0.3">
      <c r="A61" s="43" t="s">
        <v>355</v>
      </c>
      <c r="B61" s="56">
        <v>9.3988705282553563E-3</v>
      </c>
      <c r="C61" s="56">
        <v>9.3988705282553563E-3</v>
      </c>
      <c r="D61" s="56">
        <v>9.3988705282553563E-3</v>
      </c>
      <c r="E61" s="56">
        <v>9.3988705282553563E-3</v>
      </c>
      <c r="F61" s="56">
        <v>9.3988705282553563E-3</v>
      </c>
      <c r="G61" s="56">
        <v>9.3988705282553563E-3</v>
      </c>
      <c r="H61" s="56">
        <v>9.3988705282553563E-3</v>
      </c>
      <c r="I61" s="56">
        <v>9.3988705282553563E-3</v>
      </c>
      <c r="J61" s="56">
        <v>9.3988705282553563E-3</v>
      </c>
      <c r="K61" s="56">
        <v>9.3988705282553563E-3</v>
      </c>
      <c r="L61" s="56">
        <v>9.3988705282553563E-3</v>
      </c>
      <c r="M61" s="56">
        <v>9.3988705282553563E-3</v>
      </c>
      <c r="N61" s="56">
        <v>9.3988705282553563E-3</v>
      </c>
      <c r="O61" s="56">
        <v>9.3988705282553563E-3</v>
      </c>
      <c r="P61" s="56">
        <v>9.3988705282553563E-3</v>
      </c>
      <c r="Q61" s="56">
        <v>9.3988705282553563E-3</v>
      </c>
      <c r="R61" s="56">
        <v>9.3988705282553563E-3</v>
      </c>
      <c r="S61" s="56">
        <v>9.3988705282553563E-3</v>
      </c>
      <c r="T61" s="56">
        <v>9.3988705282553563E-3</v>
      </c>
      <c r="U61" s="56">
        <v>9.3988705282553563E-3</v>
      </c>
      <c r="V61" s="56">
        <v>9.3988705282553563E-3</v>
      </c>
      <c r="W61" s="56">
        <v>9.3988705282553563E-3</v>
      </c>
      <c r="X61" s="56">
        <v>9.3988705282553563E-3</v>
      </c>
      <c r="Y61" s="56">
        <v>9.3988705282553563E-3</v>
      </c>
      <c r="Z61" s="56">
        <v>9.3988705282553563E-3</v>
      </c>
      <c r="AA61" s="56">
        <v>9.3988705282553563E-3</v>
      </c>
      <c r="AB61" s="56">
        <v>9.3988705282553563E-3</v>
      </c>
      <c r="AC61" s="56">
        <v>9.3988705282553563E-3</v>
      </c>
      <c r="AD61" s="56">
        <v>9.3988705282553563E-3</v>
      </c>
      <c r="AE61" s="56">
        <v>9.3988705282553563E-3</v>
      </c>
      <c r="AF61" s="56">
        <v>9.3988705282553563E-3</v>
      </c>
      <c r="AG61" s="56">
        <v>9.3988705282553563E-3</v>
      </c>
      <c r="AH61" s="56">
        <v>9.3988705282553563E-3</v>
      </c>
      <c r="AI61" s="56">
        <v>9.3988705282553563E-3</v>
      </c>
      <c r="AJ61" s="56">
        <v>9.3988705282553563E-3</v>
      </c>
      <c r="AK61" s="56">
        <v>9.3988705282553563E-3</v>
      </c>
      <c r="AL61" s="222"/>
      <c r="AM61" s="222"/>
    </row>
    <row r="62" spans="1:39" x14ac:dyDescent="0.3">
      <c r="A62" s="43" t="s">
        <v>473</v>
      </c>
      <c r="B62" s="56">
        <v>2.5815117103820302E-2</v>
      </c>
      <c r="C62" s="56">
        <v>2.4892487891279194E-2</v>
      </c>
      <c r="D62" s="56">
        <v>2.3969858678738083E-2</v>
      </c>
      <c r="E62" s="56">
        <v>2.3323937791492649E-2</v>
      </c>
      <c r="F62" s="56">
        <v>2.2678016904247214E-2</v>
      </c>
      <c r="G62" s="56">
        <v>2.2032096017001779E-2</v>
      </c>
      <c r="H62" s="56">
        <v>2.104888055137558E-2</v>
      </c>
      <c r="I62" s="56">
        <v>2.0087407603286419E-2</v>
      </c>
      <c r="J62" s="56">
        <v>1.9147677172734304E-2</v>
      </c>
      <c r="K62" s="56">
        <v>1.8783411576483871E-2</v>
      </c>
      <c r="L62" s="56">
        <v>1.8408061559528285E-2</v>
      </c>
      <c r="M62" s="56">
        <v>1.8021627121867542E-2</v>
      </c>
      <c r="N62" s="56">
        <v>1.7571694558628771E-2</v>
      </c>
      <c r="O62" s="56">
        <v>1.7114088165671049E-2</v>
      </c>
      <c r="P62" s="56">
        <v>1.6648807942994361E-2</v>
      </c>
      <c r="Q62" s="56">
        <v>1.6113775503957168E-2</v>
      </c>
      <c r="R62" s="56">
        <v>1.5575545635870413E-2</v>
      </c>
      <c r="S62" s="56">
        <v>1.4992974063039691E-2</v>
      </c>
      <c r="T62" s="56">
        <v>1.4410402490208972E-2</v>
      </c>
      <c r="U62" s="56">
        <v>1.3827830917378251E-2</v>
      </c>
      <c r="V62" s="56">
        <v>1.324525934454753E-2</v>
      </c>
      <c r="W62" s="56">
        <v>1.2662687771716813E-2</v>
      </c>
      <c r="X62" s="56">
        <v>1.2080116198886088E-2</v>
      </c>
      <c r="Y62" s="56">
        <v>1.1497544626055366E-2</v>
      </c>
      <c r="Z62" s="56">
        <v>1.0914973053224643E-2</v>
      </c>
      <c r="AA62" s="56">
        <v>1.0332401480393924E-2</v>
      </c>
      <c r="AB62" s="56">
        <v>1.0332401480393924E-2</v>
      </c>
      <c r="AC62" s="56">
        <v>1.0332401480393924E-2</v>
      </c>
      <c r="AD62" s="56">
        <v>1.0332401480393924E-2</v>
      </c>
      <c r="AE62" s="56">
        <v>1.0332401480393924E-2</v>
      </c>
      <c r="AF62" s="56">
        <v>1.0332401480393924E-2</v>
      </c>
      <c r="AG62" s="56">
        <v>1.0332401480393924E-2</v>
      </c>
      <c r="AH62" s="56">
        <v>1.0332401480393924E-2</v>
      </c>
      <c r="AI62" s="56">
        <v>1.0332401480393924E-2</v>
      </c>
      <c r="AJ62" s="56">
        <v>1.0332401480393924E-2</v>
      </c>
      <c r="AK62" s="56">
        <v>1.0332401480393924E-2</v>
      </c>
      <c r="AL62" s="222" t="s">
        <v>615</v>
      </c>
      <c r="AM62" s="222"/>
    </row>
    <row r="63" spans="1:39" x14ac:dyDescent="0.3">
      <c r="A63" s="43" t="s">
        <v>474</v>
      </c>
      <c r="B63" s="56">
        <v>0.6882056300693874</v>
      </c>
      <c r="C63" s="56">
        <v>0.6636092427671848</v>
      </c>
      <c r="D63" s="56">
        <v>0.63901285546498232</v>
      </c>
      <c r="E63" s="56">
        <v>0.62179323994303926</v>
      </c>
      <c r="F63" s="56">
        <v>0.60457362442109608</v>
      </c>
      <c r="G63" s="56">
        <v>0.58735400889915312</v>
      </c>
      <c r="H63" s="56">
        <v>0.5611424516827378</v>
      </c>
      <c r="I63" s="56">
        <v>0.53551052859777737</v>
      </c>
      <c r="J63" s="56">
        <v>0.51045823964427151</v>
      </c>
      <c r="K63" s="56">
        <v>0.50074727714226408</v>
      </c>
      <c r="L63" s="56">
        <v>0.49074081488696614</v>
      </c>
      <c r="M63" s="56">
        <v>0.48043885287837756</v>
      </c>
      <c r="N63" s="56">
        <v>0.46844409329905146</v>
      </c>
      <c r="O63" s="56">
        <v>0.45624475696744737</v>
      </c>
      <c r="P63" s="56">
        <v>0.44384084388356504</v>
      </c>
      <c r="Q63" s="56">
        <v>0.42957740532024885</v>
      </c>
      <c r="R63" s="56">
        <v>0.41522872644348363</v>
      </c>
      <c r="S63" s="56">
        <v>0.39969794133303566</v>
      </c>
      <c r="T63" s="56">
        <v>0.38416715622258785</v>
      </c>
      <c r="U63" s="56">
        <v>0.36863637111213993</v>
      </c>
      <c r="V63" s="56">
        <v>0.35310558600169217</v>
      </c>
      <c r="W63" s="56">
        <v>0.33757480089124431</v>
      </c>
      <c r="X63" s="56">
        <v>0.32204401578079633</v>
      </c>
      <c r="Y63" s="56">
        <v>0.30651323067034847</v>
      </c>
      <c r="Z63" s="56">
        <v>0.29098244555990066</v>
      </c>
      <c r="AA63" s="56">
        <v>0.27545166044945274</v>
      </c>
      <c r="AB63" s="56">
        <v>0.27545166044945274</v>
      </c>
      <c r="AC63" s="56">
        <v>0.27545166044945274</v>
      </c>
      <c r="AD63" s="56">
        <v>0.27545166044945274</v>
      </c>
      <c r="AE63" s="56">
        <v>0.27545166044945274</v>
      </c>
      <c r="AF63" s="56">
        <v>0.27545166044945274</v>
      </c>
      <c r="AG63" s="56">
        <v>0.27545166044945274</v>
      </c>
      <c r="AH63" s="56">
        <v>0.27545166044945274</v>
      </c>
      <c r="AI63" s="56">
        <v>0.27545166044945274</v>
      </c>
      <c r="AJ63" s="56">
        <v>0.27545166044945274</v>
      </c>
      <c r="AK63" s="56">
        <v>0.27545166044945274</v>
      </c>
      <c r="AL63" s="222" t="s">
        <v>615</v>
      </c>
      <c r="AM63" s="222"/>
    </row>
    <row r="64" spans="1:39" x14ac:dyDescent="0.3">
      <c r="A64" s="43" t="s">
        <v>475</v>
      </c>
      <c r="B64" s="56">
        <v>0.26895120035769621</v>
      </c>
      <c r="C64" s="56">
        <v>0.25933891646992396</v>
      </c>
      <c r="D64" s="56">
        <v>0.24972663258215161</v>
      </c>
      <c r="E64" s="56">
        <v>0.24299719582375476</v>
      </c>
      <c r="F64" s="56">
        <v>0.23626775906535788</v>
      </c>
      <c r="G64" s="56">
        <v>0.22953832230696103</v>
      </c>
      <c r="H64" s="56">
        <v>0.21929482898376848</v>
      </c>
      <c r="I64" s="56">
        <v>0.20927785704984048</v>
      </c>
      <c r="J64" s="56">
        <v>0.19948740650517713</v>
      </c>
      <c r="K64" s="56">
        <v>0.19569235614896285</v>
      </c>
      <c r="L64" s="56">
        <v>0.19178182430018237</v>
      </c>
      <c r="M64" s="56">
        <v>0.18775581095883567</v>
      </c>
      <c r="N64" s="56">
        <v>0.18306825124425377</v>
      </c>
      <c r="O64" s="56">
        <v>0.17830074280404909</v>
      </c>
      <c r="P64" s="56">
        <v>0.17345328563822157</v>
      </c>
      <c r="Q64" s="56">
        <v>0.16787912472581323</v>
      </c>
      <c r="R64" s="56">
        <v>0.16227165184439543</v>
      </c>
      <c r="S64" s="56">
        <v>0.15620221109086474</v>
      </c>
      <c r="T64" s="56">
        <v>0.15013277033733408</v>
      </c>
      <c r="U64" s="56">
        <v>0.14406332958380341</v>
      </c>
      <c r="V64" s="56">
        <v>0.13799388883027278</v>
      </c>
      <c r="W64" s="56">
        <v>0.13192444807674208</v>
      </c>
      <c r="X64" s="56">
        <v>0.12585500732321139</v>
      </c>
      <c r="Y64" s="56">
        <v>0.11978556656968072</v>
      </c>
      <c r="Z64" s="56">
        <v>0.11371612581615007</v>
      </c>
      <c r="AA64" s="56">
        <v>0.1076466850626194</v>
      </c>
      <c r="AB64" s="56">
        <v>0.1076466850626194</v>
      </c>
      <c r="AC64" s="56">
        <v>0.1076466850626194</v>
      </c>
      <c r="AD64" s="56">
        <v>0.1076466850626194</v>
      </c>
      <c r="AE64" s="56">
        <v>0.1076466850626194</v>
      </c>
      <c r="AF64" s="56">
        <v>0.1076466850626194</v>
      </c>
      <c r="AG64" s="56">
        <v>0.1076466850626194</v>
      </c>
      <c r="AH64" s="56">
        <v>0.1076466850626194</v>
      </c>
      <c r="AI64" s="56">
        <v>0.1076466850626194</v>
      </c>
      <c r="AJ64" s="56">
        <v>0.1076466850626194</v>
      </c>
      <c r="AK64" s="56">
        <v>0.1076466850626194</v>
      </c>
      <c r="AL64" s="222" t="s">
        <v>615</v>
      </c>
      <c r="AM64" s="222"/>
    </row>
    <row r="65" spans="1:39" x14ac:dyDescent="0.3">
      <c r="A65" s="43" t="s">
        <v>476</v>
      </c>
      <c r="B65" s="56">
        <v>0.19467773621690385</v>
      </c>
      <c r="C65" s="56">
        <v>0.37496832585219297</v>
      </c>
      <c r="D65" s="56">
        <v>0.31401092150722987</v>
      </c>
      <c r="E65" s="56">
        <v>0.37307247161390777</v>
      </c>
      <c r="F65" s="56">
        <v>0.41628170422001615</v>
      </c>
      <c r="G65" s="56">
        <v>0.61539804498479878</v>
      </c>
      <c r="H65" s="56">
        <v>0.66928985239748029</v>
      </c>
      <c r="I65" s="56">
        <v>0.69986523922451072</v>
      </c>
      <c r="J65" s="56">
        <v>0.71254641043593991</v>
      </c>
      <c r="K65" s="56">
        <v>0.74830362428128816</v>
      </c>
      <c r="L65" s="56">
        <v>0.79213135207660412</v>
      </c>
      <c r="M65" s="56">
        <v>0.75114890254757805</v>
      </c>
      <c r="N65" s="56">
        <v>0.81131307633755334</v>
      </c>
      <c r="O65" s="56">
        <v>0.75893802784882292</v>
      </c>
      <c r="P65" s="56">
        <v>0.82026980939187533</v>
      </c>
      <c r="Q65" s="56">
        <v>0.77850442544384413</v>
      </c>
      <c r="R65" s="56">
        <v>0.70808207399428658</v>
      </c>
      <c r="S65" s="56">
        <v>0.63499085546902423</v>
      </c>
      <c r="T65" s="56">
        <v>0.5562659145869181</v>
      </c>
      <c r="U65" s="56">
        <v>0.48453351912744924</v>
      </c>
      <c r="V65" s="56">
        <v>0.40672935238778651</v>
      </c>
      <c r="W65" s="56">
        <v>0.32269686083820903</v>
      </c>
      <c r="X65" s="56">
        <v>0.2443964446818245</v>
      </c>
      <c r="Y65" s="56">
        <v>0.16498983980667417</v>
      </c>
      <c r="Z65" s="56">
        <v>8.2111289588934655E-2</v>
      </c>
      <c r="AA65" s="56">
        <v>0</v>
      </c>
      <c r="AB65" s="56">
        <v>0</v>
      </c>
      <c r="AC65" s="56">
        <v>0</v>
      </c>
      <c r="AD65" s="56">
        <v>0</v>
      </c>
      <c r="AE65" s="56">
        <v>0</v>
      </c>
      <c r="AF65" s="56">
        <v>0</v>
      </c>
      <c r="AG65" s="56">
        <v>0</v>
      </c>
      <c r="AH65" s="56">
        <v>0</v>
      </c>
      <c r="AI65" s="56">
        <v>0</v>
      </c>
      <c r="AJ65" s="56">
        <v>0</v>
      </c>
      <c r="AK65" s="56">
        <v>0</v>
      </c>
      <c r="AL65" s="222"/>
      <c r="AM65" s="222" t="s">
        <v>615</v>
      </c>
    </row>
    <row r="66" spans="1:39" x14ac:dyDescent="0.3">
      <c r="A66" s="43" t="s">
        <v>477</v>
      </c>
      <c r="B66" s="56">
        <v>0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6">
        <v>0</v>
      </c>
      <c r="T66" s="56">
        <v>0</v>
      </c>
      <c r="U66" s="56">
        <v>0</v>
      </c>
      <c r="V66" s="56">
        <v>0</v>
      </c>
      <c r="W66" s="56">
        <v>0</v>
      </c>
      <c r="X66" s="56">
        <v>0</v>
      </c>
      <c r="Y66" s="56">
        <v>0</v>
      </c>
      <c r="Z66" s="56">
        <v>0</v>
      </c>
      <c r="AA66" s="56">
        <v>0</v>
      </c>
      <c r="AB66" s="56">
        <v>0</v>
      </c>
      <c r="AC66" s="56">
        <v>0</v>
      </c>
      <c r="AD66" s="56">
        <v>0</v>
      </c>
      <c r="AE66" s="56">
        <v>0</v>
      </c>
      <c r="AF66" s="56">
        <v>0</v>
      </c>
      <c r="AG66" s="56">
        <v>0</v>
      </c>
      <c r="AH66" s="56">
        <v>0</v>
      </c>
      <c r="AI66" s="56">
        <v>0</v>
      </c>
      <c r="AJ66" s="56">
        <v>0</v>
      </c>
      <c r="AK66" s="56">
        <v>0</v>
      </c>
      <c r="AL66" s="222"/>
      <c r="AM66" s="222"/>
    </row>
    <row r="67" spans="1:39" x14ac:dyDescent="0.3">
      <c r="A67" s="43" t="s">
        <v>478</v>
      </c>
      <c r="B67" s="56">
        <v>0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3.4099478100862021E-5</v>
      </c>
      <c r="I67" s="56">
        <v>6.7397676058364081E-5</v>
      </c>
      <c r="J67" s="56">
        <v>1.0117632513924191E-4</v>
      </c>
      <c r="K67" s="56">
        <v>1.3218955010557611E-4</v>
      </c>
      <c r="L67" s="56">
        <v>1.6304615705691131E-4</v>
      </c>
      <c r="M67" s="56">
        <v>1.8866094476146012E-4</v>
      </c>
      <c r="N67" s="56">
        <v>2.1156388071752734E-4</v>
      </c>
      <c r="O67" s="56">
        <v>2.3115275912243631E-4</v>
      </c>
      <c r="P67" s="56">
        <v>2.539632745637268E-4</v>
      </c>
      <c r="Q67" s="56">
        <v>2.8285837912618648E-4</v>
      </c>
      <c r="R67" s="56">
        <v>3.4632850335793419E-4</v>
      </c>
      <c r="S67" s="56">
        <v>4.0533904900556431E-4</v>
      </c>
      <c r="T67" s="56">
        <v>4.5784182182686742E-4</v>
      </c>
      <c r="U67" s="56">
        <v>5.1449667021182964E-4</v>
      </c>
      <c r="V67" s="56">
        <v>5.6553528247779629E-4</v>
      </c>
      <c r="W67" s="56">
        <v>6.0585781764230294E-4</v>
      </c>
      <c r="X67" s="56">
        <v>6.5580440933321886E-4</v>
      </c>
      <c r="Y67" s="56">
        <v>7.0753942491838572E-4</v>
      </c>
      <c r="Z67" s="56">
        <v>7.4668190688947954E-4</v>
      </c>
      <c r="AA67" s="56">
        <v>8.0446747175799476E-4</v>
      </c>
      <c r="AB67" s="56">
        <v>8.0928567911561138E-4</v>
      </c>
      <c r="AC67" s="56">
        <v>8.1462152900540151E-4</v>
      </c>
      <c r="AD67" s="56">
        <v>8.1961437328578063E-4</v>
      </c>
      <c r="AE67" s="56">
        <v>8.2444615658914091E-4</v>
      </c>
      <c r="AF67" s="56">
        <v>8.2954545113816675E-4</v>
      </c>
      <c r="AG67" s="56">
        <v>8.492593389663913E-4</v>
      </c>
      <c r="AH67" s="56">
        <v>8.5542572842555213E-4</v>
      </c>
      <c r="AI67" s="56">
        <v>8.6194504071640131E-4</v>
      </c>
      <c r="AJ67" s="56">
        <v>8.6375496549699041E-4</v>
      </c>
      <c r="AK67" s="56">
        <v>8.7041500633078706E-4</v>
      </c>
      <c r="AL67" s="222"/>
      <c r="AM67" s="222"/>
    </row>
    <row r="68" spans="1:39" x14ac:dyDescent="0.3">
      <c r="A68" s="43" t="s">
        <v>479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0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0</v>
      </c>
      <c r="AI68" s="56">
        <v>0</v>
      </c>
      <c r="AJ68" s="56">
        <v>0</v>
      </c>
      <c r="AK68" s="56">
        <v>0</v>
      </c>
      <c r="AL68" s="222"/>
      <c r="AM68" s="222"/>
    </row>
    <row r="69" spans="1:39" x14ac:dyDescent="0.3">
      <c r="A69" s="43" t="s">
        <v>480</v>
      </c>
      <c r="B69" s="56">
        <v>0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0</v>
      </c>
      <c r="X69" s="56">
        <v>0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0</v>
      </c>
      <c r="AG69" s="56">
        <v>0</v>
      </c>
      <c r="AH69" s="56">
        <v>0</v>
      </c>
      <c r="AI69" s="56">
        <v>0</v>
      </c>
      <c r="AJ69" s="56">
        <v>0</v>
      </c>
      <c r="AK69" s="56">
        <v>0</v>
      </c>
      <c r="AL69" s="222"/>
      <c r="AM69" s="222"/>
    </row>
    <row r="70" spans="1:39" x14ac:dyDescent="0.3">
      <c r="A70" s="43" t="s">
        <v>481</v>
      </c>
      <c r="B70" s="56">
        <v>0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6">
        <v>0</v>
      </c>
      <c r="V70" s="56">
        <v>0</v>
      </c>
      <c r="W70" s="56">
        <v>0</v>
      </c>
      <c r="X70" s="56">
        <v>0</v>
      </c>
      <c r="Y70" s="56">
        <v>0</v>
      </c>
      <c r="Z70" s="56">
        <v>0</v>
      </c>
      <c r="AA70" s="56">
        <v>0</v>
      </c>
      <c r="AB70" s="56">
        <v>0</v>
      </c>
      <c r="AC70" s="56">
        <v>0</v>
      </c>
      <c r="AD70" s="56">
        <v>0</v>
      </c>
      <c r="AE70" s="56">
        <v>0</v>
      </c>
      <c r="AF70" s="56">
        <v>0</v>
      </c>
      <c r="AG70" s="56">
        <v>0</v>
      </c>
      <c r="AH70" s="56">
        <v>0</v>
      </c>
      <c r="AI70" s="56">
        <v>0</v>
      </c>
      <c r="AJ70" s="56">
        <v>0</v>
      </c>
      <c r="AK70" s="56">
        <v>0</v>
      </c>
      <c r="AL70" s="222"/>
      <c r="AM70" s="222"/>
    </row>
    <row r="71" spans="1:39" x14ac:dyDescent="0.3">
      <c r="A71" s="43" t="s">
        <v>482</v>
      </c>
      <c r="B71" s="56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0</v>
      </c>
      <c r="T71" s="56">
        <v>0</v>
      </c>
      <c r="U71" s="56">
        <v>0</v>
      </c>
      <c r="V71" s="56">
        <v>0</v>
      </c>
      <c r="W71" s="56">
        <v>0</v>
      </c>
      <c r="X71" s="56">
        <v>0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6">
        <v>0</v>
      </c>
      <c r="AE71" s="56">
        <v>0</v>
      </c>
      <c r="AF71" s="56">
        <v>0</v>
      </c>
      <c r="AG71" s="56">
        <v>0</v>
      </c>
      <c r="AH71" s="56">
        <v>0</v>
      </c>
      <c r="AI71" s="56">
        <v>0</v>
      </c>
      <c r="AJ71" s="56">
        <v>0</v>
      </c>
      <c r="AK71" s="56">
        <v>0</v>
      </c>
      <c r="AL71" s="222"/>
      <c r="AM71" s="222"/>
    </row>
    <row r="72" spans="1:39" x14ac:dyDescent="0.3">
      <c r="A72" s="43" t="s">
        <v>483</v>
      </c>
      <c r="B72" s="56">
        <v>0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56">
        <v>0</v>
      </c>
      <c r="T72" s="56">
        <v>0</v>
      </c>
      <c r="U72" s="56">
        <v>0</v>
      </c>
      <c r="V72" s="56">
        <v>0</v>
      </c>
      <c r="W72" s="56">
        <v>0</v>
      </c>
      <c r="X72" s="56">
        <v>0</v>
      </c>
      <c r="Y72" s="56">
        <v>0</v>
      </c>
      <c r="Z72" s="56">
        <v>0</v>
      </c>
      <c r="AA72" s="56">
        <v>0</v>
      </c>
      <c r="AB72" s="56">
        <v>0</v>
      </c>
      <c r="AC72" s="56">
        <v>0</v>
      </c>
      <c r="AD72" s="56">
        <v>0</v>
      </c>
      <c r="AE72" s="56">
        <v>0</v>
      </c>
      <c r="AF72" s="56">
        <v>0</v>
      </c>
      <c r="AG72" s="56">
        <v>0</v>
      </c>
      <c r="AH72" s="56">
        <v>0</v>
      </c>
      <c r="AI72" s="56">
        <v>0</v>
      </c>
      <c r="AJ72" s="56">
        <v>0</v>
      </c>
      <c r="AK72" s="56">
        <v>0</v>
      </c>
      <c r="AL72" s="222"/>
      <c r="AM72" s="222"/>
    </row>
    <row r="73" spans="1:39" x14ac:dyDescent="0.3">
      <c r="A73" s="57" t="s">
        <v>52</v>
      </c>
      <c r="B73" s="58">
        <v>32.816977464792259</v>
      </c>
      <c r="C73" s="58">
        <v>27.725230147421925</v>
      </c>
      <c r="D73" s="58">
        <v>23.510918800930174</v>
      </c>
      <c r="E73" s="58">
        <v>24.943927279226397</v>
      </c>
      <c r="F73" s="58">
        <v>21.655510530717503</v>
      </c>
      <c r="G73" s="58">
        <v>20.164692819117622</v>
      </c>
      <c r="H73" s="58">
        <v>18.064952013161761</v>
      </c>
      <c r="I73" s="58">
        <v>16.512160598394846</v>
      </c>
      <c r="J73" s="58">
        <v>15.169102909248322</v>
      </c>
      <c r="K73" s="58">
        <v>14.453365186864595</v>
      </c>
      <c r="L73" s="58">
        <v>13.842583062590002</v>
      </c>
      <c r="M73" s="58">
        <v>12.539490231468038</v>
      </c>
      <c r="N73" s="58">
        <v>12.047348060103955</v>
      </c>
      <c r="O73" s="58">
        <v>10.976591681279908</v>
      </c>
      <c r="P73" s="58">
        <v>10.848431944071065</v>
      </c>
      <c r="Q73" s="58">
        <v>8.8039212082407055</v>
      </c>
      <c r="R73" s="58">
        <v>8.328638227152716</v>
      </c>
      <c r="S73" s="58">
        <v>7.9158715151056764</v>
      </c>
      <c r="T73" s="58">
        <v>7.5186749795760921</v>
      </c>
      <c r="U73" s="58">
        <v>7.2021759302986794</v>
      </c>
      <c r="V73" s="58">
        <v>6.8910015430918286</v>
      </c>
      <c r="W73" s="58">
        <v>6.4971834196606197</v>
      </c>
      <c r="X73" s="58">
        <v>6.0050511476668289</v>
      </c>
      <c r="Y73" s="58">
        <v>5.2433097751303359</v>
      </c>
      <c r="Z73" s="58">
        <v>4.1288700874372548</v>
      </c>
      <c r="AA73" s="58">
        <v>2.7440294430918395</v>
      </c>
      <c r="AB73" s="58">
        <v>2.8010442532343731</v>
      </c>
      <c r="AC73" s="58">
        <v>2.8559780907458991</v>
      </c>
      <c r="AD73" s="58">
        <v>2.9087127461025308</v>
      </c>
      <c r="AE73" s="58">
        <v>2.9590941209823582</v>
      </c>
      <c r="AF73" s="58">
        <v>3.0070364746398885</v>
      </c>
      <c r="AG73" s="58">
        <v>3.0530283290600853</v>
      </c>
      <c r="AH73" s="58">
        <v>3.0977238257791746</v>
      </c>
      <c r="AI73" s="58">
        <v>3.1421258545615065</v>
      </c>
      <c r="AJ73" s="58">
        <v>3.1866989736150027</v>
      </c>
      <c r="AK73" s="58">
        <v>3.2317826866330859</v>
      </c>
    </row>
    <row r="74" spans="1:39" x14ac:dyDescent="0.3">
      <c r="A74" s="43" t="s">
        <v>508</v>
      </c>
      <c r="B74" s="190">
        <f>SUMIF($AM$48:$AM$72,"Y",B$48:B$72)</f>
        <v>3.5078648747236794</v>
      </c>
      <c r="C74" s="190">
        <f t="shared" ref="C74:AK74" si="6">SUMIF($AM$48:$AM$72,"Y",C$48:C$72)</f>
        <v>3.1976158036608764</v>
      </c>
      <c r="D74" s="190">
        <f t="shared" si="6"/>
        <v>2.9118753830904711</v>
      </c>
      <c r="E74" s="190">
        <f t="shared" si="6"/>
        <v>5.2850491227495615</v>
      </c>
      <c r="F74" s="190">
        <f t="shared" si="6"/>
        <v>5.4560039891504335</v>
      </c>
      <c r="G74" s="190">
        <f t="shared" si="6"/>
        <v>5.5086413045879681</v>
      </c>
      <c r="H74" s="190">
        <f t="shared" si="6"/>
        <v>6.7014444420649637</v>
      </c>
      <c r="I74" s="190">
        <f t="shared" si="6"/>
        <v>6.5823306290629855</v>
      </c>
      <c r="J74" s="190">
        <f t="shared" si="6"/>
        <v>6.1772235326354421</v>
      </c>
      <c r="K74" s="190">
        <f t="shared" si="6"/>
        <v>5.8707642254770924</v>
      </c>
      <c r="L74" s="190">
        <f t="shared" si="6"/>
        <v>5.6592969166163041</v>
      </c>
      <c r="M74" s="190">
        <f t="shared" si="6"/>
        <v>5.0028936085825917</v>
      </c>
      <c r="N74" s="190">
        <f t="shared" si="6"/>
        <v>4.8855526474598863</v>
      </c>
      <c r="O74" s="190">
        <f t="shared" si="6"/>
        <v>4.3718294876196708</v>
      </c>
      <c r="P74" s="190">
        <f t="shared" si="6"/>
        <v>4.4482718955551395</v>
      </c>
      <c r="Q74" s="190">
        <f t="shared" si="6"/>
        <v>5.061604636419597</v>
      </c>
      <c r="R74" s="190">
        <f t="shared" si="6"/>
        <v>4.6599969962220102</v>
      </c>
      <c r="S74" s="190">
        <f t="shared" si="6"/>
        <v>4.3292720525374984</v>
      </c>
      <c r="T74" s="190">
        <f t="shared" si="6"/>
        <v>4.0096757274760568</v>
      </c>
      <c r="U74" s="190">
        <f t="shared" si="6"/>
        <v>3.7721535263730899</v>
      </c>
      <c r="V74" s="190">
        <f t="shared" si="6"/>
        <v>3.5455360346492872</v>
      </c>
      <c r="W74" s="190">
        <f t="shared" si="6"/>
        <v>3.248473568094945</v>
      </c>
      <c r="X74" s="190">
        <f t="shared" si="6"/>
        <v>2.8670383863906723</v>
      </c>
      <c r="Y74" s="190">
        <f t="shared" si="6"/>
        <v>2.2276829993265848</v>
      </c>
      <c r="Z74" s="190">
        <f t="shared" si="6"/>
        <v>1.2449173996004186</v>
      </c>
      <c r="AA74" s="190">
        <f t="shared" si="6"/>
        <v>0</v>
      </c>
      <c r="AB74" s="190">
        <f t="shared" si="6"/>
        <v>0</v>
      </c>
      <c r="AC74" s="190">
        <f t="shared" si="6"/>
        <v>0</v>
      </c>
      <c r="AD74" s="190">
        <f t="shared" si="6"/>
        <v>0</v>
      </c>
      <c r="AE74" s="190">
        <f t="shared" si="6"/>
        <v>0</v>
      </c>
      <c r="AF74" s="190">
        <f t="shared" si="6"/>
        <v>0</v>
      </c>
      <c r="AG74" s="190">
        <f t="shared" si="6"/>
        <v>0</v>
      </c>
      <c r="AH74" s="190">
        <f t="shared" si="6"/>
        <v>0</v>
      </c>
      <c r="AI74" s="190">
        <f t="shared" si="6"/>
        <v>0</v>
      </c>
      <c r="AJ74" s="190">
        <f t="shared" si="6"/>
        <v>0</v>
      </c>
      <c r="AK74" s="190">
        <f t="shared" si="6"/>
        <v>0</v>
      </c>
    </row>
    <row r="75" spans="1:39" x14ac:dyDescent="0.3">
      <c r="A75" s="43" t="s">
        <v>315</v>
      </c>
      <c r="B75" s="190">
        <f>SUMIF($AL$48:$AL$72,"Y",B$48:B$72)</f>
        <v>9.7859451480393833</v>
      </c>
      <c r="C75" s="190">
        <f t="shared" ref="C75:AK75" si="7">SUMIF($AL$48:$AL$72,"Y",C$48:C$72)</f>
        <v>11.590197413562185</v>
      </c>
      <c r="D75" s="190">
        <f t="shared" si="7"/>
        <v>11.616805238935646</v>
      </c>
      <c r="E75" s="190">
        <f t="shared" si="7"/>
        <v>7.5847132564489286</v>
      </c>
      <c r="F75" s="190">
        <f t="shared" si="7"/>
        <v>8.8159141231556841</v>
      </c>
      <c r="G75" s="190">
        <f t="shared" si="7"/>
        <v>8.1658076554488073</v>
      </c>
      <c r="H75" s="190">
        <f t="shared" si="7"/>
        <v>6.9304597088528954</v>
      </c>
      <c r="I75" s="190">
        <f t="shared" si="7"/>
        <v>6.4120249774536457</v>
      </c>
      <c r="J75" s="190">
        <f t="shared" si="7"/>
        <v>5.8311540015295629</v>
      </c>
      <c r="K75" s="190">
        <f t="shared" si="7"/>
        <v>5.5286623841466609</v>
      </c>
      <c r="L75" s="190">
        <f t="shared" si="7"/>
        <v>5.2275551149726995</v>
      </c>
      <c r="M75" s="190">
        <f t="shared" si="7"/>
        <v>4.778509096208305</v>
      </c>
      <c r="N75" s="190">
        <f t="shared" si="7"/>
        <v>4.4783489348714038</v>
      </c>
      <c r="O75" s="190">
        <f t="shared" si="7"/>
        <v>4.0754546433360863</v>
      </c>
      <c r="P75" s="190">
        <f t="shared" si="7"/>
        <v>3.8553423188173461</v>
      </c>
      <c r="Q75" s="190">
        <f t="shared" si="7"/>
        <v>3.7326348429137286</v>
      </c>
      <c r="R75" s="190">
        <f t="shared" si="7"/>
        <v>3.6588960318990917</v>
      </c>
      <c r="S75" s="190">
        <f t="shared" si="7"/>
        <v>3.5767952529909182</v>
      </c>
      <c r="T75" s="190">
        <f t="shared" si="7"/>
        <v>3.4991425397499532</v>
      </c>
      <c r="U75" s="190">
        <f t="shared" si="7"/>
        <v>3.4201090367271227</v>
      </c>
      <c r="V75" s="190">
        <f t="shared" si="7"/>
        <v>3.3355011026318087</v>
      </c>
      <c r="W75" s="190">
        <f t="shared" si="7"/>
        <v>3.2387051232197774</v>
      </c>
      <c r="X75" s="190">
        <f t="shared" si="7"/>
        <v>3.1279580863385679</v>
      </c>
      <c r="Y75" s="190">
        <f t="shared" si="7"/>
        <v>3.0055203658505776</v>
      </c>
      <c r="Z75" s="190">
        <f t="shared" si="7"/>
        <v>2.8738071354016914</v>
      </c>
      <c r="AA75" s="190">
        <f t="shared" si="7"/>
        <v>2.7338261050918264</v>
      </c>
      <c r="AB75" s="190">
        <f t="shared" si="7"/>
        <v>2.7908360970270021</v>
      </c>
      <c r="AC75" s="190">
        <f t="shared" si="7"/>
        <v>2.8457645986886386</v>
      </c>
      <c r="AD75" s="190">
        <f t="shared" si="7"/>
        <v>2.8984942612009896</v>
      </c>
      <c r="AE75" s="190">
        <f t="shared" si="7"/>
        <v>2.9488708042975138</v>
      </c>
      <c r="AF75" s="190">
        <f t="shared" si="7"/>
        <v>2.9968080586604953</v>
      </c>
      <c r="AG75" s="190">
        <f t="shared" si="7"/>
        <v>3.0427801991928636</v>
      </c>
      <c r="AH75" s="190">
        <f t="shared" si="7"/>
        <v>3.0874695295224939</v>
      </c>
      <c r="AI75" s="190">
        <f t="shared" si="7"/>
        <v>3.1318650389925349</v>
      </c>
      <c r="AJ75" s="190">
        <f t="shared" si="7"/>
        <v>3.1764363481212503</v>
      </c>
      <c r="AK75" s="190">
        <f t="shared" si="7"/>
        <v>3.2215134010985</v>
      </c>
    </row>
    <row r="79" spans="1:39" x14ac:dyDescent="0.3">
      <c r="A79" s="223" t="s">
        <v>640</v>
      </c>
    </row>
    <row r="80" spans="1:39" x14ac:dyDescent="0.3">
      <c r="B80" s="43">
        <f>'Electric Generation - GGRA'!C27</f>
        <v>2015</v>
      </c>
      <c r="C80" s="43">
        <f>'Electric Generation - GGRA'!D27</f>
        <v>2016</v>
      </c>
      <c r="D80" s="43">
        <f>'Electric Generation - GGRA'!E27</f>
        <v>2017</v>
      </c>
      <c r="E80" s="43">
        <f>'Electric Generation - GGRA'!F27</f>
        <v>2018</v>
      </c>
      <c r="F80" s="43">
        <f>'Electric Generation - GGRA'!G27</f>
        <v>2019</v>
      </c>
      <c r="G80" s="43">
        <f>'Electric Generation - GGRA'!H27</f>
        <v>2020</v>
      </c>
      <c r="H80" s="43">
        <f>'Electric Generation - GGRA'!I27</f>
        <v>2021</v>
      </c>
      <c r="I80" s="43">
        <f>'Electric Generation - GGRA'!J27</f>
        <v>2022</v>
      </c>
      <c r="J80" s="43">
        <f>'Electric Generation - GGRA'!K27</f>
        <v>2023</v>
      </c>
      <c r="K80" s="43">
        <f>'Electric Generation - GGRA'!L27</f>
        <v>2024</v>
      </c>
      <c r="L80" s="43">
        <f>'Electric Generation - GGRA'!M27</f>
        <v>2025</v>
      </c>
      <c r="M80" s="43">
        <f>'Electric Generation - GGRA'!N27</f>
        <v>2026</v>
      </c>
      <c r="N80" s="43">
        <f>'Electric Generation - GGRA'!O27</f>
        <v>2027</v>
      </c>
      <c r="O80" s="43">
        <f>'Electric Generation - GGRA'!P27</f>
        <v>2028</v>
      </c>
      <c r="P80" s="43">
        <f>'Electric Generation - GGRA'!Q27</f>
        <v>2029</v>
      </c>
      <c r="Q80" s="43">
        <f>'Electric Generation - GGRA'!R27</f>
        <v>2030</v>
      </c>
      <c r="R80" s="43">
        <f>'Electric Generation - GGRA'!S27</f>
        <v>2031</v>
      </c>
      <c r="S80" s="43">
        <f>'Electric Generation - GGRA'!T27</f>
        <v>2032</v>
      </c>
      <c r="T80" s="43">
        <f>'Electric Generation - GGRA'!U27</f>
        <v>2033</v>
      </c>
      <c r="U80" s="43">
        <f>'Electric Generation - GGRA'!V27</f>
        <v>2034</v>
      </c>
      <c r="V80" s="43">
        <f>'Electric Generation - GGRA'!W27</f>
        <v>2035</v>
      </c>
      <c r="W80" s="43">
        <f>'Electric Generation - GGRA'!X27</f>
        <v>2036</v>
      </c>
      <c r="X80" s="43">
        <f>'Electric Generation - GGRA'!Y27</f>
        <v>2037</v>
      </c>
      <c r="Y80" s="43">
        <f>'Electric Generation - GGRA'!Z27</f>
        <v>2038</v>
      </c>
      <c r="Z80" s="43">
        <f>'Electric Generation - GGRA'!AA27</f>
        <v>2039</v>
      </c>
      <c r="AA80" s="43">
        <f>'Electric Generation - GGRA'!AB27</f>
        <v>2040</v>
      </c>
      <c r="AB80" s="43">
        <f>'Electric Generation - GGRA'!AC27</f>
        <v>2041</v>
      </c>
      <c r="AC80" s="43">
        <f>'Electric Generation - GGRA'!AD27</f>
        <v>2042</v>
      </c>
      <c r="AD80" s="43">
        <f>'Electric Generation - GGRA'!AE27</f>
        <v>2043</v>
      </c>
      <c r="AE80" s="43">
        <f>'Electric Generation - GGRA'!AF27</f>
        <v>2044</v>
      </c>
      <c r="AF80" s="43">
        <f>'Electric Generation - GGRA'!AG27</f>
        <v>2045</v>
      </c>
      <c r="AG80" s="43">
        <f>'Electric Generation - GGRA'!AH27</f>
        <v>2046</v>
      </c>
      <c r="AH80" s="43">
        <f>'Electric Generation - GGRA'!AI27</f>
        <v>2047</v>
      </c>
      <c r="AI80" s="43">
        <f>'Electric Generation - GGRA'!AJ27</f>
        <v>2048</v>
      </c>
      <c r="AJ80" s="43">
        <f>'Electric Generation - GGRA'!AK27</f>
        <v>2049</v>
      </c>
      <c r="AK80" s="43">
        <f>'Electric Generation - GGRA'!AL27</f>
        <v>2050</v>
      </c>
    </row>
    <row r="81" spans="1:39" x14ac:dyDescent="0.3">
      <c r="A81" s="47" t="s">
        <v>627</v>
      </c>
      <c r="B81" s="232">
        <f>'Electric Generation - GGRA'!C35</f>
        <v>0</v>
      </c>
      <c r="C81" s="232">
        <f>'Electric Generation - GGRA'!D35</f>
        <v>0</v>
      </c>
      <c r="D81" s="232">
        <f>'Electric Generation - GGRA'!E35</f>
        <v>0</v>
      </c>
      <c r="E81" s="232">
        <f>'Electric Generation - GGRA'!F35</f>
        <v>0</v>
      </c>
      <c r="F81" s="232">
        <f>'Electric Generation - GGRA'!G35</f>
        <v>0</v>
      </c>
      <c r="G81" s="232">
        <f>'Electric Generation - GGRA'!H35</f>
        <v>0</v>
      </c>
      <c r="H81" s="232">
        <f>'Electric Generation - GGRA'!I35</f>
        <v>0</v>
      </c>
      <c r="I81" s="232">
        <f>'Electric Generation - GGRA'!J35</f>
        <v>0</v>
      </c>
      <c r="J81" s="232">
        <f>'Electric Generation - GGRA'!K35</f>
        <v>0</v>
      </c>
      <c r="K81" s="232">
        <f>'Electric Generation - GGRA'!L35</f>
        <v>0</v>
      </c>
      <c r="L81" s="232">
        <f>'Electric Generation - GGRA'!M35</f>
        <v>0</v>
      </c>
      <c r="M81" s="232">
        <f>'Electric Generation - GGRA'!N35</f>
        <v>0</v>
      </c>
      <c r="N81" s="232">
        <f>'Electric Generation - GGRA'!O35</f>
        <v>0</v>
      </c>
      <c r="O81" s="232">
        <f>'Electric Generation - GGRA'!P35</f>
        <v>0</v>
      </c>
      <c r="P81" s="232">
        <f>'Electric Generation - GGRA'!Q35</f>
        <v>0</v>
      </c>
      <c r="Q81" s="232">
        <f>'Electric Generation - GGRA'!R35</f>
        <v>0</v>
      </c>
      <c r="R81" s="232">
        <f>'Electric Generation - GGRA'!S35</f>
        <v>0</v>
      </c>
      <c r="S81" s="232">
        <f>'Electric Generation - GGRA'!T35</f>
        <v>0</v>
      </c>
      <c r="T81" s="232">
        <f>'Electric Generation - GGRA'!U35</f>
        <v>0</v>
      </c>
      <c r="U81" s="232">
        <f>'Electric Generation - GGRA'!V35</f>
        <v>0</v>
      </c>
      <c r="V81" s="232">
        <f>'Electric Generation - GGRA'!W35</f>
        <v>0</v>
      </c>
      <c r="W81" s="232">
        <f>'Electric Generation - GGRA'!X35</f>
        <v>0</v>
      </c>
      <c r="X81" s="232">
        <f>'Electric Generation - GGRA'!Y35</f>
        <v>3.0750396689655849E-2</v>
      </c>
      <c r="Y81" s="232">
        <f>'Electric Generation - GGRA'!Z35</f>
        <v>7.5756677644558734E-2</v>
      </c>
      <c r="Z81" s="232">
        <f>'Electric Generation - GGRA'!AA35</f>
        <v>0.11589444645889677</v>
      </c>
      <c r="AA81" s="232">
        <f>'Electric Generation - GGRA'!AB35</f>
        <v>0.12306932024774576</v>
      </c>
      <c r="AB81" s="232">
        <f>'Electric Generation - GGRA'!AC35</f>
        <v>0.12550985693820521</v>
      </c>
      <c r="AC81" s="232">
        <f>'Electric Generation - GGRA'!AD35</f>
        <v>0.12768969530259525</v>
      </c>
      <c r="AD81" s="232">
        <f>'Electric Generation - GGRA'!AE35</f>
        <v>0.1296095841871174</v>
      </c>
      <c r="AE81" s="232">
        <f>'Electric Generation - GGRA'!AF35</f>
        <v>0.13127726941587597</v>
      </c>
      <c r="AF81" s="232">
        <f>'Electric Generation - GGRA'!AG35</f>
        <v>0.13269472820615319</v>
      </c>
      <c r="AG81" s="232">
        <f>'Electric Generation - GGRA'!AH35</f>
        <v>0.13391708104816338</v>
      </c>
      <c r="AH81" s="232">
        <f>'Electric Generation - GGRA'!AI35</f>
        <v>0.1350092116373092</v>
      </c>
      <c r="AI81" s="232">
        <f>'Electric Generation - GGRA'!AJ35</f>
        <v>0.13602534081687462</v>
      </c>
      <c r="AJ81" s="232">
        <f>'Electric Generation - GGRA'!AK35</f>
        <v>0.1369982033976937</v>
      </c>
      <c r="AK81" s="232">
        <f>'Electric Generation - GGRA'!AL35</f>
        <v>0.13793745308532246</v>
      </c>
    </row>
    <row r="82" spans="1:39" x14ac:dyDescent="0.3">
      <c r="A82" s="43" t="s">
        <v>629</v>
      </c>
      <c r="B82" s="67">
        <f>B75*(1+B81)</f>
        <v>9.7859451480393833</v>
      </c>
      <c r="C82" s="67">
        <f t="shared" ref="C82:AK82" si="8">C75*(1+C81)</f>
        <v>11.590197413562185</v>
      </c>
      <c r="D82" s="67">
        <f t="shared" si="8"/>
        <v>11.616805238935646</v>
      </c>
      <c r="E82" s="67">
        <f t="shared" si="8"/>
        <v>7.5847132564489286</v>
      </c>
      <c r="F82" s="67">
        <f t="shared" si="8"/>
        <v>8.8159141231556841</v>
      </c>
      <c r="G82" s="67">
        <f t="shared" si="8"/>
        <v>8.1658076554488073</v>
      </c>
      <c r="H82" s="67">
        <f t="shared" si="8"/>
        <v>6.9304597088528954</v>
      </c>
      <c r="I82" s="67">
        <f t="shared" si="8"/>
        <v>6.4120249774536457</v>
      </c>
      <c r="J82" s="67">
        <f t="shared" si="8"/>
        <v>5.8311540015295629</v>
      </c>
      <c r="K82" s="67">
        <f t="shared" si="8"/>
        <v>5.5286623841466609</v>
      </c>
      <c r="L82" s="67">
        <f t="shared" si="8"/>
        <v>5.2275551149726995</v>
      </c>
      <c r="M82" s="67">
        <f t="shared" si="8"/>
        <v>4.778509096208305</v>
      </c>
      <c r="N82" s="67">
        <f t="shared" si="8"/>
        <v>4.4783489348714038</v>
      </c>
      <c r="O82" s="67">
        <f t="shared" si="8"/>
        <v>4.0754546433360863</v>
      </c>
      <c r="P82" s="67">
        <f t="shared" si="8"/>
        <v>3.8553423188173461</v>
      </c>
      <c r="Q82" s="67">
        <f t="shared" si="8"/>
        <v>3.7326348429137286</v>
      </c>
      <c r="R82" s="67">
        <f t="shared" si="8"/>
        <v>3.6588960318990917</v>
      </c>
      <c r="S82" s="67">
        <f t="shared" si="8"/>
        <v>3.5767952529909182</v>
      </c>
      <c r="T82" s="67">
        <f t="shared" si="8"/>
        <v>3.4991425397499532</v>
      </c>
      <c r="U82" s="67">
        <f t="shared" si="8"/>
        <v>3.4201090367271227</v>
      </c>
      <c r="V82" s="67">
        <f t="shared" si="8"/>
        <v>3.3355011026318087</v>
      </c>
      <c r="W82" s="67">
        <f t="shared" si="8"/>
        <v>3.2387051232197774</v>
      </c>
      <c r="X82" s="67">
        <f t="shared" si="8"/>
        <v>3.2241440383220956</v>
      </c>
      <c r="Y82" s="67">
        <f t="shared" si="8"/>
        <v>3.2332086033604766</v>
      </c>
      <c r="Z82" s="67">
        <f t="shared" si="8"/>
        <v>3.2068654225886979</v>
      </c>
      <c r="AA82" s="67">
        <f t="shared" si="8"/>
        <v>3.0702762255210199</v>
      </c>
      <c r="AB82" s="67">
        <f t="shared" si="8"/>
        <v>3.1411135363028397</v>
      </c>
      <c r="AC82" s="67">
        <f t="shared" si="8"/>
        <v>3.2091394131981033</v>
      </c>
      <c r="AD82" s="67">
        <f t="shared" si="8"/>
        <v>3.2741668971639961</v>
      </c>
      <c r="AE82" s="67">
        <f t="shared" si="8"/>
        <v>3.3359905113458894</v>
      </c>
      <c r="AF82" s="67">
        <f t="shared" si="8"/>
        <v>3.3944686894904597</v>
      </c>
      <c r="AG82" s="67">
        <f t="shared" si="8"/>
        <v>3.4502604417399207</v>
      </c>
      <c r="AH82" s="67">
        <f t="shared" si="8"/>
        <v>3.5043063566575396</v>
      </c>
      <c r="AI82" s="67">
        <f t="shared" si="8"/>
        <v>3.5578780483139485</v>
      </c>
      <c r="AJ82" s="67">
        <f t="shared" si="8"/>
        <v>3.6116024210209927</v>
      </c>
      <c r="AK82" s="67">
        <f t="shared" si="8"/>
        <v>3.6658807547262624</v>
      </c>
    </row>
    <row r="83" spans="1:39" x14ac:dyDescent="0.3">
      <c r="A83" s="43" t="s">
        <v>628</v>
      </c>
      <c r="B83" s="67">
        <f>B73-B75+B82</f>
        <v>32.816977464792259</v>
      </c>
      <c r="C83" s="67">
        <f t="shared" ref="C83:AK83" si="9">C73-C75+C82</f>
        <v>27.725230147421925</v>
      </c>
      <c r="D83" s="67">
        <f t="shared" si="9"/>
        <v>23.510918800930174</v>
      </c>
      <c r="E83" s="67">
        <f t="shared" si="9"/>
        <v>24.943927279226397</v>
      </c>
      <c r="F83" s="67">
        <f t="shared" si="9"/>
        <v>21.655510530717503</v>
      </c>
      <c r="G83" s="67">
        <f t="shared" si="9"/>
        <v>20.164692819117622</v>
      </c>
      <c r="H83" s="67">
        <f t="shared" si="9"/>
        <v>18.064952013161761</v>
      </c>
      <c r="I83" s="67">
        <f t="shared" si="9"/>
        <v>16.512160598394846</v>
      </c>
      <c r="J83" s="67">
        <f t="shared" si="9"/>
        <v>15.16910290924832</v>
      </c>
      <c r="K83" s="67">
        <f t="shared" si="9"/>
        <v>14.453365186864595</v>
      </c>
      <c r="L83" s="67">
        <f t="shared" si="9"/>
        <v>13.842583062590002</v>
      </c>
      <c r="M83" s="67">
        <f t="shared" si="9"/>
        <v>12.539490231468038</v>
      </c>
      <c r="N83" s="67">
        <f t="shared" si="9"/>
        <v>12.047348060103955</v>
      </c>
      <c r="O83" s="67">
        <f t="shared" si="9"/>
        <v>10.976591681279908</v>
      </c>
      <c r="P83" s="67">
        <f t="shared" si="9"/>
        <v>10.848431944071065</v>
      </c>
      <c r="Q83" s="67">
        <f t="shared" si="9"/>
        <v>8.8039212082407055</v>
      </c>
      <c r="R83" s="67">
        <f t="shared" si="9"/>
        <v>8.328638227152716</v>
      </c>
      <c r="S83" s="67">
        <f t="shared" si="9"/>
        <v>7.9158715151056764</v>
      </c>
      <c r="T83" s="67">
        <f t="shared" si="9"/>
        <v>7.5186749795760921</v>
      </c>
      <c r="U83" s="67">
        <f t="shared" si="9"/>
        <v>7.2021759302986794</v>
      </c>
      <c r="V83" s="67">
        <f t="shared" si="9"/>
        <v>6.8910015430918286</v>
      </c>
      <c r="W83" s="67">
        <f t="shared" si="9"/>
        <v>6.4971834196606197</v>
      </c>
      <c r="X83" s="67">
        <f t="shared" si="9"/>
        <v>6.1012370996503567</v>
      </c>
      <c r="Y83" s="67">
        <f t="shared" si="9"/>
        <v>5.4709980126402353</v>
      </c>
      <c r="Z83" s="67">
        <f t="shared" si="9"/>
        <v>4.4619283746242608</v>
      </c>
      <c r="AA83" s="67">
        <f t="shared" si="9"/>
        <v>3.0804795635210329</v>
      </c>
      <c r="AB83" s="67">
        <f t="shared" si="9"/>
        <v>3.1513216925102108</v>
      </c>
      <c r="AC83" s="67">
        <f t="shared" si="9"/>
        <v>3.2193529052553638</v>
      </c>
      <c r="AD83" s="67">
        <f t="shared" si="9"/>
        <v>3.2843853820655373</v>
      </c>
      <c r="AE83" s="67">
        <f t="shared" si="9"/>
        <v>3.3462138280307339</v>
      </c>
      <c r="AF83" s="67">
        <f t="shared" si="9"/>
        <v>3.4046971054698529</v>
      </c>
      <c r="AG83" s="67">
        <f t="shared" si="9"/>
        <v>3.4605085716071424</v>
      </c>
      <c r="AH83" s="67">
        <f t="shared" si="9"/>
        <v>3.5145606529142204</v>
      </c>
      <c r="AI83" s="67">
        <f t="shared" si="9"/>
        <v>3.5681388638829201</v>
      </c>
      <c r="AJ83" s="67">
        <f t="shared" si="9"/>
        <v>3.6218650465147451</v>
      </c>
      <c r="AK83" s="67">
        <f t="shared" si="9"/>
        <v>3.6761500402608482</v>
      </c>
    </row>
    <row r="85" spans="1:39" x14ac:dyDescent="0.3">
      <c r="A85" s="223" t="s">
        <v>641</v>
      </c>
    </row>
    <row r="86" spans="1:39" x14ac:dyDescent="0.3">
      <c r="B86" s="43">
        <f>B80</f>
        <v>2015</v>
      </c>
      <c r="C86" s="43">
        <f t="shared" ref="C86:AK86" si="10">C80</f>
        <v>2016</v>
      </c>
      <c r="D86" s="43">
        <f t="shared" si="10"/>
        <v>2017</v>
      </c>
      <c r="E86" s="43">
        <f t="shared" si="10"/>
        <v>2018</v>
      </c>
      <c r="F86" s="43">
        <f t="shared" si="10"/>
        <v>2019</v>
      </c>
      <c r="G86" s="43">
        <f t="shared" si="10"/>
        <v>2020</v>
      </c>
      <c r="H86" s="43">
        <f t="shared" si="10"/>
        <v>2021</v>
      </c>
      <c r="I86" s="43">
        <f t="shared" si="10"/>
        <v>2022</v>
      </c>
      <c r="J86" s="43">
        <f t="shared" si="10"/>
        <v>2023</v>
      </c>
      <c r="K86" s="43">
        <f t="shared" si="10"/>
        <v>2024</v>
      </c>
      <c r="L86" s="43">
        <f t="shared" si="10"/>
        <v>2025</v>
      </c>
      <c r="M86" s="43">
        <f t="shared" si="10"/>
        <v>2026</v>
      </c>
      <c r="N86" s="43">
        <f t="shared" si="10"/>
        <v>2027</v>
      </c>
      <c r="O86" s="43">
        <f t="shared" si="10"/>
        <v>2028</v>
      </c>
      <c r="P86" s="43">
        <f t="shared" si="10"/>
        <v>2029</v>
      </c>
      <c r="Q86" s="43">
        <f t="shared" si="10"/>
        <v>2030</v>
      </c>
      <c r="R86" s="43">
        <f t="shared" si="10"/>
        <v>2031</v>
      </c>
      <c r="S86" s="43">
        <f t="shared" si="10"/>
        <v>2032</v>
      </c>
      <c r="T86" s="43">
        <f t="shared" si="10"/>
        <v>2033</v>
      </c>
      <c r="U86" s="43">
        <f t="shared" si="10"/>
        <v>2034</v>
      </c>
      <c r="V86" s="43">
        <f t="shared" si="10"/>
        <v>2035</v>
      </c>
      <c r="W86" s="43">
        <f t="shared" si="10"/>
        <v>2036</v>
      </c>
      <c r="X86" s="43">
        <f t="shared" si="10"/>
        <v>2037</v>
      </c>
      <c r="Y86" s="43">
        <f t="shared" si="10"/>
        <v>2038</v>
      </c>
      <c r="Z86" s="43">
        <f t="shared" si="10"/>
        <v>2039</v>
      </c>
      <c r="AA86" s="43">
        <f t="shared" si="10"/>
        <v>2040</v>
      </c>
      <c r="AB86" s="43">
        <f t="shared" si="10"/>
        <v>2041</v>
      </c>
      <c r="AC86" s="43">
        <f t="shared" si="10"/>
        <v>2042</v>
      </c>
      <c r="AD86" s="43">
        <f t="shared" si="10"/>
        <v>2043</v>
      </c>
      <c r="AE86" s="43">
        <f t="shared" si="10"/>
        <v>2044</v>
      </c>
      <c r="AF86" s="43">
        <f t="shared" si="10"/>
        <v>2045</v>
      </c>
      <c r="AG86" s="43">
        <f t="shared" si="10"/>
        <v>2046</v>
      </c>
      <c r="AH86" s="43">
        <f t="shared" si="10"/>
        <v>2047</v>
      </c>
      <c r="AI86" s="43">
        <f t="shared" si="10"/>
        <v>2048</v>
      </c>
      <c r="AJ86" s="43">
        <f t="shared" si="10"/>
        <v>2049</v>
      </c>
      <c r="AK86" s="43">
        <f t="shared" si="10"/>
        <v>2050</v>
      </c>
    </row>
    <row r="87" spans="1:39" x14ac:dyDescent="0.3">
      <c r="A87" s="45" t="s">
        <v>637</v>
      </c>
      <c r="B87" s="147">
        <f>'Electric Generation - GGRA'!C58</f>
        <v>64.417078865226642</v>
      </c>
      <c r="C87" s="147">
        <f>'Electric Generation - GGRA'!D58</f>
        <v>63.679181375977514</v>
      </c>
      <c r="D87" s="147">
        <f>'Electric Generation - GGRA'!E58</f>
        <v>62.906677971637826</v>
      </c>
      <c r="E87" s="147">
        <f>'Electric Generation - GGRA'!F58</f>
        <v>62.219158305121582</v>
      </c>
      <c r="F87" s="147">
        <f>'Electric Generation - GGRA'!G58</f>
        <v>61.580869317641302</v>
      </c>
      <c r="G87" s="147">
        <f>'Electric Generation - GGRA'!H58</f>
        <v>60.960796602532945</v>
      </c>
      <c r="H87" s="147">
        <f>'Electric Generation - GGRA'!I58</f>
        <v>60.343134613469068</v>
      </c>
      <c r="I87" s="147">
        <f>'Electric Generation - GGRA'!J58</f>
        <v>59.849621876389996</v>
      </c>
      <c r="J87" s="147">
        <f>'Electric Generation - GGRA'!K58</f>
        <v>59.474669875337213</v>
      </c>
      <c r="K87" s="147">
        <f>'Electric Generation - GGRA'!L58</f>
        <v>59.557978288057598</v>
      </c>
      <c r="L87" s="147">
        <f>'Electric Generation - GGRA'!M58</f>
        <v>59.721320352296523</v>
      </c>
      <c r="M87" s="147">
        <f>'Electric Generation - GGRA'!N58</f>
        <v>60.0251209974898</v>
      </c>
      <c r="N87" s="147">
        <f>'Electric Generation - GGRA'!O58</f>
        <v>60.41582976233969</v>
      </c>
      <c r="O87" s="147">
        <f>'Electric Generation - GGRA'!P58</f>
        <v>61.019634278418266</v>
      </c>
      <c r="P87" s="147">
        <f>'Electric Generation - GGRA'!Q58</f>
        <v>61.563765773155367</v>
      </c>
      <c r="Q87" s="147">
        <f>'Electric Generation - GGRA'!R58</f>
        <v>62.064793586348898</v>
      </c>
      <c r="R87" s="147">
        <f>'Electric Generation - GGRA'!S58</f>
        <v>62.92516761899968</v>
      </c>
      <c r="S87" s="147">
        <f>'Electric Generation - GGRA'!T58</f>
        <v>63.900457360468195</v>
      </c>
      <c r="T87" s="147">
        <f>'Electric Generation - GGRA'!U58</f>
        <v>64.989240863331176</v>
      </c>
      <c r="U87" s="147">
        <f>'Electric Generation - GGRA'!V58</f>
        <v>66.120465901099394</v>
      </c>
      <c r="V87" s="147">
        <f>'Electric Generation - GGRA'!W58</f>
        <v>67.203890724167039</v>
      </c>
      <c r="W87" s="147">
        <f>'Electric Generation - GGRA'!X58</f>
        <v>68.116174563395788</v>
      </c>
      <c r="X87" s="147">
        <f>'Electric Generation - GGRA'!Y58</f>
        <v>69.615914660854159</v>
      </c>
      <c r="Y87" s="147">
        <f>'Electric Generation - GGRA'!Z58</f>
        <v>71.007803530269001</v>
      </c>
      <c r="Z87" s="147">
        <f>'Electric Generation - GGRA'!AA58</f>
        <v>72.441518919600597</v>
      </c>
      <c r="AA87" s="147">
        <f>'Electric Generation - GGRA'!AB58</f>
        <v>73.902249086293068</v>
      </c>
      <c r="AB87" s="147">
        <f>'Electric Generation - GGRA'!AC58</f>
        <v>75.349758744816384</v>
      </c>
      <c r="AC87" s="147">
        <f>'Electric Generation - GGRA'!AD58</f>
        <v>76.769541912080783</v>
      </c>
      <c r="AD87" s="147">
        <f>'Electric Generation - GGRA'!AE58</f>
        <v>78.149342141816902</v>
      </c>
      <c r="AE87" s="147">
        <f>'Electric Generation - GGRA'!AF58</f>
        <v>79.480536577993206</v>
      </c>
      <c r="AF87" s="147">
        <f>'Electric Generation - GGRA'!AG58</f>
        <v>80.763455935914308</v>
      </c>
      <c r="AG87" s="147">
        <f>'Electric Generation - GGRA'!AH58</f>
        <v>82.009312258001913</v>
      </c>
      <c r="AH87" s="147">
        <f>'Electric Generation - GGRA'!AI58</f>
        <v>83.234551396617761</v>
      </c>
      <c r="AI87" s="147">
        <f>'Electric Generation - GGRA'!AJ58</f>
        <v>84.458097392979056</v>
      </c>
      <c r="AJ87" s="147">
        <f>'Electric Generation - GGRA'!AK58</f>
        <v>85.696276582684334</v>
      </c>
      <c r="AK87" s="147">
        <f>'Electric Generation - GGRA'!AL58</f>
        <v>86.960196389467782</v>
      </c>
    </row>
    <row r="88" spans="1:39" x14ac:dyDescent="0.3">
      <c r="A88" s="45" t="s">
        <v>630</v>
      </c>
      <c r="B88" s="233">
        <f>B83/B87</f>
        <v>0.50944529064181743</v>
      </c>
      <c r="C88" s="233">
        <f t="shared" ref="C88:AK88" si="11">C83/C87</f>
        <v>0.43538923629883625</v>
      </c>
      <c r="D88" s="233">
        <f t="shared" si="11"/>
        <v>0.37374281330720299</v>
      </c>
      <c r="E88" s="233">
        <f t="shared" si="11"/>
        <v>0.4009042866973842</v>
      </c>
      <c r="F88" s="233">
        <f t="shared" si="11"/>
        <v>0.35165970813136554</v>
      </c>
      <c r="G88" s="233">
        <f t="shared" si="11"/>
        <v>0.33078132083135819</v>
      </c>
      <c r="H88" s="233">
        <f t="shared" si="11"/>
        <v>0.2993704607637257</v>
      </c>
      <c r="I88" s="233">
        <f t="shared" si="11"/>
        <v>0.27589415071824719</v>
      </c>
      <c r="J88" s="233">
        <f t="shared" si="11"/>
        <v>0.25505148563319052</v>
      </c>
      <c r="K88" s="233">
        <f t="shared" si="11"/>
        <v>0.24267722985759482</v>
      </c>
      <c r="L88" s="233">
        <f t="shared" si="11"/>
        <v>0.23178628638704735</v>
      </c>
      <c r="M88" s="233">
        <f t="shared" si="11"/>
        <v>0.20890403922705011</v>
      </c>
      <c r="N88" s="233">
        <f t="shared" si="11"/>
        <v>0.19940714391402251</v>
      </c>
      <c r="O88" s="233">
        <f t="shared" si="11"/>
        <v>0.17988622532865892</v>
      </c>
      <c r="P88" s="233">
        <f t="shared" si="11"/>
        <v>0.17621456075387579</v>
      </c>
      <c r="Q88" s="233">
        <f t="shared" si="11"/>
        <v>0.14185048720080043</v>
      </c>
      <c r="R88" s="233">
        <f t="shared" si="11"/>
        <v>0.13235782346391334</v>
      </c>
      <c r="S88" s="233">
        <f t="shared" si="11"/>
        <v>0.12387816679388595</v>
      </c>
      <c r="T88" s="233">
        <f t="shared" si="11"/>
        <v>0.11569107254826157</v>
      </c>
      <c r="U88" s="233">
        <f t="shared" si="11"/>
        <v>0.10892506324851725</v>
      </c>
      <c r="V88" s="233">
        <f t="shared" si="11"/>
        <v>0.10253872906518746</v>
      </c>
      <c r="W88" s="233">
        <f t="shared" si="11"/>
        <v>9.5383856496722152E-2</v>
      </c>
      <c r="X88" s="233">
        <f t="shared" si="11"/>
        <v>8.7641412590405185E-2</v>
      </c>
      <c r="Y88" s="233">
        <f t="shared" si="11"/>
        <v>7.7047841795417238E-2</v>
      </c>
      <c r="Z88" s="233">
        <f t="shared" si="11"/>
        <v>6.1593523178004358E-2</v>
      </c>
      <c r="AA88" s="233">
        <f t="shared" si="11"/>
        <v>4.1683163930830644E-2</v>
      </c>
      <c r="AB88" s="233">
        <f t="shared" si="11"/>
        <v>4.1822585035509528E-2</v>
      </c>
      <c r="AC88" s="233">
        <f t="shared" si="11"/>
        <v>4.1935288723518524E-2</v>
      </c>
      <c r="AD88" s="233">
        <f t="shared" si="11"/>
        <v>4.2027038130473225E-2</v>
      </c>
      <c r="AE88" s="233">
        <f t="shared" si="11"/>
        <v>4.2101047276488099E-2</v>
      </c>
      <c r="AF88" s="233">
        <f t="shared" si="11"/>
        <v>4.2156406830478818E-2</v>
      </c>
      <c r="AG88" s="233">
        <f t="shared" si="11"/>
        <v>4.2196532031878974E-2</v>
      </c>
      <c r="AH88" s="233">
        <f t="shared" si="11"/>
        <v>4.2224780381972894E-2</v>
      </c>
      <c r="AI88" s="233">
        <f t="shared" si="11"/>
        <v>4.2247445467313322E-2</v>
      </c>
      <c r="AJ88" s="233">
        <f t="shared" si="11"/>
        <v>4.2263972146096417E-2</v>
      </c>
      <c r="AK88" s="233">
        <f t="shared" si="11"/>
        <v>4.2273939030640077E-2</v>
      </c>
      <c r="AM88" s="233"/>
    </row>
    <row r="89" spans="1:39" x14ac:dyDescent="0.3">
      <c r="A89" s="45" t="s">
        <v>631</v>
      </c>
      <c r="B89" s="234">
        <f>B88/3.412</f>
        <v>0.14930987416231462</v>
      </c>
      <c r="C89" s="234">
        <f t="shared" ref="C89:AK89" si="12">C88/3.412</f>
        <v>0.12760528613682187</v>
      </c>
      <c r="D89" s="234">
        <f t="shared" si="12"/>
        <v>0.10953775302086841</v>
      </c>
      <c r="E89" s="234">
        <f t="shared" si="12"/>
        <v>0.11749832552678319</v>
      </c>
      <c r="F89" s="234">
        <f t="shared" si="12"/>
        <v>0.10306556510297936</v>
      </c>
      <c r="G89" s="234">
        <f t="shared" si="12"/>
        <v>9.6946459798170639E-2</v>
      </c>
      <c r="H89" s="234">
        <f t="shared" si="12"/>
        <v>8.7740463295347515E-2</v>
      </c>
      <c r="I89" s="234">
        <f t="shared" si="12"/>
        <v>8.0859950386356155E-2</v>
      </c>
      <c r="J89" s="234">
        <f t="shared" si="12"/>
        <v>7.4751314663889373E-2</v>
      </c>
      <c r="K89" s="234">
        <f t="shared" si="12"/>
        <v>7.1124627742554167E-2</v>
      </c>
      <c r="L89" s="234">
        <f t="shared" si="12"/>
        <v>6.7932674791045533E-2</v>
      </c>
      <c r="M89" s="234">
        <f t="shared" si="12"/>
        <v>6.122627175470402E-2</v>
      </c>
      <c r="N89" s="234">
        <f t="shared" si="12"/>
        <v>5.8442890947837785E-2</v>
      </c>
      <c r="O89" s="234">
        <f t="shared" si="12"/>
        <v>5.2721636966195466E-2</v>
      </c>
      <c r="P89" s="234">
        <f t="shared" si="12"/>
        <v>5.1645533632437221E-2</v>
      </c>
      <c r="Q89" s="234">
        <f t="shared" si="12"/>
        <v>4.1573999765768005E-2</v>
      </c>
      <c r="R89" s="234">
        <f t="shared" si="12"/>
        <v>3.8791859162928884E-2</v>
      </c>
      <c r="S89" s="234">
        <f t="shared" si="12"/>
        <v>3.6306613948970091E-2</v>
      </c>
      <c r="T89" s="234">
        <f t="shared" si="12"/>
        <v>3.3907113876981705E-2</v>
      </c>
      <c r="U89" s="234">
        <f t="shared" si="12"/>
        <v>3.1924109979049604E-2</v>
      </c>
      <c r="V89" s="234">
        <f t="shared" si="12"/>
        <v>3.0052382492727861E-2</v>
      </c>
      <c r="W89" s="234">
        <f t="shared" si="12"/>
        <v>2.795540928977789E-2</v>
      </c>
      <c r="X89" s="234">
        <f t="shared" si="12"/>
        <v>2.5686228777961662E-2</v>
      </c>
      <c r="Y89" s="234">
        <f t="shared" si="12"/>
        <v>2.2581430772396612E-2</v>
      </c>
      <c r="Z89" s="234">
        <f t="shared" si="12"/>
        <v>1.8052029067410422E-2</v>
      </c>
      <c r="AA89" s="234">
        <f t="shared" si="12"/>
        <v>1.2216636556515429E-2</v>
      </c>
      <c r="AB89" s="234">
        <f t="shared" si="12"/>
        <v>1.225749854499107E-2</v>
      </c>
      <c r="AC89" s="234">
        <f t="shared" si="12"/>
        <v>1.2290530106541185E-2</v>
      </c>
      <c r="AD89" s="234">
        <f t="shared" si="12"/>
        <v>1.2317420319599421E-2</v>
      </c>
      <c r="AE89" s="234">
        <f t="shared" si="12"/>
        <v>1.2339111159580335E-2</v>
      </c>
      <c r="AF89" s="234">
        <f t="shared" si="12"/>
        <v>1.2355336116787461E-2</v>
      </c>
      <c r="AG89" s="234">
        <f t="shared" si="12"/>
        <v>1.2367096140644483E-2</v>
      </c>
      <c r="AH89" s="234">
        <f t="shared" si="12"/>
        <v>1.2375375258491471E-2</v>
      </c>
      <c r="AI89" s="234">
        <f t="shared" si="12"/>
        <v>1.2382018015039074E-2</v>
      </c>
      <c r="AJ89" s="234">
        <f t="shared" si="12"/>
        <v>1.2386861707531189E-2</v>
      </c>
      <c r="AK89" s="234">
        <f t="shared" si="12"/>
        <v>1.2389782834302485E-2</v>
      </c>
      <c r="AM89" s="233"/>
    </row>
    <row r="90" spans="1:39" x14ac:dyDescent="0.3">
      <c r="A90" s="45" t="s">
        <v>633</v>
      </c>
      <c r="B90" s="173">
        <f>B88*2204.62</f>
        <v>1123.1332766547634</v>
      </c>
      <c r="C90" s="173">
        <f t="shared" ref="C90:AK90" si="13">C88*2204.62</f>
        <v>959.86781812914035</v>
      </c>
      <c r="D90" s="173">
        <f t="shared" si="13"/>
        <v>823.96088107332582</v>
      </c>
      <c r="E90" s="173">
        <f t="shared" si="13"/>
        <v>883.84160853878711</v>
      </c>
      <c r="F90" s="173">
        <f t="shared" si="13"/>
        <v>775.27602574057107</v>
      </c>
      <c r="G90" s="173">
        <f t="shared" si="13"/>
        <v>729.24711553122881</v>
      </c>
      <c r="H90" s="173">
        <f t="shared" si="13"/>
        <v>659.99810520892493</v>
      </c>
      <c r="I90" s="173">
        <f t="shared" si="13"/>
        <v>608.24176255646205</v>
      </c>
      <c r="J90" s="173">
        <f t="shared" si="13"/>
        <v>562.29160625664451</v>
      </c>
      <c r="K90" s="173">
        <f t="shared" si="13"/>
        <v>535.01107448865071</v>
      </c>
      <c r="L90" s="173">
        <f t="shared" si="13"/>
        <v>511.00068269461229</v>
      </c>
      <c r="M90" s="173">
        <f t="shared" si="13"/>
        <v>460.55402296073919</v>
      </c>
      <c r="N90" s="173">
        <f t="shared" si="13"/>
        <v>439.61697761573225</v>
      </c>
      <c r="O90" s="173">
        <f t="shared" si="13"/>
        <v>396.58077008406798</v>
      </c>
      <c r="P90" s="173">
        <f t="shared" si="13"/>
        <v>388.48614492920962</v>
      </c>
      <c r="Q90" s="173">
        <f t="shared" si="13"/>
        <v>312.72642109262864</v>
      </c>
      <c r="R90" s="173">
        <f t="shared" si="13"/>
        <v>291.79870476501259</v>
      </c>
      <c r="S90" s="173">
        <f t="shared" si="13"/>
        <v>273.10428407713687</v>
      </c>
      <c r="T90" s="173">
        <f t="shared" si="13"/>
        <v>255.0548523613484</v>
      </c>
      <c r="U90" s="173">
        <f t="shared" si="13"/>
        <v>240.13837293894608</v>
      </c>
      <c r="V90" s="173">
        <f t="shared" si="13"/>
        <v>226.05893287169357</v>
      </c>
      <c r="W90" s="173">
        <f t="shared" si="13"/>
        <v>210.28515770980357</v>
      </c>
      <c r="X90" s="173">
        <f t="shared" si="13"/>
        <v>193.21601102505906</v>
      </c>
      <c r="Y90" s="173">
        <f t="shared" si="13"/>
        <v>169.86121297901275</v>
      </c>
      <c r="Z90" s="173">
        <f t="shared" si="13"/>
        <v>135.79031306869197</v>
      </c>
      <c r="AA90" s="173">
        <f t="shared" si="13"/>
        <v>91.89553686518785</v>
      </c>
      <c r="AB90" s="173">
        <f t="shared" si="13"/>
        <v>92.202907420985014</v>
      </c>
      <c r="AC90" s="173">
        <f t="shared" si="13"/>
        <v>92.451376225643401</v>
      </c>
      <c r="AD90" s="173">
        <f t="shared" si="13"/>
        <v>92.653648803203879</v>
      </c>
      <c r="AE90" s="173">
        <f t="shared" si="13"/>
        <v>92.816810846691183</v>
      </c>
      <c r="AF90" s="173">
        <f t="shared" si="13"/>
        <v>92.938857626610201</v>
      </c>
      <c r="AG90" s="173">
        <f t="shared" si="13"/>
        <v>93.027318448121022</v>
      </c>
      <c r="AH90" s="173">
        <f t="shared" si="13"/>
        <v>93.089595325705076</v>
      </c>
      <c r="AI90" s="173">
        <f t="shared" si="13"/>
        <v>93.139563226148297</v>
      </c>
      <c r="AJ90" s="173">
        <f t="shared" si="13"/>
        <v>93.175998272727071</v>
      </c>
      <c r="AK90" s="173">
        <f t="shared" si="13"/>
        <v>93.197971465729722</v>
      </c>
    </row>
    <row r="92" spans="1:39" x14ac:dyDescent="0.3">
      <c r="A92" s="43" t="s">
        <v>632</v>
      </c>
      <c r="B92" s="147">
        <f>'Electric Generation - GGRA'!C51</f>
        <v>20.16730871776608</v>
      </c>
      <c r="C92" s="147">
        <f>'Electric Generation - GGRA'!D51</f>
        <v>24.77090065241666</v>
      </c>
      <c r="D92" s="147">
        <f>'Electric Generation - GGRA'!E51</f>
        <v>25.783418835712293</v>
      </c>
      <c r="E92" s="147">
        <f>'Electric Generation - GGRA'!F51</f>
        <v>17.300416594844496</v>
      </c>
      <c r="F92" s="147">
        <f>'Electric Generation - GGRA'!G51</f>
        <v>20.681476702794477</v>
      </c>
      <c r="G92" s="147">
        <f>'Electric Generation - GGRA'!H51</f>
        <v>19.717988052798752</v>
      </c>
      <c r="H92" s="147">
        <f>'Electric Generation - GGRA'!I51</f>
        <v>17.516700651428682</v>
      </c>
      <c r="I92" s="147">
        <f>'Electric Generation - GGRA'!J51</f>
        <v>16.982068254833948</v>
      </c>
      <c r="J92" s="147">
        <f>'Electric Generation - GGRA'!K51</f>
        <v>16.201591706578753</v>
      </c>
      <c r="K92" s="147">
        <f>'Electric Generation - GGRA'!L51</f>
        <v>15.659030281657365</v>
      </c>
      <c r="L92" s="147">
        <f>'Electric Generation - GGRA'!M51</f>
        <v>15.1080993170479</v>
      </c>
      <c r="M92" s="147">
        <f>'Electric Generation - GGRA'!N51</f>
        <v>14.106448451881423</v>
      </c>
      <c r="N92" s="147">
        <f>'Electric Generation - GGRA'!O51</f>
        <v>13.558871732507901</v>
      </c>
      <c r="O92" s="147">
        <f>'Electric Generation - GGRA'!P51</f>
        <v>12.668977589921033</v>
      </c>
      <c r="P92" s="147">
        <f>'Electric Generation - GGRA'!Q51</f>
        <v>12.319669887167946</v>
      </c>
      <c r="Q92" s="147">
        <f>'Electric Generation - GGRA'!R51</f>
        <v>12.32359637367421</v>
      </c>
      <c r="R92" s="147">
        <f>'Electric Generation - GGRA'!S51</f>
        <v>12.49758410985754</v>
      </c>
      <c r="S92" s="147">
        <f>'Electric Generation - GGRA'!T51</f>
        <v>12.691868377905839</v>
      </c>
      <c r="T92" s="147">
        <f>'Electric Generation - GGRA'!U51</f>
        <v>12.918282923926302</v>
      </c>
      <c r="U92" s="147">
        <f>'Electric Generation - GGRA'!V51</f>
        <v>13.158462900652765</v>
      </c>
      <c r="V92" s="147">
        <f>'Electric Generation - GGRA'!W51</f>
        <v>13.397380471437575</v>
      </c>
      <c r="W92" s="147">
        <f>'Electric Generation - GGRA'!X51</f>
        <v>13.60707500135231</v>
      </c>
      <c r="X92" s="147">
        <f>'Electric Generation - GGRA'!Y51</f>
        <v>14.199158026843444</v>
      </c>
      <c r="Y92" s="147">
        <f>'Electric Generation - GGRA'!Z51</f>
        <v>14.960561391549231</v>
      </c>
      <c r="Z92" s="147">
        <f>'Electric Generation - GGRA'!AA51</f>
        <v>15.363460382676923</v>
      </c>
      <c r="AA92" s="147">
        <f>'Electric Generation - GGRA'!AB51</f>
        <v>14.962944888381621</v>
      </c>
      <c r="AB92" s="147">
        <f>'Electric Generation - GGRA'!AC51</f>
        <v>15.17253594058184</v>
      </c>
      <c r="AC92" s="147">
        <f>'Electric Generation - GGRA'!AD51</f>
        <v>15.371487496278725</v>
      </c>
      <c r="AD92" s="147">
        <f>'Electric Generation - GGRA'!AE51</f>
        <v>15.560751046263892</v>
      </c>
      <c r="AE92" s="147">
        <f>'Electric Generation - GGRA'!AF51</f>
        <v>15.740671147695643</v>
      </c>
      <c r="AF92" s="147">
        <f>'Electric Generation - GGRA'!AG51</f>
        <v>15.911427397624323</v>
      </c>
      <c r="AG92" s="147">
        <f>'Electric Generation - GGRA'!AH51</f>
        <v>16.074695191905196</v>
      </c>
      <c r="AH92" s="147">
        <f>'Electric Generation - GGRA'!AI51</f>
        <v>16.232489160917865</v>
      </c>
      <c r="AI92" s="147">
        <f>'Electric Generation - GGRA'!AJ51</f>
        <v>16.388506131515523</v>
      </c>
      <c r="AJ92" s="147">
        <f>'Electric Generation - GGRA'!AK51</f>
        <v>16.543803444919238</v>
      </c>
      <c r="AK92" s="147">
        <f>'Electric Generation - GGRA'!AL51</f>
        <v>16.699419036668541</v>
      </c>
    </row>
    <row r="93" spans="1:39" x14ac:dyDescent="0.3">
      <c r="A93" s="45" t="s">
        <v>634</v>
      </c>
      <c r="B93" s="147">
        <f>B82/B92</f>
        <v>0.48523802977333341</v>
      </c>
      <c r="C93" s="147">
        <f t="shared" ref="C93:AK93" si="14">C82/C92</f>
        <v>0.46789568034666679</v>
      </c>
      <c r="D93" s="147">
        <f t="shared" si="14"/>
        <v>0.45055333092000016</v>
      </c>
      <c r="E93" s="147">
        <f t="shared" si="14"/>
        <v>0.43841217434666657</v>
      </c>
      <c r="F93" s="147">
        <f t="shared" si="14"/>
        <v>0.42627101777333337</v>
      </c>
      <c r="G93" s="147">
        <f t="shared" si="14"/>
        <v>0.41412986120000012</v>
      </c>
      <c r="H93" s="147">
        <f t="shared" si="14"/>
        <v>0.39564869245440004</v>
      </c>
      <c r="I93" s="147">
        <f t="shared" si="14"/>
        <v>0.37757621046119999</v>
      </c>
      <c r="J93" s="147">
        <f t="shared" si="14"/>
        <v>0.35991241522040007</v>
      </c>
      <c r="K93" s="147">
        <f t="shared" si="14"/>
        <v>0.35306543794239997</v>
      </c>
      <c r="L93" s="147">
        <f t="shared" si="14"/>
        <v>0.34601011055533332</v>
      </c>
      <c r="M93" s="147">
        <f t="shared" si="14"/>
        <v>0.33874643305919994</v>
      </c>
      <c r="N93" s="147">
        <f t="shared" si="14"/>
        <v>0.33028920276119988</v>
      </c>
      <c r="O93" s="147">
        <f t="shared" si="14"/>
        <v>0.32168773008000001</v>
      </c>
      <c r="P93" s="147">
        <f t="shared" si="14"/>
        <v>0.31294201501559998</v>
      </c>
      <c r="Q93" s="147">
        <f t="shared" si="14"/>
        <v>0.30288519111900003</v>
      </c>
      <c r="R93" s="147">
        <f t="shared" si="14"/>
        <v>0.29276826622940005</v>
      </c>
      <c r="S93" s="147">
        <f t="shared" si="14"/>
        <v>0.28181786530479996</v>
      </c>
      <c r="T93" s="147">
        <f t="shared" si="14"/>
        <v>0.27086746438019998</v>
      </c>
      <c r="U93" s="147">
        <f t="shared" si="14"/>
        <v>0.25991706345559995</v>
      </c>
      <c r="V93" s="147">
        <f t="shared" si="14"/>
        <v>0.248966662531</v>
      </c>
      <c r="W93" s="147">
        <f t="shared" si="14"/>
        <v>0.23801626160640002</v>
      </c>
      <c r="X93" s="147">
        <f t="shared" si="14"/>
        <v>0.22706586068180001</v>
      </c>
      <c r="Y93" s="147">
        <f t="shared" si="14"/>
        <v>0.21611545975719992</v>
      </c>
      <c r="Z93" s="147">
        <f t="shared" si="14"/>
        <v>0.20873327640461783</v>
      </c>
      <c r="AA93" s="147">
        <f t="shared" si="14"/>
        <v>0.20519197580584675</v>
      </c>
      <c r="AB93" s="147">
        <f t="shared" si="14"/>
        <v>0.20702627092820605</v>
      </c>
      <c r="AC93" s="147">
        <f t="shared" si="14"/>
        <v>0.20877220984468822</v>
      </c>
      <c r="AD93" s="147">
        <f t="shared" si="14"/>
        <v>0.21041188098373423</v>
      </c>
      <c r="AE93" s="147">
        <f t="shared" si="14"/>
        <v>0.21193445184414911</v>
      </c>
      <c r="AF93" s="147">
        <f t="shared" si="14"/>
        <v>0.2133352718560797</v>
      </c>
      <c r="AG93" s="147">
        <f t="shared" si="14"/>
        <v>0.21463924513339347</v>
      </c>
      <c r="AH93" s="147">
        <f t="shared" si="14"/>
        <v>0.21588225452783169</v>
      </c>
      <c r="AI93" s="147">
        <f t="shared" si="14"/>
        <v>0.21709593417255135</v>
      </c>
      <c r="AJ93" s="147">
        <f t="shared" si="14"/>
        <v>0.21830544790050385</v>
      </c>
      <c r="AK93" s="147">
        <f t="shared" si="14"/>
        <v>0.21952145440968521</v>
      </c>
    </row>
    <row r="94" spans="1:39" x14ac:dyDescent="0.3">
      <c r="A94" s="45" t="s">
        <v>635</v>
      </c>
      <c r="B94" s="234">
        <f>B93/3.412</f>
        <v>0.14221513182102385</v>
      </c>
      <c r="C94" s="234">
        <f t="shared" ref="C94:AK94" si="15">C93/3.412</f>
        <v>0.13713237993747562</v>
      </c>
      <c r="D94" s="234">
        <f t="shared" si="15"/>
        <v>0.13204962805392736</v>
      </c>
      <c r="E94" s="234">
        <f t="shared" si="15"/>
        <v>0.12849125860101598</v>
      </c>
      <c r="F94" s="234">
        <f t="shared" si="15"/>
        <v>0.12493288914810474</v>
      </c>
      <c r="G94" s="234">
        <f t="shared" si="15"/>
        <v>0.12137451969519347</v>
      </c>
      <c r="H94" s="234">
        <f t="shared" si="15"/>
        <v>0.11595799896084409</v>
      </c>
      <c r="I94" s="234">
        <f t="shared" si="15"/>
        <v>0.11066125746225088</v>
      </c>
      <c r="J94" s="234">
        <f t="shared" si="15"/>
        <v>0.10548429519941385</v>
      </c>
      <c r="K94" s="234">
        <f t="shared" si="15"/>
        <v>0.10347756094443142</v>
      </c>
      <c r="L94" s="234">
        <f t="shared" si="15"/>
        <v>0.10140976276533802</v>
      </c>
      <c r="M94" s="234">
        <f t="shared" si="15"/>
        <v>9.9280900662133631E-2</v>
      </c>
      <c r="N94" s="234">
        <f t="shared" si="15"/>
        <v>9.6802228241852251E-2</v>
      </c>
      <c r="O94" s="234">
        <f t="shared" si="15"/>
        <v>9.4281280797186409E-2</v>
      </c>
      <c r="P94" s="234">
        <f t="shared" si="15"/>
        <v>9.1718058328135982E-2</v>
      </c>
      <c r="Q94" s="234">
        <f t="shared" si="15"/>
        <v>8.8770571840269652E-2</v>
      </c>
      <c r="R94" s="234">
        <f t="shared" si="15"/>
        <v>8.5805470758909749E-2</v>
      </c>
      <c r="S94" s="234">
        <f t="shared" si="15"/>
        <v>8.2596091824384515E-2</v>
      </c>
      <c r="T94" s="234">
        <f t="shared" si="15"/>
        <v>7.9386712889859323E-2</v>
      </c>
      <c r="U94" s="234">
        <f t="shared" si="15"/>
        <v>7.6177333955334103E-2</v>
      </c>
      <c r="V94" s="234">
        <f t="shared" si="15"/>
        <v>7.2967955020808911E-2</v>
      </c>
      <c r="W94" s="234">
        <f t="shared" si="15"/>
        <v>6.9758576086283719E-2</v>
      </c>
      <c r="X94" s="234">
        <f t="shared" si="15"/>
        <v>6.6549197151758499E-2</v>
      </c>
      <c r="Y94" s="234">
        <f t="shared" si="15"/>
        <v>6.3339818217233279E-2</v>
      </c>
      <c r="Z94" s="234">
        <f t="shared" si="15"/>
        <v>6.1176224034178731E-2</v>
      </c>
      <c r="AA94" s="234">
        <f t="shared" si="15"/>
        <v>6.0138328196320853E-2</v>
      </c>
      <c r="AB94" s="234">
        <f t="shared" si="15"/>
        <v>6.0675929345898612E-2</v>
      </c>
      <c r="AC94" s="234">
        <f t="shared" si="15"/>
        <v>6.1187634772769117E-2</v>
      </c>
      <c r="AD94" s="234">
        <f t="shared" si="15"/>
        <v>6.1668194895584477E-2</v>
      </c>
      <c r="AE94" s="234">
        <f t="shared" si="15"/>
        <v>6.2114434889844403E-2</v>
      </c>
      <c r="AF94" s="234">
        <f t="shared" si="15"/>
        <v>6.2524991751488776E-2</v>
      </c>
      <c r="AG94" s="234">
        <f t="shared" si="15"/>
        <v>6.290716445879059E-2</v>
      </c>
      <c r="AH94" s="234">
        <f t="shared" si="15"/>
        <v>6.3271469674042111E-2</v>
      </c>
      <c r="AI94" s="234">
        <f t="shared" si="15"/>
        <v>6.3627178831345652E-2</v>
      </c>
      <c r="AJ94" s="234">
        <f t="shared" si="15"/>
        <v>6.3981667028283659E-2</v>
      </c>
      <c r="AK94" s="234">
        <f t="shared" si="15"/>
        <v>6.4338058150552518E-2</v>
      </c>
    </row>
    <row r="95" spans="1:39" x14ac:dyDescent="0.3">
      <c r="A95" s="45" t="s">
        <v>636</v>
      </c>
      <c r="B95" s="173">
        <f>B93*2204.62</f>
        <v>1069.7654651988862</v>
      </c>
      <c r="C95" s="173">
        <f t="shared" ref="C95:AK95" si="16">C93*2204.62</f>
        <v>1031.5321748058684</v>
      </c>
      <c r="D95" s="173">
        <f t="shared" si="16"/>
        <v>993.29888441285073</v>
      </c>
      <c r="E95" s="173">
        <f t="shared" si="16"/>
        <v>966.53224780814799</v>
      </c>
      <c r="F95" s="173">
        <f t="shared" si="16"/>
        <v>939.76561120344616</v>
      </c>
      <c r="G95" s="173">
        <f t="shared" si="16"/>
        <v>912.99897459874421</v>
      </c>
      <c r="H95" s="173">
        <f t="shared" si="16"/>
        <v>872.25502035881937</v>
      </c>
      <c r="I95" s="173">
        <f t="shared" si="16"/>
        <v>832.41206510697066</v>
      </c>
      <c r="J95" s="173">
        <f t="shared" si="16"/>
        <v>793.47010884319832</v>
      </c>
      <c r="K95" s="173">
        <f t="shared" si="16"/>
        <v>778.3751257965738</v>
      </c>
      <c r="L95" s="173">
        <f t="shared" si="16"/>
        <v>762.82080993249895</v>
      </c>
      <c r="M95" s="173">
        <f t="shared" si="16"/>
        <v>746.80716125097331</v>
      </c>
      <c r="N95" s="173">
        <f t="shared" si="16"/>
        <v>728.16218219139648</v>
      </c>
      <c r="O95" s="173">
        <f t="shared" si="16"/>
        <v>709.1992034889696</v>
      </c>
      <c r="P95" s="173">
        <f t="shared" si="16"/>
        <v>689.91822514369198</v>
      </c>
      <c r="Q95" s="173">
        <f t="shared" si="16"/>
        <v>667.74675004476978</v>
      </c>
      <c r="R95" s="173">
        <f t="shared" si="16"/>
        <v>645.44277509465996</v>
      </c>
      <c r="S95" s="173">
        <f t="shared" si="16"/>
        <v>621.30130220826811</v>
      </c>
      <c r="T95" s="173">
        <f t="shared" si="16"/>
        <v>597.15982932187649</v>
      </c>
      <c r="U95" s="173">
        <f t="shared" si="16"/>
        <v>573.01835643548475</v>
      </c>
      <c r="V95" s="173">
        <f t="shared" si="16"/>
        <v>548.87688354909324</v>
      </c>
      <c r="W95" s="173">
        <f t="shared" si="16"/>
        <v>524.73541066270161</v>
      </c>
      <c r="X95" s="173">
        <f t="shared" si="16"/>
        <v>500.59393777630993</v>
      </c>
      <c r="Y95" s="173">
        <f t="shared" si="16"/>
        <v>476.45246488991808</v>
      </c>
      <c r="Z95" s="173">
        <f t="shared" si="16"/>
        <v>460.17755582714852</v>
      </c>
      <c r="AA95" s="173">
        <f t="shared" si="16"/>
        <v>452.37033370108583</v>
      </c>
      <c r="AB95" s="173">
        <f t="shared" si="16"/>
        <v>456.41425741374161</v>
      </c>
      <c r="AC95" s="173">
        <f t="shared" si="16"/>
        <v>460.26338926779653</v>
      </c>
      <c r="AD95" s="173">
        <f t="shared" si="16"/>
        <v>463.87824105436016</v>
      </c>
      <c r="AE95" s="173">
        <f t="shared" si="16"/>
        <v>467.23493122464799</v>
      </c>
      <c r="AF95" s="173">
        <f t="shared" si="16"/>
        <v>470.32320703935039</v>
      </c>
      <c r="AG95" s="173">
        <f t="shared" si="16"/>
        <v>473.19797260598187</v>
      </c>
      <c r="AH95" s="173">
        <f t="shared" si="16"/>
        <v>475.93833597714826</v>
      </c>
      <c r="AI95" s="173">
        <f t="shared" si="16"/>
        <v>478.61403839549013</v>
      </c>
      <c r="AJ95" s="173">
        <f t="shared" si="16"/>
        <v>481.28055655040879</v>
      </c>
      <c r="AK95" s="173">
        <f t="shared" si="16"/>
        <v>483.96138882068016</v>
      </c>
    </row>
  </sheetData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08AF-AC78-41C0-BF32-A1288814C5D8}">
  <sheetPr>
    <tabColor theme="3" tint="0.59999389629810485"/>
  </sheetPr>
  <dimension ref="B1:AL94"/>
  <sheetViews>
    <sheetView zoomScale="70" zoomScaleNormal="70" workbookViewId="0"/>
  </sheetViews>
  <sheetFormatPr defaultColWidth="8.88671875" defaultRowHeight="14.4" x14ac:dyDescent="0.3"/>
  <cols>
    <col min="1" max="1" width="8.88671875" style="43"/>
    <col min="2" max="2" width="40.5546875" style="43" bestFit="1" customWidth="1"/>
    <col min="3" max="3" width="12.5546875" style="43" bestFit="1" customWidth="1"/>
    <col min="4" max="38" width="12.44140625" style="43" bestFit="1" customWidth="1"/>
    <col min="39" max="16384" width="8.88671875" style="43"/>
  </cols>
  <sheetData>
    <row r="1" spans="2:38" x14ac:dyDescent="0.3">
      <c r="B1" s="43" t="s">
        <v>568</v>
      </c>
    </row>
    <row r="2" spans="2:38" ht="15" thickBot="1" x14ac:dyDescent="0.35">
      <c r="B2" s="118" t="s">
        <v>569</v>
      </c>
    </row>
    <row r="3" spans="2:38" ht="15" thickBot="1" x14ac:dyDescent="0.35">
      <c r="C3" s="121">
        <v>2015</v>
      </c>
      <c r="D3" s="122">
        <v>2016</v>
      </c>
      <c r="E3" s="122">
        <v>2017</v>
      </c>
      <c r="F3" s="122">
        <v>2018</v>
      </c>
      <c r="G3" s="122">
        <v>2019</v>
      </c>
      <c r="H3" s="122">
        <v>2020</v>
      </c>
      <c r="I3" s="122">
        <v>2021</v>
      </c>
      <c r="J3" s="122">
        <v>2022</v>
      </c>
      <c r="K3" s="122">
        <v>2023</v>
      </c>
      <c r="L3" s="122">
        <v>2024</v>
      </c>
      <c r="M3" s="122">
        <v>2025</v>
      </c>
      <c r="N3" s="122">
        <v>2026</v>
      </c>
      <c r="O3" s="122">
        <v>2027</v>
      </c>
      <c r="P3" s="122">
        <v>2028</v>
      </c>
      <c r="Q3" s="122">
        <v>2029</v>
      </c>
      <c r="R3" s="122">
        <v>2030</v>
      </c>
      <c r="S3" s="122">
        <v>2031</v>
      </c>
      <c r="T3" s="122">
        <v>2032</v>
      </c>
      <c r="U3" s="122">
        <v>2033</v>
      </c>
      <c r="V3" s="122">
        <v>2034</v>
      </c>
      <c r="W3" s="122">
        <v>2035</v>
      </c>
      <c r="X3" s="122">
        <v>2036</v>
      </c>
      <c r="Y3" s="122">
        <v>2037</v>
      </c>
      <c r="Z3" s="122">
        <v>2038</v>
      </c>
      <c r="AA3" s="122">
        <v>2039</v>
      </c>
      <c r="AB3" s="122">
        <v>2040</v>
      </c>
      <c r="AC3" s="122">
        <v>2041</v>
      </c>
      <c r="AD3" s="122">
        <v>2042</v>
      </c>
      <c r="AE3" s="122">
        <v>2043</v>
      </c>
      <c r="AF3" s="122">
        <v>2044</v>
      </c>
      <c r="AG3" s="122">
        <v>2045</v>
      </c>
      <c r="AH3" s="122">
        <v>2046</v>
      </c>
      <c r="AI3" s="122">
        <v>2047</v>
      </c>
      <c r="AJ3" s="122">
        <v>2048</v>
      </c>
      <c r="AK3" s="122">
        <v>2049</v>
      </c>
      <c r="AL3" s="123">
        <v>2050</v>
      </c>
    </row>
    <row r="4" spans="2:38" x14ac:dyDescent="0.3">
      <c r="B4" s="124" t="s">
        <v>334</v>
      </c>
      <c r="C4" s="125">
        <v>0.48044500000000001</v>
      </c>
      <c r="D4" s="126">
        <v>0.48043000000000002</v>
      </c>
      <c r="E4" s="126">
        <v>0.63800000000000001</v>
      </c>
      <c r="F4" s="126">
        <v>0.84399999999999997</v>
      </c>
      <c r="G4" s="126">
        <v>1.05</v>
      </c>
      <c r="H4" s="126">
        <v>1.05</v>
      </c>
      <c r="I4" s="126">
        <v>1.2302910380000003</v>
      </c>
      <c r="J4" s="126">
        <v>1.4093273090000003</v>
      </c>
      <c r="K4" s="126">
        <v>1.5850445660000001</v>
      </c>
      <c r="L4" s="126">
        <v>1.7900702610000003</v>
      </c>
      <c r="M4" s="126">
        <v>1.9991137830000001</v>
      </c>
      <c r="N4" s="126">
        <v>2.2145300200000002</v>
      </c>
      <c r="O4" s="126">
        <v>2.5018826399999998</v>
      </c>
      <c r="P4" s="126">
        <v>2.7960014709999998</v>
      </c>
      <c r="Q4" s="126">
        <v>2.8233381209999999</v>
      </c>
      <c r="R4" s="126">
        <v>2.8520248590000001</v>
      </c>
      <c r="S4" s="126">
        <v>2.8811675860000001</v>
      </c>
      <c r="T4" s="126">
        <v>2.9120421409999997</v>
      </c>
      <c r="U4" s="126">
        <v>2.9448734330000002</v>
      </c>
      <c r="V4" s="126">
        <v>2.9795201910000002</v>
      </c>
      <c r="W4" s="126">
        <v>3.0145254880000003</v>
      </c>
      <c r="X4" s="126">
        <v>3.0504140080000006</v>
      </c>
      <c r="Y4" s="126">
        <v>3.0866928929999999</v>
      </c>
      <c r="Z4" s="126">
        <v>3.1228710940000002</v>
      </c>
      <c r="AA4" s="126">
        <v>3.1584961960000002</v>
      </c>
      <c r="AB4" s="126">
        <v>3.1931557039999996</v>
      </c>
      <c r="AC4" s="126">
        <v>3.226746339</v>
      </c>
      <c r="AD4" s="126">
        <v>3.2590982730000002</v>
      </c>
      <c r="AE4" s="126">
        <v>3.2900832480000002</v>
      </c>
      <c r="AF4" s="126">
        <v>3.3196181510000002</v>
      </c>
      <c r="AG4" s="126">
        <v>3.3477347790000005</v>
      </c>
      <c r="AH4" s="126">
        <v>3.3746757510000003</v>
      </c>
      <c r="AI4" s="126">
        <v>3.4007930110000006</v>
      </c>
      <c r="AJ4" s="126">
        <v>3.4264639360000002</v>
      </c>
      <c r="AK4" s="126">
        <v>3.4519648379999999</v>
      </c>
      <c r="AL4" s="127">
        <v>3.4774575949999997</v>
      </c>
    </row>
    <row r="5" spans="2:38" x14ac:dyDescent="0.3">
      <c r="B5" s="128" t="s">
        <v>335</v>
      </c>
      <c r="C5" s="113">
        <v>0.24884999999999999</v>
      </c>
      <c r="D5" s="111">
        <v>0.24884999999999999</v>
      </c>
      <c r="E5" s="111">
        <v>0.26663749999999997</v>
      </c>
      <c r="F5" s="111">
        <v>0.28442500000000004</v>
      </c>
      <c r="G5" s="111">
        <v>0.30221250000000005</v>
      </c>
      <c r="H5" s="111">
        <v>0.32</v>
      </c>
      <c r="I5" s="111">
        <v>0.32</v>
      </c>
      <c r="J5" s="111">
        <v>0.32</v>
      </c>
      <c r="K5" s="111">
        <v>0.32</v>
      </c>
      <c r="L5" s="111">
        <v>0.32</v>
      </c>
      <c r="M5" s="111">
        <v>0.32</v>
      </c>
      <c r="N5" s="111">
        <v>0.32</v>
      </c>
      <c r="O5" s="111">
        <v>0.32</v>
      </c>
      <c r="P5" s="111">
        <v>0.32</v>
      </c>
      <c r="Q5" s="111">
        <v>0.32</v>
      </c>
      <c r="R5" s="111">
        <v>0.32</v>
      </c>
      <c r="S5" s="111">
        <v>0.32</v>
      </c>
      <c r="T5" s="111">
        <v>0.32</v>
      </c>
      <c r="U5" s="111">
        <v>0.32</v>
      </c>
      <c r="V5" s="111">
        <v>0.32</v>
      </c>
      <c r="W5" s="111">
        <v>0.32</v>
      </c>
      <c r="X5" s="111">
        <v>0.32</v>
      </c>
      <c r="Y5" s="111">
        <v>0.32</v>
      </c>
      <c r="Z5" s="111">
        <v>0.32</v>
      </c>
      <c r="AA5" s="111">
        <v>0.32</v>
      </c>
      <c r="AB5" s="111">
        <v>0.32</v>
      </c>
      <c r="AC5" s="111">
        <v>0.32</v>
      </c>
      <c r="AD5" s="111">
        <v>0.32</v>
      </c>
      <c r="AE5" s="111">
        <v>0.32</v>
      </c>
      <c r="AF5" s="111">
        <v>0.32</v>
      </c>
      <c r="AG5" s="111">
        <v>0.32</v>
      </c>
      <c r="AH5" s="111">
        <v>0.32</v>
      </c>
      <c r="AI5" s="111">
        <v>0.32</v>
      </c>
      <c r="AJ5" s="111">
        <v>0.32</v>
      </c>
      <c r="AK5" s="111">
        <v>0.32</v>
      </c>
      <c r="AL5" s="112">
        <v>0.32</v>
      </c>
    </row>
    <row r="6" spans="2:38" x14ac:dyDescent="0.3">
      <c r="B6" s="128" t="s">
        <v>336</v>
      </c>
      <c r="C6" s="113">
        <v>0</v>
      </c>
      <c r="D6" s="111">
        <v>0</v>
      </c>
      <c r="E6" s="111">
        <v>0</v>
      </c>
      <c r="F6" s="111">
        <v>0</v>
      </c>
      <c r="G6" s="111">
        <v>0</v>
      </c>
      <c r="H6" s="111">
        <v>0.248</v>
      </c>
      <c r="I6" s="111">
        <v>0.248</v>
      </c>
      <c r="J6" s="111">
        <v>0.248</v>
      </c>
      <c r="K6" s="111">
        <v>0.36799999999999999</v>
      </c>
      <c r="L6" s="111">
        <v>0.36799999999999999</v>
      </c>
      <c r="M6" s="111">
        <v>0.36799999999999999</v>
      </c>
      <c r="N6" s="111">
        <v>0.76800000000000002</v>
      </c>
      <c r="O6" s="111">
        <v>0.76800000000000002</v>
      </c>
      <c r="P6" s="111">
        <v>1.1679999999999999</v>
      </c>
      <c r="Q6" s="111">
        <v>1.1679999999999999</v>
      </c>
      <c r="R6" s="111">
        <v>1.5680000000000001</v>
      </c>
      <c r="S6" s="111">
        <v>1.5680000000000001</v>
      </c>
      <c r="T6" s="111">
        <v>1.5680000000000001</v>
      </c>
      <c r="U6" s="111">
        <v>1.5680000000000001</v>
      </c>
      <c r="V6" s="111">
        <v>1.5680000000000001</v>
      </c>
      <c r="W6" s="111">
        <v>1.5680000000000001</v>
      </c>
      <c r="X6" s="111">
        <v>1.5680000000000001</v>
      </c>
      <c r="Y6" s="111">
        <v>1.5680000000000001</v>
      </c>
      <c r="Z6" s="111">
        <v>1.5680000000000001</v>
      </c>
      <c r="AA6" s="111">
        <v>1.5680000000000001</v>
      </c>
      <c r="AB6" s="111">
        <v>1.5680000000000001</v>
      </c>
      <c r="AC6" s="111">
        <v>1.5680000000000001</v>
      </c>
      <c r="AD6" s="111">
        <v>1.5680000000000001</v>
      </c>
      <c r="AE6" s="111">
        <v>1.5680000000000001</v>
      </c>
      <c r="AF6" s="111">
        <v>1.5680000000000001</v>
      </c>
      <c r="AG6" s="111">
        <v>1.5680000000000001</v>
      </c>
      <c r="AH6" s="111">
        <v>1.5680000000000001</v>
      </c>
      <c r="AI6" s="111">
        <v>1.5680000000000001</v>
      </c>
      <c r="AJ6" s="111">
        <v>1.5680000000000001</v>
      </c>
      <c r="AK6" s="111">
        <v>1.5680000000000001</v>
      </c>
      <c r="AL6" s="112">
        <v>1.5680000000000001</v>
      </c>
    </row>
    <row r="7" spans="2:38" x14ac:dyDescent="0.3">
      <c r="B7" s="128" t="s">
        <v>338</v>
      </c>
      <c r="C7" s="113">
        <v>5.4906666666666666E-2</v>
      </c>
      <c r="D7" s="111">
        <v>0.10517333333333333</v>
      </c>
      <c r="E7" s="111">
        <v>0.15543999999999999</v>
      </c>
      <c r="F7" s="111">
        <v>0.15543999999999999</v>
      </c>
      <c r="G7" s="111">
        <v>0.15543999999999999</v>
      </c>
      <c r="H7" s="111">
        <v>0.15543999999999999</v>
      </c>
      <c r="I7" s="111">
        <v>0.15543999999999999</v>
      </c>
      <c r="J7" s="111">
        <v>0.15543999999999999</v>
      </c>
      <c r="K7" s="111">
        <v>0.15543999999999999</v>
      </c>
      <c r="L7" s="111">
        <v>0.15543999999999999</v>
      </c>
      <c r="M7" s="111">
        <v>0.15543999999999999</v>
      </c>
      <c r="N7" s="111">
        <v>0.15543999999999999</v>
      </c>
      <c r="O7" s="111">
        <v>0.15543999999999999</v>
      </c>
      <c r="P7" s="111">
        <v>0.15543999999999999</v>
      </c>
      <c r="Q7" s="111">
        <v>0.15543999999999999</v>
      </c>
      <c r="R7" s="111">
        <v>0.15543999999999999</v>
      </c>
      <c r="S7" s="111">
        <v>0.15543999999999999</v>
      </c>
      <c r="T7" s="111">
        <v>0.15543999999999999</v>
      </c>
      <c r="U7" s="111">
        <v>0.15543999999999999</v>
      </c>
      <c r="V7" s="111">
        <v>0.15543999999999999</v>
      </c>
      <c r="W7" s="111">
        <v>0.15543999999999999</v>
      </c>
      <c r="X7" s="111">
        <v>0.15543999999999999</v>
      </c>
      <c r="Y7" s="111">
        <v>0.15543999999999999</v>
      </c>
      <c r="Z7" s="111">
        <v>0.15543999999999999</v>
      </c>
      <c r="AA7" s="111">
        <v>0.15543999999999999</v>
      </c>
      <c r="AB7" s="111">
        <v>0.15543999999999999</v>
      </c>
      <c r="AC7" s="111">
        <v>0.15543999999999999</v>
      </c>
      <c r="AD7" s="111">
        <v>0.15543999999999999</v>
      </c>
      <c r="AE7" s="111">
        <v>0.15543999999999999</v>
      </c>
      <c r="AF7" s="111">
        <v>0.15543999999999999</v>
      </c>
      <c r="AG7" s="111">
        <v>0.15543999999999999</v>
      </c>
      <c r="AH7" s="111">
        <v>0.15543999999999999</v>
      </c>
      <c r="AI7" s="111">
        <v>0.15543999999999999</v>
      </c>
      <c r="AJ7" s="111">
        <v>0.15543999999999999</v>
      </c>
      <c r="AK7" s="111">
        <v>0.15543999999999999</v>
      </c>
      <c r="AL7" s="112">
        <v>0.15543999999999999</v>
      </c>
    </row>
    <row r="8" spans="2:38" x14ac:dyDescent="0.3">
      <c r="B8" s="128" t="s">
        <v>226</v>
      </c>
      <c r="C8" s="113">
        <v>2.1700000000000001E-3</v>
      </c>
      <c r="D8" s="111">
        <v>2.1700000000000001E-3</v>
      </c>
      <c r="E8" s="111">
        <v>2.1700000000000001E-3</v>
      </c>
      <c r="F8" s="111">
        <v>2.1700000000000001E-3</v>
      </c>
      <c r="G8" s="111">
        <v>2.1700000000000001E-3</v>
      </c>
      <c r="H8" s="111">
        <v>2.1700000000000001E-3</v>
      </c>
      <c r="I8" s="111">
        <v>2.1700000000000001E-3</v>
      </c>
      <c r="J8" s="111">
        <v>2.1700000000000001E-3</v>
      </c>
      <c r="K8" s="111">
        <v>2.1700000000000001E-3</v>
      </c>
      <c r="L8" s="111">
        <v>2.1700000000000001E-3</v>
      </c>
      <c r="M8" s="111">
        <v>2.1700000000000001E-3</v>
      </c>
      <c r="N8" s="111">
        <v>2.1700000000000001E-3</v>
      </c>
      <c r="O8" s="111">
        <v>2.1700000000000001E-3</v>
      </c>
      <c r="P8" s="111">
        <v>2.1700000000000001E-3</v>
      </c>
      <c r="Q8" s="111">
        <v>2.1700000000000001E-3</v>
      </c>
      <c r="R8" s="111">
        <v>2.1700000000000001E-3</v>
      </c>
      <c r="S8" s="111">
        <v>2.1700000000000001E-3</v>
      </c>
      <c r="T8" s="111">
        <v>2.1700000000000001E-3</v>
      </c>
      <c r="U8" s="111">
        <v>2.1700000000000001E-3</v>
      </c>
      <c r="V8" s="111">
        <v>2.1700000000000001E-3</v>
      </c>
      <c r="W8" s="111">
        <v>2.1700000000000001E-3</v>
      </c>
      <c r="X8" s="111">
        <v>2.1700000000000001E-3</v>
      </c>
      <c r="Y8" s="111">
        <v>2.1700000000000001E-3</v>
      </c>
      <c r="Z8" s="111">
        <v>2.1700000000000001E-3</v>
      </c>
      <c r="AA8" s="111">
        <v>2.1700000000000001E-3</v>
      </c>
      <c r="AB8" s="111">
        <v>2.1700000000000001E-3</v>
      </c>
      <c r="AC8" s="111">
        <v>2.1700000000000001E-3</v>
      </c>
      <c r="AD8" s="111">
        <v>2.1700000000000001E-3</v>
      </c>
      <c r="AE8" s="111">
        <v>2.1700000000000001E-3</v>
      </c>
      <c r="AF8" s="111">
        <v>2.1700000000000001E-3</v>
      </c>
      <c r="AG8" s="111">
        <v>2.1700000000000001E-3</v>
      </c>
      <c r="AH8" s="111">
        <v>2.1700000000000001E-3</v>
      </c>
      <c r="AI8" s="111">
        <v>2.1700000000000001E-3</v>
      </c>
      <c r="AJ8" s="111">
        <v>2.1700000000000001E-3</v>
      </c>
      <c r="AK8" s="111">
        <v>2.1700000000000001E-3</v>
      </c>
      <c r="AL8" s="112">
        <v>2.1700000000000001E-3</v>
      </c>
    </row>
    <row r="9" spans="2:38" x14ac:dyDescent="0.3">
      <c r="B9" s="128" t="s">
        <v>467</v>
      </c>
      <c r="C9" s="113">
        <v>0.56599999999999995</v>
      </c>
      <c r="D9" s="111">
        <v>0.56599999999999995</v>
      </c>
      <c r="E9" s="111">
        <v>0.56599999999999995</v>
      </c>
      <c r="F9" s="111">
        <v>0.56599999999999995</v>
      </c>
      <c r="G9" s="111">
        <v>0.56599999999999995</v>
      </c>
      <c r="H9" s="111">
        <v>0.56599999999999995</v>
      </c>
      <c r="I9" s="111">
        <v>0.56599999999999995</v>
      </c>
      <c r="J9" s="111">
        <v>0.56599999999999995</v>
      </c>
      <c r="K9" s="111">
        <v>0.56599999999999995</v>
      </c>
      <c r="L9" s="111">
        <v>0.56599999999999995</v>
      </c>
      <c r="M9" s="111">
        <v>0.56599999999999995</v>
      </c>
      <c r="N9" s="111">
        <v>0.56599999999999995</v>
      </c>
      <c r="O9" s="111">
        <v>0.56599999999999995</v>
      </c>
      <c r="P9" s="111">
        <v>0.56599999999999995</v>
      </c>
      <c r="Q9" s="111">
        <v>0.56599999999999995</v>
      </c>
      <c r="R9" s="111">
        <v>0.56599999999999995</v>
      </c>
      <c r="S9" s="111">
        <v>0.56599999999999995</v>
      </c>
      <c r="T9" s="111">
        <v>0.56599999999999995</v>
      </c>
      <c r="U9" s="111">
        <v>0.56599999999999995</v>
      </c>
      <c r="V9" s="111">
        <v>0.56599999999999995</v>
      </c>
      <c r="W9" s="111">
        <v>0.56599999999999995</v>
      </c>
      <c r="X9" s="111">
        <v>0.56599999999999995</v>
      </c>
      <c r="Y9" s="111">
        <v>0.56599999999999995</v>
      </c>
      <c r="Z9" s="111">
        <v>0.56599999999999995</v>
      </c>
      <c r="AA9" s="111">
        <v>0.56599999999999995</v>
      </c>
      <c r="AB9" s="111">
        <v>0.56599999999999995</v>
      </c>
      <c r="AC9" s="111">
        <v>0.56599999999999995</v>
      </c>
      <c r="AD9" s="111">
        <v>0.56599999999999995</v>
      </c>
      <c r="AE9" s="111">
        <v>0.56599999999999995</v>
      </c>
      <c r="AF9" s="111">
        <v>0.56599999999999995</v>
      </c>
      <c r="AG9" s="111">
        <v>0.56599999999999995</v>
      </c>
      <c r="AH9" s="111">
        <v>0.56599999999999995</v>
      </c>
      <c r="AI9" s="111">
        <v>0.56599999999999995</v>
      </c>
      <c r="AJ9" s="111">
        <v>0.56599999999999995</v>
      </c>
      <c r="AK9" s="111">
        <v>0.56599999999999995</v>
      </c>
      <c r="AL9" s="112">
        <v>0.56599999999999995</v>
      </c>
    </row>
    <row r="10" spans="2:38" x14ac:dyDescent="0.3">
      <c r="B10" s="128" t="s">
        <v>351</v>
      </c>
      <c r="C10" s="113">
        <v>0.49435000000000001</v>
      </c>
      <c r="D10" s="111">
        <v>0.49435000000000001</v>
      </c>
      <c r="E10" s="111">
        <v>0.49435000000000001</v>
      </c>
      <c r="F10" s="111">
        <v>0.49435000000000001</v>
      </c>
      <c r="G10" s="111">
        <v>0.49435000000000001</v>
      </c>
      <c r="H10" s="111">
        <v>0.49435000000000001</v>
      </c>
      <c r="I10" s="111">
        <v>0.49435000000000001</v>
      </c>
      <c r="J10" s="111">
        <v>0.49435000000000001</v>
      </c>
      <c r="K10" s="111">
        <v>0.49435000000000001</v>
      </c>
      <c r="L10" s="111">
        <v>0.49435000000000001</v>
      </c>
      <c r="M10" s="111">
        <v>0.49435000000000001</v>
      </c>
      <c r="N10" s="111">
        <v>0.49435000000000001</v>
      </c>
      <c r="O10" s="111">
        <v>0.49435000000000001</v>
      </c>
      <c r="P10" s="111">
        <v>0.49435000000000001</v>
      </c>
      <c r="Q10" s="111">
        <v>0.49435000000000001</v>
      </c>
      <c r="R10" s="111">
        <v>0.49435000000000001</v>
      </c>
      <c r="S10" s="111">
        <v>0.49435000000000001</v>
      </c>
      <c r="T10" s="111">
        <v>0.49435000000000001</v>
      </c>
      <c r="U10" s="111">
        <v>0.49435000000000001</v>
      </c>
      <c r="V10" s="111">
        <v>0.49435000000000001</v>
      </c>
      <c r="W10" s="111">
        <v>0.49435000000000001</v>
      </c>
      <c r="X10" s="111">
        <v>0.49435000000000001</v>
      </c>
      <c r="Y10" s="111">
        <v>0.49435000000000001</v>
      </c>
      <c r="Z10" s="111">
        <v>0.49435000000000001</v>
      </c>
      <c r="AA10" s="111">
        <v>0.49435000000000001</v>
      </c>
      <c r="AB10" s="111">
        <v>0.49435000000000001</v>
      </c>
      <c r="AC10" s="111">
        <v>0.49435000000000001</v>
      </c>
      <c r="AD10" s="111">
        <v>0.49435000000000001</v>
      </c>
      <c r="AE10" s="111">
        <v>0.49435000000000001</v>
      </c>
      <c r="AF10" s="111">
        <v>0.49435000000000001</v>
      </c>
      <c r="AG10" s="111">
        <v>0.49435000000000001</v>
      </c>
      <c r="AH10" s="111">
        <v>0.49435000000000001</v>
      </c>
      <c r="AI10" s="111">
        <v>0.49435000000000001</v>
      </c>
      <c r="AJ10" s="111">
        <v>0.49435000000000001</v>
      </c>
      <c r="AK10" s="111">
        <v>0.49435000000000001</v>
      </c>
      <c r="AL10" s="112">
        <v>0.49435000000000001</v>
      </c>
    </row>
    <row r="11" spans="2:38" x14ac:dyDescent="0.3">
      <c r="B11" s="128" t="s">
        <v>82</v>
      </c>
      <c r="C11" s="113">
        <v>5.4519999999999991</v>
      </c>
      <c r="D11" s="111">
        <v>6.0420000000000007</v>
      </c>
      <c r="E11" s="111">
        <v>6.4595000000000002</v>
      </c>
      <c r="F11" s="111">
        <v>7.194533332999999</v>
      </c>
      <c r="G11" s="111">
        <v>7.9295666670000005</v>
      </c>
      <c r="H11" s="111">
        <v>8.6646000000000001</v>
      </c>
      <c r="I11" s="111">
        <v>8.6645999999999983</v>
      </c>
      <c r="J11" s="111">
        <v>8.6646000000000001</v>
      </c>
      <c r="K11" s="111">
        <v>8.6646000000000001</v>
      </c>
      <c r="L11" s="111">
        <v>8.6646000000000001</v>
      </c>
      <c r="M11" s="111">
        <v>8.6646000000000001</v>
      </c>
      <c r="N11" s="111">
        <v>8.6646000000000001</v>
      </c>
      <c r="O11" s="111">
        <v>8.6646000000000001</v>
      </c>
      <c r="P11" s="111">
        <v>8.6646000000000001</v>
      </c>
      <c r="Q11" s="111">
        <v>8.6646000000000001</v>
      </c>
      <c r="R11" s="111">
        <v>8.6367999999999991</v>
      </c>
      <c r="S11" s="111">
        <v>8.609</v>
      </c>
      <c r="T11" s="111">
        <v>8.609</v>
      </c>
      <c r="U11" s="111">
        <v>8.609</v>
      </c>
      <c r="V11" s="111">
        <v>8.609</v>
      </c>
      <c r="W11" s="111">
        <v>8.609</v>
      </c>
      <c r="X11" s="111">
        <v>8.609</v>
      </c>
      <c r="Y11" s="111">
        <v>8.609</v>
      </c>
      <c r="Z11" s="111">
        <v>8.609</v>
      </c>
      <c r="AA11" s="111">
        <v>8.609</v>
      </c>
      <c r="AB11" s="111">
        <v>8.609</v>
      </c>
      <c r="AC11" s="111">
        <v>8.609</v>
      </c>
      <c r="AD11" s="111">
        <v>8.609</v>
      </c>
      <c r="AE11" s="111">
        <v>8.609</v>
      </c>
      <c r="AF11" s="111">
        <v>8.609</v>
      </c>
      <c r="AG11" s="111">
        <v>8.609</v>
      </c>
      <c r="AH11" s="111">
        <v>8.609</v>
      </c>
      <c r="AI11" s="111">
        <v>8.609</v>
      </c>
      <c r="AJ11" s="111">
        <v>8.609</v>
      </c>
      <c r="AK11" s="111">
        <v>8.609</v>
      </c>
      <c r="AL11" s="112">
        <v>8.609</v>
      </c>
    </row>
    <row r="12" spans="2:38" x14ac:dyDescent="0.3">
      <c r="B12" s="128" t="s">
        <v>316</v>
      </c>
      <c r="C12" s="113">
        <v>1.6217275555555557</v>
      </c>
      <c r="D12" s="111">
        <v>0.99177088888888887</v>
      </c>
      <c r="E12" s="111">
        <v>0.4078</v>
      </c>
      <c r="F12" s="111">
        <v>0.27186666666666676</v>
      </c>
      <c r="G12" s="111">
        <v>0.13593333333333338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1">
        <v>0</v>
      </c>
      <c r="X12" s="111">
        <v>0</v>
      </c>
      <c r="Y12" s="111">
        <v>0</v>
      </c>
      <c r="Z12" s="111">
        <v>0</v>
      </c>
      <c r="AA12" s="111">
        <v>0</v>
      </c>
      <c r="AB12" s="111">
        <v>0</v>
      </c>
      <c r="AC12" s="111">
        <v>0</v>
      </c>
      <c r="AD12" s="111">
        <v>0</v>
      </c>
      <c r="AE12" s="111">
        <v>0</v>
      </c>
      <c r="AF12" s="111">
        <v>0</v>
      </c>
      <c r="AG12" s="111">
        <v>0</v>
      </c>
      <c r="AH12" s="111">
        <v>0</v>
      </c>
      <c r="AI12" s="111">
        <v>0</v>
      </c>
      <c r="AJ12" s="111">
        <v>0</v>
      </c>
      <c r="AK12" s="111">
        <v>0</v>
      </c>
      <c r="AL12" s="112">
        <v>0</v>
      </c>
    </row>
    <row r="13" spans="2:38" x14ac:dyDescent="0.3">
      <c r="B13" s="128" t="s">
        <v>79</v>
      </c>
      <c r="C13" s="113">
        <v>4.6124711111111116</v>
      </c>
      <c r="D13" s="111">
        <v>4.5000511111111106</v>
      </c>
      <c r="E13" s="111">
        <v>4.38774</v>
      </c>
      <c r="F13" s="111">
        <v>3.9720499999999999</v>
      </c>
      <c r="G13" s="111">
        <v>2.4528400000000001</v>
      </c>
      <c r="H13" s="111">
        <v>2.4289900000000006</v>
      </c>
      <c r="I13" s="111">
        <v>1.9436400000000003</v>
      </c>
      <c r="J13" s="111">
        <v>1.5699566666666664</v>
      </c>
      <c r="K13" s="111">
        <v>1.4754400000000001</v>
      </c>
      <c r="L13" s="111">
        <v>1.4754400000000001</v>
      </c>
      <c r="M13" s="111">
        <v>1.4754400000000001</v>
      </c>
      <c r="N13" s="111">
        <v>1.4754400000000001</v>
      </c>
      <c r="O13" s="111">
        <v>1.4754400000000001</v>
      </c>
      <c r="P13" s="111">
        <v>1.4754400000000001</v>
      </c>
      <c r="Q13" s="111">
        <v>1.4754400000000001</v>
      </c>
      <c r="R13" s="111">
        <v>1.4754400000000001</v>
      </c>
      <c r="S13" s="111">
        <v>1.4754400000000001</v>
      </c>
      <c r="T13" s="111">
        <v>1.4754400000000001</v>
      </c>
      <c r="U13" s="111">
        <v>1.4754400000000001</v>
      </c>
      <c r="V13" s="111">
        <v>1.4754400000000001</v>
      </c>
      <c r="W13" s="111">
        <v>1.4754400000000001</v>
      </c>
      <c r="X13" s="111">
        <v>1.4754400000000001</v>
      </c>
      <c r="Y13" s="111">
        <v>1.4754400000000001</v>
      </c>
      <c r="Z13" s="111">
        <v>1.4754400000000001</v>
      </c>
      <c r="AA13" s="111">
        <v>1.4754400000000001</v>
      </c>
      <c r="AB13" s="111">
        <v>1.4754400000000001</v>
      </c>
      <c r="AC13" s="111">
        <v>1.4754400000000001</v>
      </c>
      <c r="AD13" s="111">
        <v>1.4754400000000001</v>
      </c>
      <c r="AE13" s="111">
        <v>1.4754400000000001</v>
      </c>
      <c r="AF13" s="111">
        <v>1.4754400000000001</v>
      </c>
      <c r="AG13" s="111">
        <v>1.4754400000000001</v>
      </c>
      <c r="AH13" s="111">
        <v>1.4754400000000001</v>
      </c>
      <c r="AI13" s="111">
        <v>1.4754400000000001</v>
      </c>
      <c r="AJ13" s="111">
        <v>1.4754400000000001</v>
      </c>
      <c r="AK13" s="111">
        <v>1.4754400000000001</v>
      </c>
      <c r="AL13" s="112">
        <v>1.4754400000000001</v>
      </c>
    </row>
    <row r="14" spans="2:38" x14ac:dyDescent="0.3">
      <c r="B14" s="128" t="s">
        <v>346</v>
      </c>
      <c r="C14" s="113">
        <v>1.708</v>
      </c>
      <c r="D14" s="111">
        <v>1.708</v>
      </c>
      <c r="E14" s="111">
        <v>1.841</v>
      </c>
      <c r="F14" s="111">
        <v>1.841</v>
      </c>
      <c r="G14" s="111">
        <v>1.841</v>
      </c>
      <c r="H14" s="111">
        <v>1.841</v>
      </c>
      <c r="I14" s="111">
        <v>1.841</v>
      </c>
      <c r="J14" s="111">
        <v>1.841</v>
      </c>
      <c r="K14" s="111">
        <v>1.841</v>
      </c>
      <c r="L14" s="111">
        <v>1.841</v>
      </c>
      <c r="M14" s="111">
        <v>1.841</v>
      </c>
      <c r="N14" s="111">
        <v>1.841</v>
      </c>
      <c r="O14" s="111">
        <v>1.841</v>
      </c>
      <c r="P14" s="111">
        <v>1.841</v>
      </c>
      <c r="Q14" s="111">
        <v>1.841</v>
      </c>
      <c r="R14" s="111">
        <v>1.841</v>
      </c>
      <c r="S14" s="111">
        <v>1.841</v>
      </c>
      <c r="T14" s="111">
        <v>1.841</v>
      </c>
      <c r="U14" s="111">
        <v>1.841</v>
      </c>
      <c r="V14" s="111">
        <v>1.841</v>
      </c>
      <c r="W14" s="111">
        <v>1.841</v>
      </c>
      <c r="X14" s="111">
        <v>1.841</v>
      </c>
      <c r="Y14" s="111">
        <v>1.841</v>
      </c>
      <c r="Z14" s="111">
        <v>1.841</v>
      </c>
      <c r="AA14" s="111">
        <v>1.841</v>
      </c>
      <c r="AB14" s="111">
        <v>1.841</v>
      </c>
      <c r="AC14" s="111">
        <v>1.841</v>
      </c>
      <c r="AD14" s="111">
        <v>1.841</v>
      </c>
      <c r="AE14" s="111">
        <v>1.841</v>
      </c>
      <c r="AF14" s="111">
        <v>1.841</v>
      </c>
      <c r="AG14" s="111">
        <v>1.841</v>
      </c>
      <c r="AH14" s="111">
        <v>1.841</v>
      </c>
      <c r="AI14" s="111">
        <v>1.841</v>
      </c>
      <c r="AJ14" s="111">
        <v>1.841</v>
      </c>
      <c r="AK14" s="111">
        <v>1.841</v>
      </c>
      <c r="AL14" s="112">
        <v>1.841</v>
      </c>
    </row>
    <row r="15" spans="2:38" x14ac:dyDescent="0.3">
      <c r="B15" s="128" t="s">
        <v>315</v>
      </c>
      <c r="C15" s="113">
        <v>6.2655000000000021</v>
      </c>
      <c r="D15" s="111">
        <v>8.0309200000000018</v>
      </c>
      <c r="E15" s="111">
        <v>9.7309199999999976</v>
      </c>
      <c r="F15" s="111">
        <v>5.4309200000000004</v>
      </c>
      <c r="G15" s="111">
        <v>6.4309200000000004</v>
      </c>
      <c r="H15" s="111">
        <v>6.4309200000000022</v>
      </c>
      <c r="I15" s="111">
        <v>6.3454100000000002</v>
      </c>
      <c r="J15" s="111">
        <v>6.3454100000000002</v>
      </c>
      <c r="K15" s="111">
        <v>6.3454100000000002</v>
      </c>
      <c r="L15" s="111">
        <v>6.3454100000000002</v>
      </c>
      <c r="M15" s="111">
        <v>6.3454100000000002</v>
      </c>
      <c r="N15" s="111">
        <v>6.3454100000000002</v>
      </c>
      <c r="O15" s="111">
        <v>6.3454100000000002</v>
      </c>
      <c r="P15" s="111">
        <v>6.3454100000000002</v>
      </c>
      <c r="Q15" s="111">
        <v>6.3454100000000002</v>
      </c>
      <c r="R15" s="111">
        <v>6.3454100000000002</v>
      </c>
      <c r="S15" s="111">
        <v>6.3454100000000002</v>
      </c>
      <c r="T15" s="111">
        <v>6.3454100000000002</v>
      </c>
      <c r="U15" s="111">
        <v>6.3454100000000002</v>
      </c>
      <c r="V15" s="111">
        <v>6.3454100000000002</v>
      </c>
      <c r="W15" s="111">
        <v>6.3454100000000002</v>
      </c>
      <c r="X15" s="111">
        <v>6.3454100000000002</v>
      </c>
      <c r="Y15" s="111">
        <v>6.3454100000000002</v>
      </c>
      <c r="Z15" s="111">
        <v>6.3454100000000002</v>
      </c>
      <c r="AA15" s="111">
        <v>6.3454100000000002</v>
      </c>
      <c r="AB15" s="111">
        <v>6.3454100000000002</v>
      </c>
      <c r="AC15" s="111">
        <v>6.3454100000000002</v>
      </c>
      <c r="AD15" s="111">
        <v>6.3454100000000002</v>
      </c>
      <c r="AE15" s="111">
        <v>6.3454100000000002</v>
      </c>
      <c r="AF15" s="111">
        <v>6.3454100000000002</v>
      </c>
      <c r="AG15" s="111">
        <v>6.3454100000000002</v>
      </c>
      <c r="AH15" s="111">
        <v>6.3454100000000002</v>
      </c>
      <c r="AI15" s="111">
        <v>6.3454100000000002</v>
      </c>
      <c r="AJ15" s="111">
        <v>6.3454100000000002</v>
      </c>
      <c r="AK15" s="111">
        <v>6.3454100000000002</v>
      </c>
      <c r="AL15" s="112">
        <v>6.3454100000000002</v>
      </c>
    </row>
    <row r="16" spans="2:38" x14ac:dyDescent="0.3">
      <c r="B16" s="128" t="s">
        <v>352</v>
      </c>
      <c r="C16" s="113">
        <v>7.2399999999999999E-3</v>
      </c>
      <c r="D16" s="111">
        <v>7.2399999999999999E-3</v>
      </c>
      <c r="E16" s="111">
        <v>7.2399999999999999E-3</v>
      </c>
      <c r="F16" s="111">
        <v>7.2399999999999999E-3</v>
      </c>
      <c r="G16" s="111">
        <v>7.2399999999999999E-3</v>
      </c>
      <c r="H16" s="111">
        <v>7.2399999999999999E-3</v>
      </c>
      <c r="I16" s="111">
        <v>7.2399999999999999E-3</v>
      </c>
      <c r="J16" s="111">
        <v>7.2399999999999999E-3</v>
      </c>
      <c r="K16" s="111">
        <v>7.2399999999999999E-3</v>
      </c>
      <c r="L16" s="111">
        <v>7.2399999999999999E-3</v>
      </c>
      <c r="M16" s="111">
        <v>7.2399999999999999E-3</v>
      </c>
      <c r="N16" s="111">
        <v>7.2399999999999999E-3</v>
      </c>
      <c r="O16" s="111">
        <v>7.2399999999999999E-3</v>
      </c>
      <c r="P16" s="111">
        <v>7.2399999999999999E-3</v>
      </c>
      <c r="Q16" s="111">
        <v>7.2399999999999999E-3</v>
      </c>
      <c r="R16" s="111">
        <v>7.2399999999999999E-3</v>
      </c>
      <c r="S16" s="111">
        <v>7.2399999999999999E-3</v>
      </c>
      <c r="T16" s="111">
        <v>7.2399999999999999E-3</v>
      </c>
      <c r="U16" s="111">
        <v>7.2399999999999999E-3</v>
      </c>
      <c r="V16" s="111">
        <v>7.2399999999999999E-3</v>
      </c>
      <c r="W16" s="111">
        <v>7.2399999999999999E-3</v>
      </c>
      <c r="X16" s="111">
        <v>7.2399999999999999E-3</v>
      </c>
      <c r="Y16" s="111">
        <v>7.2399999999999999E-3</v>
      </c>
      <c r="Z16" s="111">
        <v>7.2399999999999999E-3</v>
      </c>
      <c r="AA16" s="111">
        <v>7.2399999999999999E-3</v>
      </c>
      <c r="AB16" s="111">
        <v>7.2399999999999999E-3</v>
      </c>
      <c r="AC16" s="111">
        <v>7.2399999999999999E-3</v>
      </c>
      <c r="AD16" s="111">
        <v>7.2399999999999999E-3</v>
      </c>
      <c r="AE16" s="111">
        <v>7.2399999999999999E-3</v>
      </c>
      <c r="AF16" s="111">
        <v>7.2399999999999999E-3</v>
      </c>
      <c r="AG16" s="111">
        <v>7.2399999999999999E-3</v>
      </c>
      <c r="AH16" s="111">
        <v>7.2399999999999999E-3</v>
      </c>
      <c r="AI16" s="111">
        <v>7.2399999999999999E-3</v>
      </c>
      <c r="AJ16" s="111">
        <v>7.2399999999999999E-3</v>
      </c>
      <c r="AK16" s="111">
        <v>7.2399999999999999E-3</v>
      </c>
      <c r="AL16" s="112">
        <v>7.2399999999999999E-3</v>
      </c>
    </row>
    <row r="17" spans="2:38" x14ac:dyDescent="0.3">
      <c r="B17" s="128" t="s">
        <v>353</v>
      </c>
      <c r="C17" s="113">
        <v>0.20714000000000002</v>
      </c>
      <c r="D17" s="111">
        <v>0.20714000000000002</v>
      </c>
      <c r="E17" s="111">
        <v>0.20714000000000002</v>
      </c>
      <c r="F17" s="111">
        <v>0.20714000000000002</v>
      </c>
      <c r="G17" s="111">
        <v>0.20714000000000002</v>
      </c>
      <c r="H17" s="111">
        <v>0.20714000000000002</v>
      </c>
      <c r="I17" s="111">
        <v>0.20714000000000002</v>
      </c>
      <c r="J17" s="111">
        <v>0.20714000000000002</v>
      </c>
      <c r="K17" s="111">
        <v>0.20714000000000002</v>
      </c>
      <c r="L17" s="111">
        <v>0.20714000000000002</v>
      </c>
      <c r="M17" s="111">
        <v>0.20714000000000002</v>
      </c>
      <c r="N17" s="111">
        <v>0.20714000000000002</v>
      </c>
      <c r="O17" s="111">
        <v>0.20714000000000002</v>
      </c>
      <c r="P17" s="111">
        <v>0.20714000000000002</v>
      </c>
      <c r="Q17" s="111">
        <v>0.20714000000000002</v>
      </c>
      <c r="R17" s="111">
        <v>0.20714000000000002</v>
      </c>
      <c r="S17" s="111">
        <v>0.20714000000000002</v>
      </c>
      <c r="T17" s="111">
        <v>0.20714000000000002</v>
      </c>
      <c r="U17" s="111">
        <v>0.20714000000000002</v>
      </c>
      <c r="V17" s="111">
        <v>0.20714000000000002</v>
      </c>
      <c r="W17" s="111">
        <v>0.20714000000000002</v>
      </c>
      <c r="X17" s="111">
        <v>0.20714000000000002</v>
      </c>
      <c r="Y17" s="111">
        <v>0.20714000000000002</v>
      </c>
      <c r="Z17" s="111">
        <v>0.20714000000000002</v>
      </c>
      <c r="AA17" s="111">
        <v>0.20714000000000002</v>
      </c>
      <c r="AB17" s="111">
        <v>0.20714000000000002</v>
      </c>
      <c r="AC17" s="111">
        <v>0.20714000000000002</v>
      </c>
      <c r="AD17" s="111">
        <v>0.20714000000000002</v>
      </c>
      <c r="AE17" s="111">
        <v>0.20714000000000002</v>
      </c>
      <c r="AF17" s="111">
        <v>0.20714000000000002</v>
      </c>
      <c r="AG17" s="111">
        <v>0.20714000000000002</v>
      </c>
      <c r="AH17" s="111">
        <v>0.20714000000000002</v>
      </c>
      <c r="AI17" s="111">
        <v>0.20714000000000002</v>
      </c>
      <c r="AJ17" s="111">
        <v>0.20714000000000002</v>
      </c>
      <c r="AK17" s="111">
        <v>0.20714000000000002</v>
      </c>
      <c r="AL17" s="112">
        <v>0.20714000000000002</v>
      </c>
    </row>
    <row r="18" spans="2:38" x14ac:dyDescent="0.3">
      <c r="B18" s="128" t="s">
        <v>354</v>
      </c>
      <c r="C18" s="113">
        <v>2.869E-2</v>
      </c>
      <c r="D18" s="111">
        <v>2.869E-2</v>
      </c>
      <c r="E18" s="111">
        <v>2.869E-2</v>
      </c>
      <c r="F18" s="111">
        <v>2.869E-2</v>
      </c>
      <c r="G18" s="111">
        <v>2.869E-2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0</v>
      </c>
      <c r="AH18" s="111">
        <v>0</v>
      </c>
      <c r="AI18" s="111">
        <v>0</v>
      </c>
      <c r="AJ18" s="111">
        <v>0</v>
      </c>
      <c r="AK18" s="111">
        <v>0</v>
      </c>
      <c r="AL18" s="112">
        <v>0</v>
      </c>
    </row>
    <row r="19" spans="2:38" x14ac:dyDescent="0.3">
      <c r="B19" s="128" t="s">
        <v>355</v>
      </c>
      <c r="C19" s="113">
        <v>2.453E-2</v>
      </c>
      <c r="D19" s="111">
        <v>2.453E-2</v>
      </c>
      <c r="E19" s="111">
        <v>2.453E-2</v>
      </c>
      <c r="F19" s="111">
        <v>2.453E-2</v>
      </c>
      <c r="G19" s="111">
        <v>2.453E-2</v>
      </c>
      <c r="H19" s="111">
        <v>2.453E-2</v>
      </c>
      <c r="I19" s="111">
        <v>2.453E-2</v>
      </c>
      <c r="J19" s="111">
        <v>2.453E-2</v>
      </c>
      <c r="K19" s="111">
        <v>2.453E-2</v>
      </c>
      <c r="L19" s="111">
        <v>2.453E-2</v>
      </c>
      <c r="M19" s="111">
        <v>2.453E-2</v>
      </c>
      <c r="N19" s="111">
        <v>2.453E-2</v>
      </c>
      <c r="O19" s="111">
        <v>2.453E-2</v>
      </c>
      <c r="P19" s="111">
        <v>2.453E-2</v>
      </c>
      <c r="Q19" s="111">
        <v>2.453E-2</v>
      </c>
      <c r="R19" s="111">
        <v>2.453E-2</v>
      </c>
      <c r="S19" s="111">
        <v>2.453E-2</v>
      </c>
      <c r="T19" s="111">
        <v>2.453E-2</v>
      </c>
      <c r="U19" s="111">
        <v>2.453E-2</v>
      </c>
      <c r="V19" s="111">
        <v>2.453E-2</v>
      </c>
      <c r="W19" s="111">
        <v>2.453E-2</v>
      </c>
      <c r="X19" s="111">
        <v>2.453E-2</v>
      </c>
      <c r="Y19" s="111">
        <v>2.453E-2</v>
      </c>
      <c r="Z19" s="111">
        <v>2.453E-2</v>
      </c>
      <c r="AA19" s="111">
        <v>2.453E-2</v>
      </c>
      <c r="AB19" s="111">
        <v>2.453E-2</v>
      </c>
      <c r="AC19" s="111">
        <v>2.453E-2</v>
      </c>
      <c r="AD19" s="111">
        <v>2.453E-2</v>
      </c>
      <c r="AE19" s="111">
        <v>2.453E-2</v>
      </c>
      <c r="AF19" s="111">
        <v>2.453E-2</v>
      </c>
      <c r="AG19" s="111">
        <v>2.453E-2</v>
      </c>
      <c r="AH19" s="111">
        <v>2.453E-2</v>
      </c>
      <c r="AI19" s="111">
        <v>2.453E-2</v>
      </c>
      <c r="AJ19" s="111">
        <v>2.453E-2</v>
      </c>
      <c r="AK19" s="111">
        <v>2.453E-2</v>
      </c>
      <c r="AL19" s="112">
        <v>2.453E-2</v>
      </c>
    </row>
    <row r="20" spans="2:38" x14ac:dyDescent="0.3">
      <c r="B20" s="128" t="s">
        <v>468</v>
      </c>
      <c r="C20" s="113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2:38" ht="15" thickBot="1" x14ac:dyDescent="0.35">
      <c r="B21" s="185" t="s">
        <v>469</v>
      </c>
      <c r="C21" s="186">
        <v>0.2389</v>
      </c>
      <c r="D21" s="187">
        <v>0.46100000000000002</v>
      </c>
      <c r="E21" s="187">
        <v>0.6633</v>
      </c>
      <c r="F21" s="187">
        <v>0.77270000000000005</v>
      </c>
      <c r="G21" s="187">
        <v>0.86360000000000003</v>
      </c>
      <c r="H21" s="187">
        <v>0.95450000000000002</v>
      </c>
      <c r="I21" s="187">
        <v>1.0454000000000001</v>
      </c>
      <c r="J21" s="187">
        <v>1.1362999999999999</v>
      </c>
      <c r="K21" s="187">
        <v>1.2273000000000001</v>
      </c>
      <c r="L21" s="187">
        <v>1.3182</v>
      </c>
      <c r="M21" s="187">
        <v>1.4091</v>
      </c>
      <c r="N21" s="187">
        <v>1.5</v>
      </c>
      <c r="O21" s="187">
        <v>1.5</v>
      </c>
      <c r="P21" s="187">
        <v>1.5</v>
      </c>
      <c r="Q21" s="187">
        <v>1.5</v>
      </c>
      <c r="R21" s="187">
        <v>1.5</v>
      </c>
      <c r="S21" s="187">
        <v>1.5</v>
      </c>
      <c r="T21" s="187">
        <v>1.5</v>
      </c>
      <c r="U21" s="187">
        <v>1.5</v>
      </c>
      <c r="V21" s="187">
        <v>1.5</v>
      </c>
      <c r="W21" s="187">
        <v>1.5</v>
      </c>
      <c r="X21" s="187">
        <v>1.5</v>
      </c>
      <c r="Y21" s="187">
        <v>1.5</v>
      </c>
      <c r="Z21" s="187">
        <v>1.5</v>
      </c>
      <c r="AA21" s="187">
        <v>1.5</v>
      </c>
      <c r="AB21" s="187">
        <v>1.5</v>
      </c>
      <c r="AC21" s="187">
        <v>1.5</v>
      </c>
      <c r="AD21" s="187">
        <v>1.5</v>
      </c>
      <c r="AE21" s="187">
        <v>1.5</v>
      </c>
      <c r="AF21" s="187">
        <v>1.5</v>
      </c>
      <c r="AG21" s="187">
        <v>1.5</v>
      </c>
      <c r="AH21" s="187">
        <v>1.5</v>
      </c>
      <c r="AI21" s="187">
        <v>1.5</v>
      </c>
      <c r="AJ21" s="187">
        <v>1.5</v>
      </c>
      <c r="AK21" s="187">
        <v>1.5</v>
      </c>
      <c r="AL21" s="188">
        <v>1.5</v>
      </c>
    </row>
    <row r="22" spans="2:38" ht="15" thickBot="1" x14ac:dyDescent="0.35">
      <c r="B22" s="129" t="s">
        <v>52</v>
      </c>
      <c r="C22" s="130">
        <f>SUM(C4:C21)</f>
        <v>22.012920333333334</v>
      </c>
      <c r="D22" s="130">
        <f t="shared" ref="D22:AL22" si="0">SUM(D4:D21)</f>
        <v>23.898315333333333</v>
      </c>
      <c r="E22" s="130">
        <f t="shared" si="0"/>
        <v>25.880457499999995</v>
      </c>
      <c r="F22" s="130">
        <f t="shared" si="0"/>
        <v>22.097054999666664</v>
      </c>
      <c r="G22" s="130">
        <f t="shared" si="0"/>
        <v>22.491632500333335</v>
      </c>
      <c r="H22" s="130">
        <f t="shared" si="0"/>
        <v>23.394879999999997</v>
      </c>
      <c r="I22" s="130">
        <f t="shared" si="0"/>
        <v>23.095211037999995</v>
      </c>
      <c r="J22" s="130">
        <f t="shared" si="0"/>
        <v>22.991463975666662</v>
      </c>
      <c r="K22" s="130">
        <f t="shared" si="0"/>
        <v>23.283664565999999</v>
      </c>
      <c r="L22" s="130">
        <f t="shared" si="0"/>
        <v>23.579590261</v>
      </c>
      <c r="M22" s="130">
        <f t="shared" si="0"/>
        <v>23.879533782999996</v>
      </c>
      <c r="N22" s="130">
        <f t="shared" si="0"/>
        <v>24.585850019999999</v>
      </c>
      <c r="O22" s="130">
        <f t="shared" si="0"/>
        <v>24.873202639999999</v>
      </c>
      <c r="P22" s="130">
        <f t="shared" si="0"/>
        <v>25.567321470999996</v>
      </c>
      <c r="Q22" s="130">
        <f t="shared" si="0"/>
        <v>25.594658120999998</v>
      </c>
      <c r="R22" s="130">
        <f t="shared" si="0"/>
        <v>25.995544858999995</v>
      </c>
      <c r="S22" s="130">
        <f t="shared" si="0"/>
        <v>25.996887585999996</v>
      </c>
      <c r="T22" s="130">
        <f t="shared" si="0"/>
        <v>26.027762140999997</v>
      </c>
      <c r="U22" s="130">
        <f t="shared" si="0"/>
        <v>26.060593432999998</v>
      </c>
      <c r="V22" s="130">
        <f t="shared" si="0"/>
        <v>26.095240190999998</v>
      </c>
      <c r="W22" s="130">
        <f t="shared" si="0"/>
        <v>26.130245487999996</v>
      </c>
      <c r="X22" s="130">
        <f t="shared" si="0"/>
        <v>26.166134007999997</v>
      </c>
      <c r="Y22" s="130">
        <f t="shared" si="0"/>
        <v>26.202412892999998</v>
      </c>
      <c r="Z22" s="130">
        <f t="shared" si="0"/>
        <v>26.238591093999997</v>
      </c>
      <c r="AA22" s="130">
        <f t="shared" si="0"/>
        <v>26.274216195999998</v>
      </c>
      <c r="AB22" s="130">
        <f t="shared" si="0"/>
        <v>26.308875703999998</v>
      </c>
      <c r="AC22" s="130">
        <f t="shared" si="0"/>
        <v>26.342466338999998</v>
      </c>
      <c r="AD22" s="130">
        <f t="shared" si="0"/>
        <v>26.374818272999999</v>
      </c>
      <c r="AE22" s="130">
        <f t="shared" si="0"/>
        <v>26.405803247999998</v>
      </c>
      <c r="AF22" s="130">
        <f t="shared" si="0"/>
        <v>26.435338150999996</v>
      </c>
      <c r="AG22" s="130">
        <f t="shared" si="0"/>
        <v>26.463454778999999</v>
      </c>
      <c r="AH22" s="130">
        <f t="shared" si="0"/>
        <v>26.490395750999998</v>
      </c>
      <c r="AI22" s="130">
        <f t="shared" si="0"/>
        <v>26.516513010999997</v>
      </c>
      <c r="AJ22" s="130">
        <f t="shared" si="0"/>
        <v>26.542183935999997</v>
      </c>
      <c r="AK22" s="130">
        <f t="shared" si="0"/>
        <v>26.567684837999998</v>
      </c>
      <c r="AL22" s="130">
        <f t="shared" si="0"/>
        <v>26.593177594999997</v>
      </c>
    </row>
    <row r="24" spans="2:38" s="230" customFormat="1" x14ac:dyDescent="0.3"/>
    <row r="91" spans="3:4" x14ac:dyDescent="0.3">
      <c r="C91" s="213"/>
    </row>
    <row r="94" spans="3:4" x14ac:dyDescent="0.3">
      <c r="C94" s="213"/>
      <c r="D94" s="213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3D394-9076-4340-8BA7-A9720430CFF5}">
  <sheetPr>
    <tabColor theme="3" tint="0.59999389629810485"/>
  </sheetPr>
  <dimension ref="B1:AL123"/>
  <sheetViews>
    <sheetView zoomScale="70" zoomScaleNormal="70" workbookViewId="0"/>
  </sheetViews>
  <sheetFormatPr defaultColWidth="8.88671875" defaultRowHeight="14.4" x14ac:dyDescent="0.3"/>
  <cols>
    <col min="1" max="1" width="8.88671875" style="43"/>
    <col min="2" max="2" width="40.5546875" style="43" bestFit="1" customWidth="1"/>
    <col min="3" max="3" width="12.5546875" style="43" bestFit="1" customWidth="1"/>
    <col min="4" max="38" width="12.44140625" style="43" bestFit="1" customWidth="1"/>
    <col min="39" max="16384" width="8.88671875" style="43"/>
  </cols>
  <sheetData>
    <row r="1" spans="2:38" x14ac:dyDescent="0.3">
      <c r="B1" s="43" t="s">
        <v>568</v>
      </c>
    </row>
    <row r="2" spans="2:38" ht="15" thickBot="1" x14ac:dyDescent="0.35">
      <c r="B2" s="118" t="s">
        <v>569</v>
      </c>
    </row>
    <row r="3" spans="2:38" ht="15" thickBot="1" x14ac:dyDescent="0.35">
      <c r="C3" s="121">
        <v>2015</v>
      </c>
      <c r="D3" s="122">
        <v>2016</v>
      </c>
      <c r="E3" s="122">
        <v>2017</v>
      </c>
      <c r="F3" s="122">
        <v>2018</v>
      </c>
      <c r="G3" s="122">
        <v>2019</v>
      </c>
      <c r="H3" s="122">
        <v>2020</v>
      </c>
      <c r="I3" s="122">
        <v>2021</v>
      </c>
      <c r="J3" s="122">
        <v>2022</v>
      </c>
      <c r="K3" s="122">
        <v>2023</v>
      </c>
      <c r="L3" s="122">
        <v>2024</v>
      </c>
      <c r="M3" s="122">
        <v>2025</v>
      </c>
      <c r="N3" s="122">
        <v>2026</v>
      </c>
      <c r="O3" s="122">
        <v>2027</v>
      </c>
      <c r="P3" s="122">
        <v>2028</v>
      </c>
      <c r="Q3" s="122">
        <v>2029</v>
      </c>
      <c r="R3" s="122">
        <v>2030</v>
      </c>
      <c r="S3" s="122">
        <v>2031</v>
      </c>
      <c r="T3" s="122">
        <v>2032</v>
      </c>
      <c r="U3" s="122">
        <v>2033</v>
      </c>
      <c r="V3" s="122">
        <v>2034</v>
      </c>
      <c r="W3" s="122">
        <v>2035</v>
      </c>
      <c r="X3" s="122">
        <v>2036</v>
      </c>
      <c r="Y3" s="122">
        <v>2037</v>
      </c>
      <c r="Z3" s="122">
        <v>2038</v>
      </c>
      <c r="AA3" s="122">
        <v>2039</v>
      </c>
      <c r="AB3" s="122">
        <v>2040</v>
      </c>
      <c r="AC3" s="122">
        <v>2041</v>
      </c>
      <c r="AD3" s="122">
        <v>2042</v>
      </c>
      <c r="AE3" s="122">
        <v>2043</v>
      </c>
      <c r="AF3" s="122">
        <v>2044</v>
      </c>
      <c r="AG3" s="122">
        <v>2045</v>
      </c>
      <c r="AH3" s="122">
        <v>2046</v>
      </c>
      <c r="AI3" s="122">
        <v>2047</v>
      </c>
      <c r="AJ3" s="122">
        <v>2048</v>
      </c>
      <c r="AK3" s="122">
        <v>2049</v>
      </c>
      <c r="AL3" s="123">
        <v>2050</v>
      </c>
    </row>
    <row r="4" spans="2:38" x14ac:dyDescent="0.3">
      <c r="B4" s="124" t="s">
        <v>334</v>
      </c>
      <c r="C4" s="125">
        <v>0.48044999999999999</v>
      </c>
      <c r="D4" s="126">
        <v>0.48043000000000002</v>
      </c>
      <c r="E4" s="126">
        <v>0.63800000000000001</v>
      </c>
      <c r="F4" s="126">
        <v>0.84399999999999997</v>
      </c>
      <c r="G4" s="126">
        <v>0.95530000000000004</v>
      </c>
      <c r="H4" s="126">
        <v>0.86060999999999999</v>
      </c>
      <c r="I4" s="126">
        <v>0.94620000000000004</v>
      </c>
      <c r="J4" s="126">
        <v>1.03054</v>
      </c>
      <c r="K4" s="126">
        <v>1.1115699999999999</v>
      </c>
      <c r="L4" s="126">
        <v>1.2219</v>
      </c>
      <c r="M4" s="126">
        <v>1.3362400000000001</v>
      </c>
      <c r="N4" s="126">
        <v>1.45696</v>
      </c>
      <c r="O4" s="126">
        <v>1.55871</v>
      </c>
      <c r="P4" s="126">
        <v>1.6672199999999999</v>
      </c>
      <c r="Q4" s="126">
        <v>1.50895</v>
      </c>
      <c r="R4" s="126">
        <v>1.35202</v>
      </c>
      <c r="S4" s="126">
        <v>2.1859380800000001</v>
      </c>
      <c r="T4" s="126">
        <v>3.0198561599999998</v>
      </c>
      <c r="U4" s="126">
        <v>3.8537742399999995</v>
      </c>
      <c r="V4" s="126">
        <v>4.68769232</v>
      </c>
      <c r="W4" s="126">
        <v>5.5216103999999993</v>
      </c>
      <c r="X4" s="126">
        <v>6.3555284799999994</v>
      </c>
      <c r="Y4" s="126">
        <v>7.1894465599999986</v>
      </c>
      <c r="Z4" s="126">
        <v>8.0233646400000005</v>
      </c>
      <c r="AA4" s="126">
        <v>8.8572827199999988</v>
      </c>
      <c r="AB4" s="126">
        <v>9.6912007999999989</v>
      </c>
      <c r="AC4" s="126">
        <v>9.6912007999999989</v>
      </c>
      <c r="AD4" s="126">
        <v>9.6912007999999989</v>
      </c>
      <c r="AE4" s="126">
        <v>9.6912007999999989</v>
      </c>
      <c r="AF4" s="126">
        <v>9.6912007999999989</v>
      </c>
      <c r="AG4" s="126">
        <v>9.6912007999999989</v>
      </c>
      <c r="AH4" s="126">
        <v>9.6912007999999989</v>
      </c>
      <c r="AI4" s="126">
        <v>9.6912007999999989</v>
      </c>
      <c r="AJ4" s="126">
        <v>9.6912007999999989</v>
      </c>
      <c r="AK4" s="126">
        <v>9.6912007999999989</v>
      </c>
      <c r="AL4" s="127">
        <v>9.6912007999999989</v>
      </c>
    </row>
    <row r="5" spans="2:38" x14ac:dyDescent="0.3">
      <c r="B5" s="128" t="s">
        <v>335</v>
      </c>
      <c r="C5" s="113">
        <v>0.24884999999999999</v>
      </c>
      <c r="D5" s="111">
        <v>0.24884999999999999</v>
      </c>
      <c r="E5" s="111">
        <v>0.26663749999999997</v>
      </c>
      <c r="F5" s="111">
        <v>0.28442500000000004</v>
      </c>
      <c r="G5" s="111">
        <v>0.30221250000000005</v>
      </c>
      <c r="H5" s="111">
        <v>0.32</v>
      </c>
      <c r="I5" s="111">
        <v>0.32</v>
      </c>
      <c r="J5" s="111">
        <v>0.32</v>
      </c>
      <c r="K5" s="111">
        <v>0.32</v>
      </c>
      <c r="L5" s="111">
        <v>0.32</v>
      </c>
      <c r="M5" s="111">
        <v>0.32</v>
      </c>
      <c r="N5" s="111">
        <v>0.32</v>
      </c>
      <c r="O5" s="111">
        <v>0.32</v>
      </c>
      <c r="P5" s="111">
        <v>0.32</v>
      </c>
      <c r="Q5" s="111">
        <v>0.32</v>
      </c>
      <c r="R5" s="111">
        <v>0.32</v>
      </c>
      <c r="S5" s="111">
        <v>0.32</v>
      </c>
      <c r="T5" s="111">
        <v>0.32</v>
      </c>
      <c r="U5" s="111">
        <v>0.32</v>
      </c>
      <c r="V5" s="111">
        <v>0.32</v>
      </c>
      <c r="W5" s="111">
        <v>0.32</v>
      </c>
      <c r="X5" s="111">
        <v>0.32</v>
      </c>
      <c r="Y5" s="111">
        <v>0.32</v>
      </c>
      <c r="Z5" s="111">
        <v>0.32</v>
      </c>
      <c r="AA5" s="111">
        <v>0.32</v>
      </c>
      <c r="AB5" s="111">
        <v>0.32</v>
      </c>
      <c r="AC5" s="111">
        <v>0.32</v>
      </c>
      <c r="AD5" s="111">
        <v>0.32</v>
      </c>
      <c r="AE5" s="111">
        <v>0.32</v>
      </c>
      <c r="AF5" s="111">
        <v>0.32</v>
      </c>
      <c r="AG5" s="111">
        <v>0.32</v>
      </c>
      <c r="AH5" s="111">
        <v>0.32</v>
      </c>
      <c r="AI5" s="111">
        <v>0.32</v>
      </c>
      <c r="AJ5" s="111">
        <v>0.32</v>
      </c>
      <c r="AK5" s="111">
        <v>0.32</v>
      </c>
      <c r="AL5" s="112">
        <v>0.32</v>
      </c>
    </row>
    <row r="6" spans="2:38" x14ac:dyDescent="0.3">
      <c r="B6" s="128" t="s">
        <v>336</v>
      </c>
      <c r="C6" s="113">
        <v>0</v>
      </c>
      <c r="D6" s="111">
        <v>0</v>
      </c>
      <c r="E6" s="111">
        <v>0</v>
      </c>
      <c r="F6" s="111">
        <v>0</v>
      </c>
      <c r="G6" s="111">
        <v>0</v>
      </c>
      <c r="H6" s="111">
        <v>0.248</v>
      </c>
      <c r="I6" s="111">
        <v>0.248</v>
      </c>
      <c r="J6" s="111">
        <v>0.248</v>
      </c>
      <c r="K6" s="111">
        <v>0.36799999999999999</v>
      </c>
      <c r="L6" s="111">
        <v>0.36799999999999999</v>
      </c>
      <c r="M6" s="111">
        <v>0.36799999999999999</v>
      </c>
      <c r="N6" s="111">
        <v>0.76800000000000002</v>
      </c>
      <c r="O6" s="111">
        <v>0.76800000000000002</v>
      </c>
      <c r="P6" s="111">
        <v>1.1679999999999999</v>
      </c>
      <c r="Q6" s="111">
        <v>1.1679999999999999</v>
      </c>
      <c r="R6" s="111">
        <v>1.5680000000000001</v>
      </c>
      <c r="S6" s="111">
        <v>1.5680000000000001</v>
      </c>
      <c r="T6" s="111">
        <v>1.5680000000000001</v>
      </c>
      <c r="U6" s="111">
        <v>1.5680000000000001</v>
      </c>
      <c r="V6" s="111">
        <v>1.5680000000000001</v>
      </c>
      <c r="W6" s="111">
        <v>1.5680000000000001</v>
      </c>
      <c r="X6" s="111">
        <v>1.5680000000000001</v>
      </c>
      <c r="Y6" s="111">
        <v>1.5680000000000001</v>
      </c>
      <c r="Z6" s="111">
        <v>1.5680000000000001</v>
      </c>
      <c r="AA6" s="111">
        <v>1.5680000000000001</v>
      </c>
      <c r="AB6" s="111">
        <v>1.5680000000000001</v>
      </c>
      <c r="AC6" s="111">
        <v>1.5680000000000001</v>
      </c>
      <c r="AD6" s="111">
        <v>1.5680000000000001</v>
      </c>
      <c r="AE6" s="111">
        <v>1.5680000000000001</v>
      </c>
      <c r="AF6" s="111">
        <v>1.5680000000000001</v>
      </c>
      <c r="AG6" s="111">
        <v>1.5680000000000001</v>
      </c>
      <c r="AH6" s="111">
        <v>1.5680000000000001</v>
      </c>
      <c r="AI6" s="111">
        <v>1.5680000000000001</v>
      </c>
      <c r="AJ6" s="111">
        <v>1.5680000000000001</v>
      </c>
      <c r="AK6" s="111">
        <v>1.5680000000000001</v>
      </c>
      <c r="AL6" s="112">
        <v>1.5680000000000001</v>
      </c>
    </row>
    <row r="7" spans="2:38" x14ac:dyDescent="0.3">
      <c r="B7" s="128" t="s">
        <v>338</v>
      </c>
      <c r="C7" s="113">
        <v>5.4906666666666666E-2</v>
      </c>
      <c r="D7" s="111">
        <v>0.10517333333333333</v>
      </c>
      <c r="E7" s="111">
        <v>0.15543999999999999</v>
      </c>
      <c r="F7" s="111">
        <v>0.15543999999999999</v>
      </c>
      <c r="G7" s="111">
        <v>0.15543999999999999</v>
      </c>
      <c r="H7" s="111">
        <v>0.15543999999999999</v>
      </c>
      <c r="I7" s="111">
        <v>0.15543999999999999</v>
      </c>
      <c r="J7" s="111">
        <v>0.15543999999999999</v>
      </c>
      <c r="K7" s="111">
        <v>0.15543999999999999</v>
      </c>
      <c r="L7" s="111">
        <v>0.15543999999999999</v>
      </c>
      <c r="M7" s="111">
        <v>0.15543999999999999</v>
      </c>
      <c r="N7" s="111">
        <v>0.15543999999999999</v>
      </c>
      <c r="O7" s="111">
        <v>0.15543999999999999</v>
      </c>
      <c r="P7" s="111">
        <v>0.15543999999999999</v>
      </c>
      <c r="Q7" s="111">
        <v>0.15543999999999999</v>
      </c>
      <c r="R7" s="111">
        <v>0.15543999999999999</v>
      </c>
      <c r="S7" s="111">
        <v>0.15543999999999999</v>
      </c>
      <c r="T7" s="111">
        <v>0.15543999999999999</v>
      </c>
      <c r="U7" s="111">
        <v>0.15543999999999999</v>
      </c>
      <c r="V7" s="111">
        <v>0.15543999999999999</v>
      </c>
      <c r="W7" s="111">
        <v>0.15543999999999999</v>
      </c>
      <c r="X7" s="111">
        <v>0.15543999999999999</v>
      </c>
      <c r="Y7" s="111">
        <v>0.15543999999999999</v>
      </c>
      <c r="Z7" s="111">
        <v>0.15543999999999999</v>
      </c>
      <c r="AA7" s="111">
        <v>0.15543999999999999</v>
      </c>
      <c r="AB7" s="111">
        <v>0.15543999999999999</v>
      </c>
      <c r="AC7" s="111">
        <v>0.15543999999999999</v>
      </c>
      <c r="AD7" s="111">
        <v>0.15543999999999999</v>
      </c>
      <c r="AE7" s="111">
        <v>0.15543999999999999</v>
      </c>
      <c r="AF7" s="111">
        <v>0.15543999999999999</v>
      </c>
      <c r="AG7" s="111">
        <v>0.15543999999999999</v>
      </c>
      <c r="AH7" s="111">
        <v>0.15543999999999999</v>
      </c>
      <c r="AI7" s="111">
        <v>0.15543999999999999</v>
      </c>
      <c r="AJ7" s="111">
        <v>0.15543999999999999</v>
      </c>
      <c r="AK7" s="111">
        <v>0.15543999999999999</v>
      </c>
      <c r="AL7" s="112">
        <v>0.15543999999999999</v>
      </c>
    </row>
    <row r="8" spans="2:38" x14ac:dyDescent="0.3">
      <c r="B8" s="128" t="s">
        <v>226</v>
      </c>
      <c r="C8" s="113">
        <v>2.1700000000000001E-3</v>
      </c>
      <c r="D8" s="111">
        <v>2.1700000000000001E-3</v>
      </c>
      <c r="E8" s="111">
        <v>2.1700000000000001E-3</v>
      </c>
      <c r="F8" s="111">
        <v>2.1700000000000001E-3</v>
      </c>
      <c r="G8" s="111">
        <v>2.1700000000000001E-3</v>
      </c>
      <c r="H8" s="111">
        <v>2.1700000000000001E-3</v>
      </c>
      <c r="I8" s="111">
        <v>2.1700000000000001E-3</v>
      </c>
      <c r="J8" s="111">
        <v>2.1700000000000001E-3</v>
      </c>
      <c r="K8" s="111">
        <v>2.1700000000000001E-3</v>
      </c>
      <c r="L8" s="111">
        <v>2.1700000000000001E-3</v>
      </c>
      <c r="M8" s="111">
        <v>2.1700000000000001E-3</v>
      </c>
      <c r="N8" s="111">
        <v>2.1700000000000001E-3</v>
      </c>
      <c r="O8" s="111">
        <v>2.1700000000000001E-3</v>
      </c>
      <c r="P8" s="111">
        <v>2.1700000000000001E-3</v>
      </c>
      <c r="Q8" s="111">
        <v>2.1700000000000001E-3</v>
      </c>
      <c r="R8" s="111">
        <v>2.1700000000000001E-3</v>
      </c>
      <c r="S8" s="111">
        <v>2.1700000000000001E-3</v>
      </c>
      <c r="T8" s="111">
        <v>2.1700000000000001E-3</v>
      </c>
      <c r="U8" s="111">
        <v>2.1700000000000001E-3</v>
      </c>
      <c r="V8" s="111">
        <v>2.1700000000000001E-3</v>
      </c>
      <c r="W8" s="111">
        <v>2.1700000000000001E-3</v>
      </c>
      <c r="X8" s="111">
        <v>2.1700000000000001E-3</v>
      </c>
      <c r="Y8" s="111">
        <v>2.1700000000000001E-3</v>
      </c>
      <c r="Z8" s="111">
        <v>2.1700000000000001E-3</v>
      </c>
      <c r="AA8" s="111">
        <v>2.1700000000000001E-3</v>
      </c>
      <c r="AB8" s="111">
        <v>2.1700000000000001E-3</v>
      </c>
      <c r="AC8" s="111">
        <v>2.1700000000000001E-3</v>
      </c>
      <c r="AD8" s="111">
        <v>2.1700000000000001E-3</v>
      </c>
      <c r="AE8" s="111">
        <v>2.1700000000000001E-3</v>
      </c>
      <c r="AF8" s="111">
        <v>2.1700000000000001E-3</v>
      </c>
      <c r="AG8" s="111">
        <v>2.1700000000000001E-3</v>
      </c>
      <c r="AH8" s="111">
        <v>2.1700000000000001E-3</v>
      </c>
      <c r="AI8" s="111">
        <v>2.1700000000000001E-3</v>
      </c>
      <c r="AJ8" s="111">
        <v>2.1700000000000001E-3</v>
      </c>
      <c r="AK8" s="111">
        <v>2.1700000000000001E-3</v>
      </c>
      <c r="AL8" s="112">
        <v>2.1700000000000001E-3</v>
      </c>
    </row>
    <row r="9" spans="2:38" x14ac:dyDescent="0.3">
      <c r="B9" s="128" t="s">
        <v>467</v>
      </c>
      <c r="C9" s="113">
        <v>0.56599999999999995</v>
      </c>
      <c r="D9" s="111">
        <v>0.56599999999999995</v>
      </c>
      <c r="E9" s="111">
        <v>0.56599999999999995</v>
      </c>
      <c r="F9" s="111">
        <v>0.56599999999999995</v>
      </c>
      <c r="G9" s="111">
        <v>0.56599999999999995</v>
      </c>
      <c r="H9" s="111">
        <v>0.56599999999999995</v>
      </c>
      <c r="I9" s="111">
        <v>0.56599999999999995</v>
      </c>
      <c r="J9" s="111">
        <v>0.56599999999999995</v>
      </c>
      <c r="K9" s="111">
        <v>0.56599999999999995</v>
      </c>
      <c r="L9" s="111">
        <v>0.56599999999999995</v>
      </c>
      <c r="M9" s="111">
        <v>0.56599999999999995</v>
      </c>
      <c r="N9" s="111">
        <v>0.56599999999999995</v>
      </c>
      <c r="O9" s="111">
        <v>0.56599999999999995</v>
      </c>
      <c r="P9" s="111">
        <v>0.56599999999999995</v>
      </c>
      <c r="Q9" s="111">
        <v>0.56599999999999995</v>
      </c>
      <c r="R9" s="111">
        <v>0.56599999999999995</v>
      </c>
      <c r="S9" s="111">
        <v>0.56599999999999995</v>
      </c>
      <c r="T9" s="111">
        <v>0.56599999999999995</v>
      </c>
      <c r="U9" s="111">
        <v>0.56599999999999995</v>
      </c>
      <c r="V9" s="111">
        <v>0.56599999999999995</v>
      </c>
      <c r="W9" s="111">
        <v>0.56599999999999995</v>
      </c>
      <c r="X9" s="111">
        <v>0.56599999999999995</v>
      </c>
      <c r="Y9" s="111">
        <v>0.56599999999999995</v>
      </c>
      <c r="Z9" s="111">
        <v>0.56599999999999995</v>
      </c>
      <c r="AA9" s="111">
        <v>0.56599999999999995</v>
      </c>
      <c r="AB9" s="111">
        <v>0.56599999999999995</v>
      </c>
      <c r="AC9" s="111">
        <v>0.56599999999999995</v>
      </c>
      <c r="AD9" s="111">
        <v>0.56599999999999995</v>
      </c>
      <c r="AE9" s="111">
        <v>0.56599999999999995</v>
      </c>
      <c r="AF9" s="111">
        <v>0.56599999999999995</v>
      </c>
      <c r="AG9" s="111">
        <v>0.56599999999999995</v>
      </c>
      <c r="AH9" s="111">
        <v>0.56599999999999995</v>
      </c>
      <c r="AI9" s="111">
        <v>0.56599999999999995</v>
      </c>
      <c r="AJ9" s="111">
        <v>0.56599999999999995</v>
      </c>
      <c r="AK9" s="111">
        <v>0.56599999999999995</v>
      </c>
      <c r="AL9" s="112">
        <v>0.56599999999999995</v>
      </c>
    </row>
    <row r="10" spans="2:38" x14ac:dyDescent="0.3">
      <c r="B10" s="128" t="s">
        <v>351</v>
      </c>
      <c r="C10" s="113">
        <v>0.49435000000000001</v>
      </c>
      <c r="D10" s="111">
        <v>0.49435000000000001</v>
      </c>
      <c r="E10" s="111">
        <v>0.49435000000000001</v>
      </c>
      <c r="F10" s="111">
        <v>0.49435000000000001</v>
      </c>
      <c r="G10" s="111">
        <v>0.49435000000000001</v>
      </c>
      <c r="H10" s="111">
        <v>0.49435000000000001</v>
      </c>
      <c r="I10" s="111">
        <v>0.49435000000000001</v>
      </c>
      <c r="J10" s="111">
        <v>0.49435000000000001</v>
      </c>
      <c r="K10" s="111">
        <v>0.49435000000000001</v>
      </c>
      <c r="L10" s="111">
        <v>0.49435000000000001</v>
      </c>
      <c r="M10" s="111">
        <v>0.49435000000000001</v>
      </c>
      <c r="N10" s="111">
        <v>0.49435000000000001</v>
      </c>
      <c r="O10" s="111">
        <v>0.49435000000000001</v>
      </c>
      <c r="P10" s="111">
        <v>0.49435000000000001</v>
      </c>
      <c r="Q10" s="111">
        <v>0.49435000000000001</v>
      </c>
      <c r="R10" s="111">
        <v>0.49435000000000001</v>
      </c>
      <c r="S10" s="111">
        <v>0.49435000000000001</v>
      </c>
      <c r="T10" s="111">
        <v>0.49435000000000001</v>
      </c>
      <c r="U10" s="111">
        <v>0.49435000000000001</v>
      </c>
      <c r="V10" s="111">
        <v>0.49435000000000001</v>
      </c>
      <c r="W10" s="111">
        <v>0.49435000000000001</v>
      </c>
      <c r="X10" s="111">
        <v>0.49435000000000001</v>
      </c>
      <c r="Y10" s="111">
        <v>0.49435000000000001</v>
      </c>
      <c r="Z10" s="111">
        <v>0.49435000000000001</v>
      </c>
      <c r="AA10" s="111">
        <v>0.49435000000000001</v>
      </c>
      <c r="AB10" s="111">
        <v>0.49435000000000001</v>
      </c>
      <c r="AC10" s="111">
        <v>0.49435000000000001</v>
      </c>
      <c r="AD10" s="111">
        <v>0.49435000000000001</v>
      </c>
      <c r="AE10" s="111">
        <v>0.49435000000000001</v>
      </c>
      <c r="AF10" s="111">
        <v>0.49435000000000001</v>
      </c>
      <c r="AG10" s="111">
        <v>0.49435000000000001</v>
      </c>
      <c r="AH10" s="111">
        <v>0.49435000000000001</v>
      </c>
      <c r="AI10" s="111">
        <v>0.49435000000000001</v>
      </c>
      <c r="AJ10" s="111">
        <v>0.49435000000000001</v>
      </c>
      <c r="AK10" s="111">
        <v>0.49435000000000001</v>
      </c>
      <c r="AL10" s="112">
        <v>0.49435000000000001</v>
      </c>
    </row>
    <row r="11" spans="2:38" x14ac:dyDescent="0.3">
      <c r="B11" s="128" t="s">
        <v>82</v>
      </c>
      <c r="C11" s="113">
        <v>5.4619305604999999</v>
      </c>
      <c r="D11" s="111">
        <v>6.0618611210000006</v>
      </c>
      <c r="E11" s="111">
        <v>6.7763657769999996</v>
      </c>
      <c r="F11" s="111">
        <v>7.031460204</v>
      </c>
      <c r="G11" s="111">
        <v>6.9413462890000002</v>
      </c>
      <c r="H11" s="111">
        <v>7.22553219</v>
      </c>
      <c r="I11" s="111">
        <v>8.7173034169999983</v>
      </c>
      <c r="J11" s="111">
        <v>8.7437635059999987</v>
      </c>
      <c r="K11" s="111">
        <v>8.7519830779999985</v>
      </c>
      <c r="L11" s="111">
        <v>8.7858255979999988</v>
      </c>
      <c r="M11" s="111">
        <v>8.8203875659999991</v>
      </c>
      <c r="N11" s="111">
        <v>8.8008467330000002</v>
      </c>
      <c r="O11" s="111">
        <v>8.8546533259999993</v>
      </c>
      <c r="P11" s="111">
        <v>8.8247361459999993</v>
      </c>
      <c r="Q11" s="111">
        <v>8.8806099749999987</v>
      </c>
      <c r="R11" s="111">
        <v>8.8394290729999998</v>
      </c>
      <c r="S11" s="111">
        <v>7.9614165285</v>
      </c>
      <c r="T11" s="111">
        <v>7.0823997880000009</v>
      </c>
      <c r="U11" s="111">
        <v>6.2022964940999996</v>
      </c>
      <c r="V11" s="111">
        <v>5.3209547435999998</v>
      </c>
      <c r="W11" s="111">
        <v>4.4380866604999998</v>
      </c>
      <c r="X11" s="111">
        <v>3.5537153803999999</v>
      </c>
      <c r="Y11" s="111">
        <v>2.6677475553000005</v>
      </c>
      <c r="Z11" s="111">
        <v>1.7801344967999999</v>
      </c>
      <c r="AA11" s="111">
        <v>0.89087280489999998</v>
      </c>
      <c r="AB11" s="111">
        <v>0</v>
      </c>
      <c r="AC11" s="111">
        <v>0</v>
      </c>
      <c r="AD11" s="111">
        <v>0</v>
      </c>
      <c r="AE11" s="111">
        <v>0</v>
      </c>
      <c r="AF11" s="111">
        <v>0</v>
      </c>
      <c r="AG11" s="111">
        <v>0</v>
      </c>
      <c r="AH11" s="111">
        <v>0</v>
      </c>
      <c r="AI11" s="111">
        <v>0</v>
      </c>
      <c r="AJ11" s="111">
        <v>0</v>
      </c>
      <c r="AK11" s="111">
        <v>0</v>
      </c>
      <c r="AL11" s="112">
        <v>0</v>
      </c>
    </row>
    <row r="12" spans="2:38" x14ac:dyDescent="0.3">
      <c r="B12" s="128" t="s">
        <v>316</v>
      </c>
      <c r="C12" s="113">
        <v>1.6217275555555557</v>
      </c>
      <c r="D12" s="111">
        <v>0.99177088888888887</v>
      </c>
      <c r="E12" s="111">
        <v>0.4078</v>
      </c>
      <c r="F12" s="111">
        <v>0.27186666666666676</v>
      </c>
      <c r="G12" s="111">
        <v>0.13593333333333338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1">
        <v>0</v>
      </c>
      <c r="X12" s="111">
        <v>0</v>
      </c>
      <c r="Y12" s="111">
        <v>0</v>
      </c>
      <c r="Z12" s="111">
        <v>0</v>
      </c>
      <c r="AA12" s="111">
        <v>0</v>
      </c>
      <c r="AB12" s="111">
        <v>0</v>
      </c>
      <c r="AC12" s="111">
        <v>0</v>
      </c>
      <c r="AD12" s="111">
        <v>0</v>
      </c>
      <c r="AE12" s="111">
        <v>0</v>
      </c>
      <c r="AF12" s="111">
        <v>0</v>
      </c>
      <c r="AG12" s="111">
        <v>0</v>
      </c>
      <c r="AH12" s="111">
        <v>0</v>
      </c>
      <c r="AI12" s="111">
        <v>0</v>
      </c>
      <c r="AJ12" s="111">
        <v>0</v>
      </c>
      <c r="AK12" s="111">
        <v>0</v>
      </c>
      <c r="AL12" s="112">
        <v>0</v>
      </c>
    </row>
    <row r="13" spans="2:38" x14ac:dyDescent="0.3">
      <c r="B13" s="128" t="s">
        <v>79</v>
      </c>
      <c r="C13" s="113">
        <v>4.6124711111111116</v>
      </c>
      <c r="D13" s="111">
        <v>4.5000511111111106</v>
      </c>
      <c r="E13" s="111">
        <v>4.38774</v>
      </c>
      <c r="F13" s="111">
        <v>3.9720499999999999</v>
      </c>
      <c r="G13" s="111">
        <v>2.4528400000000001</v>
      </c>
      <c r="H13" s="111">
        <v>2.4289900000000006</v>
      </c>
      <c r="I13" s="111">
        <v>1.9436400000000003</v>
      </c>
      <c r="J13" s="111">
        <v>1.5699566666666664</v>
      </c>
      <c r="K13" s="111">
        <v>1.4754400000000001</v>
      </c>
      <c r="L13" s="111">
        <v>1.4754400000000001</v>
      </c>
      <c r="M13" s="111">
        <v>1.4754400000000001</v>
      </c>
      <c r="N13" s="111">
        <v>1.4754400000000001</v>
      </c>
      <c r="O13" s="111">
        <v>1.4754400000000001</v>
      </c>
      <c r="P13" s="111">
        <v>1.4754400000000001</v>
      </c>
      <c r="Q13" s="111">
        <v>1.4754400000000001</v>
      </c>
      <c r="R13" s="111">
        <v>0</v>
      </c>
      <c r="S13" s="111">
        <v>0</v>
      </c>
      <c r="T13" s="111">
        <v>0</v>
      </c>
      <c r="U13" s="111">
        <v>0</v>
      </c>
      <c r="V13" s="111">
        <v>0</v>
      </c>
      <c r="W13" s="111">
        <v>0</v>
      </c>
      <c r="X13" s="111">
        <v>0</v>
      </c>
      <c r="Y13" s="111">
        <v>0</v>
      </c>
      <c r="Z13" s="111">
        <v>0</v>
      </c>
      <c r="AA13" s="111">
        <v>0</v>
      </c>
      <c r="AB13" s="111">
        <v>0</v>
      </c>
      <c r="AC13" s="111">
        <v>0</v>
      </c>
      <c r="AD13" s="111">
        <v>0</v>
      </c>
      <c r="AE13" s="111">
        <v>0</v>
      </c>
      <c r="AF13" s="111">
        <v>0</v>
      </c>
      <c r="AG13" s="111">
        <v>0</v>
      </c>
      <c r="AH13" s="111">
        <v>0</v>
      </c>
      <c r="AI13" s="111">
        <v>0</v>
      </c>
      <c r="AJ13" s="111">
        <v>0</v>
      </c>
      <c r="AK13" s="111">
        <v>0</v>
      </c>
      <c r="AL13" s="112">
        <v>0</v>
      </c>
    </row>
    <row r="14" spans="2:38" x14ac:dyDescent="0.3">
      <c r="B14" s="128" t="s">
        <v>346</v>
      </c>
      <c r="C14" s="113">
        <v>1.708</v>
      </c>
      <c r="D14" s="111">
        <v>1.708</v>
      </c>
      <c r="E14" s="111">
        <v>1.841</v>
      </c>
      <c r="F14" s="111">
        <v>1.841</v>
      </c>
      <c r="G14" s="111">
        <v>1.841</v>
      </c>
      <c r="H14" s="111">
        <v>1.841</v>
      </c>
      <c r="I14" s="111">
        <v>1.841</v>
      </c>
      <c r="J14" s="111">
        <v>1.841</v>
      </c>
      <c r="K14" s="111">
        <v>1.841</v>
      </c>
      <c r="L14" s="111">
        <v>1.841</v>
      </c>
      <c r="M14" s="111">
        <v>1.841</v>
      </c>
      <c r="N14" s="111">
        <v>1.841</v>
      </c>
      <c r="O14" s="111">
        <v>1.841</v>
      </c>
      <c r="P14" s="111">
        <v>1.841</v>
      </c>
      <c r="Q14" s="111">
        <v>1.841</v>
      </c>
      <c r="R14" s="111">
        <v>1.841</v>
      </c>
      <c r="S14" s="111">
        <v>1.841</v>
      </c>
      <c r="T14" s="111">
        <v>1.841</v>
      </c>
      <c r="U14" s="111">
        <v>1.841</v>
      </c>
      <c r="V14" s="111">
        <v>1.841</v>
      </c>
      <c r="W14" s="111">
        <v>1.841</v>
      </c>
      <c r="X14" s="111">
        <v>1.841</v>
      </c>
      <c r="Y14" s="111">
        <v>1.841</v>
      </c>
      <c r="Z14" s="111">
        <v>1.841</v>
      </c>
      <c r="AA14" s="111">
        <v>1.841</v>
      </c>
      <c r="AB14" s="111">
        <v>1.841</v>
      </c>
      <c r="AC14" s="111">
        <v>1.841</v>
      </c>
      <c r="AD14" s="111">
        <v>1.841</v>
      </c>
      <c r="AE14" s="111">
        <v>1.841</v>
      </c>
      <c r="AF14" s="111">
        <v>1.841</v>
      </c>
      <c r="AG14" s="111">
        <v>1.841</v>
      </c>
      <c r="AH14" s="111">
        <v>1.841</v>
      </c>
      <c r="AI14" s="111">
        <v>1.841</v>
      </c>
      <c r="AJ14" s="111">
        <v>1.841</v>
      </c>
      <c r="AK14" s="111">
        <v>1.841</v>
      </c>
      <c r="AL14" s="112">
        <v>1.841</v>
      </c>
    </row>
    <row r="15" spans="2:38" x14ac:dyDescent="0.3">
      <c r="B15" s="128" t="s">
        <v>315</v>
      </c>
      <c r="C15" s="113">
        <v>6.2655000000000021</v>
      </c>
      <c r="D15" s="111">
        <v>8.0309200000000018</v>
      </c>
      <c r="E15" s="111">
        <v>9.7309199999999976</v>
      </c>
      <c r="F15" s="111">
        <v>5.4309200000000004</v>
      </c>
      <c r="G15" s="111">
        <v>6.4309200000000004</v>
      </c>
      <c r="H15" s="111">
        <v>6.4309200000000022</v>
      </c>
      <c r="I15" s="111">
        <v>6.3454100000000002</v>
      </c>
      <c r="J15" s="111">
        <v>6.3454100000000002</v>
      </c>
      <c r="K15" s="111">
        <v>6.3454100000000002</v>
      </c>
      <c r="L15" s="111">
        <v>6.3454100000000002</v>
      </c>
      <c r="M15" s="111">
        <v>6.3454100000000002</v>
      </c>
      <c r="N15" s="111">
        <v>6.3454100000000002</v>
      </c>
      <c r="O15" s="111">
        <v>6.3454100000000002</v>
      </c>
      <c r="P15" s="111">
        <v>6.3454100000000002</v>
      </c>
      <c r="Q15" s="111">
        <v>6.3454100000000002</v>
      </c>
      <c r="R15" s="111">
        <v>6.3454100000000002</v>
      </c>
      <c r="S15" s="111">
        <v>6.4804340336501172</v>
      </c>
      <c r="T15" s="111">
        <v>6.6039776280603162</v>
      </c>
      <c r="U15" s="111">
        <v>6.7165711101222367</v>
      </c>
      <c r="V15" s="111">
        <v>6.8188066170630242</v>
      </c>
      <c r="W15" s="111">
        <v>6.9112315299224845</v>
      </c>
      <c r="X15" s="111">
        <v>6.994483913177457</v>
      </c>
      <c r="Y15" s="111">
        <v>7.0691486894397455</v>
      </c>
      <c r="Z15" s="111">
        <v>7.1357587735058878</v>
      </c>
      <c r="AA15" s="111">
        <v>7.2111823468506557</v>
      </c>
      <c r="AB15" s="111">
        <v>7.2783157521199993</v>
      </c>
      <c r="AC15" s="111">
        <v>7.2878927027765767</v>
      </c>
      <c r="AD15" s="111">
        <v>7.2972398681025767</v>
      </c>
      <c r="AE15" s="111">
        <v>7.3063112184654271</v>
      </c>
      <c r="AF15" s="111">
        <v>7.3150688585443202</v>
      </c>
      <c r="AG15" s="111">
        <v>7.3235065348297015</v>
      </c>
      <c r="AH15" s="111">
        <v>7.3316852527129281</v>
      </c>
      <c r="AI15" s="111">
        <v>7.3397088381772209</v>
      </c>
      <c r="AJ15" s="111">
        <v>7.3477007593384007</v>
      </c>
      <c r="AK15" s="111">
        <v>7.3557618443442676</v>
      </c>
      <c r="AL15" s="112">
        <v>7.3639615943694006</v>
      </c>
    </row>
    <row r="16" spans="2:38" x14ac:dyDescent="0.3">
      <c r="B16" s="128" t="s">
        <v>352</v>
      </c>
      <c r="C16" s="113">
        <v>7.2399999999999999E-3</v>
      </c>
      <c r="D16" s="111">
        <v>7.2399999999999999E-3</v>
      </c>
      <c r="E16" s="111">
        <v>7.2399999999999999E-3</v>
      </c>
      <c r="F16" s="111">
        <v>7.2399999999999999E-3</v>
      </c>
      <c r="G16" s="111">
        <v>7.2399999999999999E-3</v>
      </c>
      <c r="H16" s="111">
        <v>7.2399999999999999E-3</v>
      </c>
      <c r="I16" s="111">
        <v>7.2399999999999999E-3</v>
      </c>
      <c r="J16" s="111">
        <v>7.2399999999999999E-3</v>
      </c>
      <c r="K16" s="111">
        <v>7.2399999999999999E-3</v>
      </c>
      <c r="L16" s="111">
        <v>7.2399999999999999E-3</v>
      </c>
      <c r="M16" s="111">
        <v>7.2399999999999999E-3</v>
      </c>
      <c r="N16" s="111">
        <v>7.2399999999999999E-3</v>
      </c>
      <c r="O16" s="111">
        <v>7.2399999999999999E-3</v>
      </c>
      <c r="P16" s="111">
        <v>7.2399999999999999E-3</v>
      </c>
      <c r="Q16" s="111">
        <v>7.2399999999999999E-3</v>
      </c>
      <c r="R16" s="111">
        <v>7.2399999999999999E-3</v>
      </c>
      <c r="S16" s="111">
        <v>7.2399999999999999E-3</v>
      </c>
      <c r="T16" s="111">
        <v>7.2399999999999999E-3</v>
      </c>
      <c r="U16" s="111">
        <v>7.2399999999999999E-3</v>
      </c>
      <c r="V16" s="111">
        <v>7.2399999999999999E-3</v>
      </c>
      <c r="W16" s="111">
        <v>7.2399999999999999E-3</v>
      </c>
      <c r="X16" s="111">
        <v>7.2399999999999999E-3</v>
      </c>
      <c r="Y16" s="111">
        <v>7.2399999999999999E-3</v>
      </c>
      <c r="Z16" s="111">
        <v>7.2399999999999999E-3</v>
      </c>
      <c r="AA16" s="111">
        <v>7.2399999999999999E-3</v>
      </c>
      <c r="AB16" s="111">
        <v>7.2399999999999999E-3</v>
      </c>
      <c r="AC16" s="111">
        <v>7.2399999999999999E-3</v>
      </c>
      <c r="AD16" s="111">
        <v>7.2399999999999999E-3</v>
      </c>
      <c r="AE16" s="111">
        <v>7.2399999999999999E-3</v>
      </c>
      <c r="AF16" s="111">
        <v>7.2399999999999999E-3</v>
      </c>
      <c r="AG16" s="111">
        <v>7.2399999999999999E-3</v>
      </c>
      <c r="AH16" s="111">
        <v>7.2399999999999999E-3</v>
      </c>
      <c r="AI16" s="111">
        <v>7.2399999999999999E-3</v>
      </c>
      <c r="AJ16" s="111">
        <v>7.2399999999999999E-3</v>
      </c>
      <c r="AK16" s="111">
        <v>7.2399999999999999E-3</v>
      </c>
      <c r="AL16" s="112">
        <v>7.2399999999999999E-3</v>
      </c>
    </row>
    <row r="17" spans="2:38" x14ac:dyDescent="0.3">
      <c r="B17" s="128" t="s">
        <v>353</v>
      </c>
      <c r="C17" s="113">
        <v>0.20714000000000002</v>
      </c>
      <c r="D17" s="111">
        <v>0.20714000000000002</v>
      </c>
      <c r="E17" s="111">
        <v>0.20714000000000002</v>
      </c>
      <c r="F17" s="111">
        <v>0.20714000000000002</v>
      </c>
      <c r="G17" s="111">
        <v>0.20714000000000002</v>
      </c>
      <c r="H17" s="111">
        <v>0.20714000000000002</v>
      </c>
      <c r="I17" s="111">
        <v>0.20714000000000002</v>
      </c>
      <c r="J17" s="111">
        <v>0.20714000000000002</v>
      </c>
      <c r="K17" s="111">
        <v>0.20714000000000002</v>
      </c>
      <c r="L17" s="111">
        <v>0.20714000000000002</v>
      </c>
      <c r="M17" s="111">
        <v>0.20714000000000002</v>
      </c>
      <c r="N17" s="111">
        <v>0.20714000000000002</v>
      </c>
      <c r="O17" s="111">
        <v>0.20714000000000002</v>
      </c>
      <c r="P17" s="111">
        <v>0.20714000000000002</v>
      </c>
      <c r="Q17" s="111">
        <v>0.20714000000000002</v>
      </c>
      <c r="R17" s="111">
        <v>0.20714000000000002</v>
      </c>
      <c r="S17" s="111">
        <v>0.20714000000000002</v>
      </c>
      <c r="T17" s="111">
        <v>0.20714000000000002</v>
      </c>
      <c r="U17" s="111">
        <v>0.20714000000000002</v>
      </c>
      <c r="V17" s="111">
        <v>0.20714000000000002</v>
      </c>
      <c r="W17" s="111">
        <v>0.20714000000000002</v>
      </c>
      <c r="X17" s="111">
        <v>0.20714000000000002</v>
      </c>
      <c r="Y17" s="111">
        <v>0.20714000000000002</v>
      </c>
      <c r="Z17" s="111">
        <v>0.20714000000000002</v>
      </c>
      <c r="AA17" s="111">
        <v>0.20714000000000002</v>
      </c>
      <c r="AB17" s="111">
        <v>0.20714000000000002</v>
      </c>
      <c r="AC17" s="111">
        <v>0.20714000000000002</v>
      </c>
      <c r="AD17" s="111">
        <v>0.20714000000000002</v>
      </c>
      <c r="AE17" s="111">
        <v>0.20714000000000002</v>
      </c>
      <c r="AF17" s="111">
        <v>0.20714000000000002</v>
      </c>
      <c r="AG17" s="111">
        <v>0.20714000000000002</v>
      </c>
      <c r="AH17" s="111">
        <v>0.20714000000000002</v>
      </c>
      <c r="AI17" s="111">
        <v>0.20714000000000002</v>
      </c>
      <c r="AJ17" s="111">
        <v>0.20714000000000002</v>
      </c>
      <c r="AK17" s="111">
        <v>0.20714000000000002</v>
      </c>
      <c r="AL17" s="112">
        <v>0.20714000000000002</v>
      </c>
    </row>
    <row r="18" spans="2:38" x14ac:dyDescent="0.3">
      <c r="B18" s="128" t="s">
        <v>354</v>
      </c>
      <c r="C18" s="113">
        <v>2.869E-2</v>
      </c>
      <c r="D18" s="111">
        <v>2.869E-2</v>
      </c>
      <c r="E18" s="111">
        <v>2.869E-2</v>
      </c>
      <c r="F18" s="111">
        <v>2.869E-2</v>
      </c>
      <c r="G18" s="111">
        <v>2.869E-2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0</v>
      </c>
      <c r="AH18" s="111">
        <v>0</v>
      </c>
      <c r="AI18" s="111">
        <v>0</v>
      </c>
      <c r="AJ18" s="111">
        <v>0</v>
      </c>
      <c r="AK18" s="111">
        <v>0</v>
      </c>
      <c r="AL18" s="112">
        <v>0</v>
      </c>
    </row>
    <row r="19" spans="2:38" x14ac:dyDescent="0.3">
      <c r="B19" s="128" t="s">
        <v>355</v>
      </c>
      <c r="C19" s="113">
        <v>2.453E-2</v>
      </c>
      <c r="D19" s="111">
        <v>2.453E-2</v>
      </c>
      <c r="E19" s="111">
        <v>2.453E-2</v>
      </c>
      <c r="F19" s="111">
        <v>2.453E-2</v>
      </c>
      <c r="G19" s="111">
        <v>2.453E-2</v>
      </c>
      <c r="H19" s="111">
        <v>2.453E-2</v>
      </c>
      <c r="I19" s="111">
        <v>2.453E-2</v>
      </c>
      <c r="J19" s="111">
        <v>2.453E-2</v>
      </c>
      <c r="K19" s="111">
        <v>2.453E-2</v>
      </c>
      <c r="L19" s="111">
        <v>2.453E-2</v>
      </c>
      <c r="M19" s="111">
        <v>2.453E-2</v>
      </c>
      <c r="N19" s="111">
        <v>2.453E-2</v>
      </c>
      <c r="O19" s="111">
        <v>2.453E-2</v>
      </c>
      <c r="P19" s="111">
        <v>2.453E-2</v>
      </c>
      <c r="Q19" s="111">
        <v>2.453E-2</v>
      </c>
      <c r="R19" s="111">
        <v>2.453E-2</v>
      </c>
      <c r="S19" s="111">
        <v>2.453E-2</v>
      </c>
      <c r="T19" s="111">
        <v>2.453E-2</v>
      </c>
      <c r="U19" s="111">
        <v>2.453E-2</v>
      </c>
      <c r="V19" s="111">
        <v>2.453E-2</v>
      </c>
      <c r="W19" s="111">
        <v>2.453E-2</v>
      </c>
      <c r="X19" s="111">
        <v>2.453E-2</v>
      </c>
      <c r="Y19" s="111">
        <v>2.453E-2</v>
      </c>
      <c r="Z19" s="111">
        <v>2.453E-2</v>
      </c>
      <c r="AA19" s="111">
        <v>2.453E-2</v>
      </c>
      <c r="AB19" s="111">
        <v>2.453E-2</v>
      </c>
      <c r="AC19" s="111">
        <v>2.453E-2</v>
      </c>
      <c r="AD19" s="111">
        <v>2.453E-2</v>
      </c>
      <c r="AE19" s="111">
        <v>2.453E-2</v>
      </c>
      <c r="AF19" s="111">
        <v>2.453E-2</v>
      </c>
      <c r="AG19" s="111">
        <v>2.453E-2</v>
      </c>
      <c r="AH19" s="111">
        <v>2.453E-2</v>
      </c>
      <c r="AI19" s="111">
        <v>2.453E-2</v>
      </c>
      <c r="AJ19" s="111">
        <v>2.453E-2</v>
      </c>
      <c r="AK19" s="111">
        <v>2.453E-2</v>
      </c>
      <c r="AL19" s="112">
        <v>2.453E-2</v>
      </c>
    </row>
    <row r="20" spans="2:38" x14ac:dyDescent="0.3">
      <c r="B20" s="128" t="s">
        <v>468</v>
      </c>
      <c r="C20" s="113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2:38" ht="15" thickBot="1" x14ac:dyDescent="0.35">
      <c r="B21" s="185" t="s">
        <v>469</v>
      </c>
      <c r="C21" s="186">
        <v>0.23891300000000001</v>
      </c>
      <c r="D21" s="187">
        <v>0.46095700000000001</v>
      </c>
      <c r="E21" s="187">
        <v>0.66327700000000001</v>
      </c>
      <c r="F21" s="187">
        <v>0.77269900000000002</v>
      </c>
      <c r="G21" s="187">
        <v>0.95830741666666652</v>
      </c>
      <c r="H21" s="187">
        <v>1.1439158333333332</v>
      </c>
      <c r="I21" s="187">
        <v>1.32952425</v>
      </c>
      <c r="J21" s="187">
        <v>1.5151326666666667</v>
      </c>
      <c r="K21" s="187">
        <v>1.7007410833333334</v>
      </c>
      <c r="L21" s="187">
        <v>1.8863494999999999</v>
      </c>
      <c r="M21" s="187">
        <v>2.0719579166666668</v>
      </c>
      <c r="N21" s="187">
        <v>2.2575663333333331</v>
      </c>
      <c r="O21" s="187">
        <v>2.4431747500000003</v>
      </c>
      <c r="P21" s="187">
        <v>2.6287831666666666</v>
      </c>
      <c r="Q21" s="187">
        <v>2.8143915833333333</v>
      </c>
      <c r="R21" s="187">
        <v>3</v>
      </c>
      <c r="S21" s="187">
        <v>3</v>
      </c>
      <c r="T21" s="187">
        <v>3</v>
      </c>
      <c r="U21" s="187">
        <v>3</v>
      </c>
      <c r="V21" s="187">
        <v>3</v>
      </c>
      <c r="W21" s="187">
        <v>3</v>
      </c>
      <c r="X21" s="187">
        <v>3</v>
      </c>
      <c r="Y21" s="187">
        <v>3</v>
      </c>
      <c r="Z21" s="187">
        <v>3</v>
      </c>
      <c r="AA21" s="187">
        <v>3</v>
      </c>
      <c r="AB21" s="187">
        <v>3</v>
      </c>
      <c r="AC21" s="187">
        <v>3</v>
      </c>
      <c r="AD21" s="187">
        <v>3</v>
      </c>
      <c r="AE21" s="187">
        <v>3</v>
      </c>
      <c r="AF21" s="187">
        <v>3</v>
      </c>
      <c r="AG21" s="187">
        <v>3</v>
      </c>
      <c r="AH21" s="187">
        <v>3</v>
      </c>
      <c r="AI21" s="187">
        <v>3</v>
      </c>
      <c r="AJ21" s="187">
        <v>3</v>
      </c>
      <c r="AK21" s="187">
        <v>3</v>
      </c>
      <c r="AL21" s="188">
        <v>3</v>
      </c>
    </row>
    <row r="22" spans="2:38" ht="15" thickBot="1" x14ac:dyDescent="0.35">
      <c r="B22" s="129" t="s">
        <v>52</v>
      </c>
      <c r="C22" s="130">
        <f>SUM(C4:C21)</f>
        <v>22.022868893833333</v>
      </c>
      <c r="D22" s="130">
        <f t="shared" ref="D22:AL22" si="0">SUM(D4:D21)</f>
        <v>23.918133454333333</v>
      </c>
      <c r="E22" s="130">
        <f t="shared" si="0"/>
        <v>26.197300276999993</v>
      </c>
      <c r="F22" s="130">
        <f t="shared" si="0"/>
        <v>21.933980870666662</v>
      </c>
      <c r="G22" s="130">
        <f t="shared" si="0"/>
        <v>21.503419538999999</v>
      </c>
      <c r="H22" s="130">
        <f t="shared" si="0"/>
        <v>21.955838023333332</v>
      </c>
      <c r="I22" s="130">
        <f t="shared" si="0"/>
        <v>23.147947666999993</v>
      </c>
      <c r="J22" s="130">
        <f t="shared" si="0"/>
        <v>23.070672839333326</v>
      </c>
      <c r="K22" s="130">
        <f t="shared" si="0"/>
        <v>23.371014161333331</v>
      </c>
      <c r="L22" s="130">
        <f t="shared" si="0"/>
        <v>23.700795097999997</v>
      </c>
      <c r="M22" s="130">
        <f t="shared" si="0"/>
        <v>24.035305482666661</v>
      </c>
      <c r="N22" s="130">
        <f t="shared" si="0"/>
        <v>24.722093066333329</v>
      </c>
      <c r="O22" s="130">
        <f t="shared" si="0"/>
        <v>25.063258076</v>
      </c>
      <c r="P22" s="130">
        <f t="shared" si="0"/>
        <v>25.727459312666667</v>
      </c>
      <c r="Q22" s="130">
        <f t="shared" si="0"/>
        <v>25.810671558333329</v>
      </c>
      <c r="R22" s="130">
        <f t="shared" si="0"/>
        <v>24.722729072999996</v>
      </c>
      <c r="S22" s="130">
        <f t="shared" si="0"/>
        <v>24.813658642150113</v>
      </c>
      <c r="T22" s="130">
        <f t="shared" si="0"/>
        <v>24.892103576060311</v>
      </c>
      <c r="U22" s="130">
        <f t="shared" si="0"/>
        <v>24.95851184422223</v>
      </c>
      <c r="V22" s="130">
        <f t="shared" si="0"/>
        <v>25.013323680663017</v>
      </c>
      <c r="W22" s="130">
        <f t="shared" si="0"/>
        <v>25.056798590422481</v>
      </c>
      <c r="X22" s="130">
        <f t="shared" si="0"/>
        <v>25.089597773577456</v>
      </c>
      <c r="Y22" s="130">
        <f t="shared" si="0"/>
        <v>25.112212804739741</v>
      </c>
      <c r="Z22" s="130">
        <f t="shared" si="0"/>
        <v>25.125127910305885</v>
      </c>
      <c r="AA22" s="130">
        <f t="shared" si="0"/>
        <v>25.145207871750653</v>
      </c>
      <c r="AB22" s="130">
        <f t="shared" si="0"/>
        <v>25.155386552119996</v>
      </c>
      <c r="AC22" s="130">
        <f t="shared" si="0"/>
        <v>25.164963502776573</v>
      </c>
      <c r="AD22" s="130">
        <f t="shared" si="0"/>
        <v>25.174310668102574</v>
      </c>
      <c r="AE22" s="130">
        <f t="shared" si="0"/>
        <v>25.183382018465423</v>
      </c>
      <c r="AF22" s="130">
        <f t="shared" si="0"/>
        <v>25.192139658544317</v>
      </c>
      <c r="AG22" s="130">
        <f t="shared" si="0"/>
        <v>25.200577334829699</v>
      </c>
      <c r="AH22" s="130">
        <f t="shared" si="0"/>
        <v>25.208756052712925</v>
      </c>
      <c r="AI22" s="130">
        <f t="shared" si="0"/>
        <v>25.216779638177218</v>
      </c>
      <c r="AJ22" s="130">
        <f t="shared" si="0"/>
        <v>25.224771559338397</v>
      </c>
      <c r="AK22" s="130">
        <f t="shared" si="0"/>
        <v>25.232832644344263</v>
      </c>
      <c r="AL22" s="130">
        <f t="shared" si="0"/>
        <v>25.241032394369398</v>
      </c>
    </row>
    <row r="25" spans="2:38" x14ac:dyDescent="0.3">
      <c r="B25" s="223" t="s">
        <v>642</v>
      </c>
    </row>
    <row r="26" spans="2:38" x14ac:dyDescent="0.3">
      <c r="C26" s="43">
        <f>'Electric Generation - MWG'!C27</f>
        <v>2015</v>
      </c>
      <c r="D26" s="43">
        <f>'Electric Generation - MWG'!D27</f>
        <v>2016</v>
      </c>
      <c r="E26" s="43">
        <f>'Electric Generation - MWG'!E27</f>
        <v>2017</v>
      </c>
      <c r="F26" s="43">
        <f>'Electric Generation - MWG'!F27</f>
        <v>2018</v>
      </c>
      <c r="G26" s="43">
        <f>'Electric Generation - MWG'!G27</f>
        <v>2019</v>
      </c>
      <c r="H26" s="43">
        <f>'Electric Generation - MWG'!H27</f>
        <v>2020</v>
      </c>
      <c r="I26" s="43">
        <f>'Electric Generation - MWG'!I27</f>
        <v>2021</v>
      </c>
      <c r="J26" s="43">
        <f>'Electric Generation - MWG'!J27</f>
        <v>2022</v>
      </c>
      <c r="K26" s="43">
        <f>'Electric Generation - MWG'!K27</f>
        <v>2023</v>
      </c>
      <c r="L26" s="43">
        <f>'Electric Generation - MWG'!L27</f>
        <v>2024</v>
      </c>
      <c r="M26" s="43">
        <f>'Electric Generation - MWG'!M27</f>
        <v>2025</v>
      </c>
      <c r="N26" s="43">
        <f>'Electric Generation - MWG'!N27</f>
        <v>2026</v>
      </c>
      <c r="O26" s="43">
        <f>'Electric Generation - MWG'!O27</f>
        <v>2027</v>
      </c>
      <c r="P26" s="43">
        <f>'Electric Generation - MWG'!P27</f>
        <v>2028</v>
      </c>
      <c r="Q26" s="43">
        <f>'Electric Generation - MWG'!Q27</f>
        <v>2029</v>
      </c>
      <c r="R26" s="43">
        <f>'Electric Generation - MWG'!R27</f>
        <v>2030</v>
      </c>
      <c r="S26" s="43">
        <f>'Electric Generation - MWG'!S27</f>
        <v>2031</v>
      </c>
      <c r="T26" s="43">
        <f>'Electric Generation - MWG'!T27</f>
        <v>2032</v>
      </c>
      <c r="U26" s="43">
        <f>'Electric Generation - MWG'!U27</f>
        <v>2033</v>
      </c>
      <c r="V26" s="43">
        <f>'Electric Generation - MWG'!V27</f>
        <v>2034</v>
      </c>
      <c r="W26" s="43">
        <f>'Electric Generation - MWG'!W27</f>
        <v>2035</v>
      </c>
      <c r="X26" s="43">
        <f>'Electric Generation - MWG'!X27</f>
        <v>2036</v>
      </c>
      <c r="Y26" s="43">
        <f>'Electric Generation - MWG'!Y27</f>
        <v>2037</v>
      </c>
      <c r="Z26" s="43">
        <f>'Electric Generation - MWG'!Z27</f>
        <v>2038</v>
      </c>
      <c r="AA26" s="43">
        <f>'Electric Generation - MWG'!AA27</f>
        <v>2039</v>
      </c>
      <c r="AB26" s="43">
        <f>'Electric Generation - MWG'!AB27</f>
        <v>2040</v>
      </c>
      <c r="AC26" s="43">
        <f>'Electric Generation - MWG'!AC27</f>
        <v>2041</v>
      </c>
      <c r="AD26" s="43">
        <f>'Electric Generation - MWG'!AD27</f>
        <v>2042</v>
      </c>
      <c r="AE26" s="43">
        <f>'Electric Generation - MWG'!AE27</f>
        <v>2043</v>
      </c>
      <c r="AF26" s="43">
        <f>'Electric Generation - MWG'!AF27</f>
        <v>2044</v>
      </c>
      <c r="AG26" s="43">
        <f>'Electric Generation - MWG'!AG27</f>
        <v>2045</v>
      </c>
      <c r="AH26" s="43">
        <f>'Electric Generation - MWG'!AH27</f>
        <v>2046</v>
      </c>
      <c r="AI26" s="43">
        <f>'Electric Generation - MWG'!AI27</f>
        <v>2047</v>
      </c>
      <c r="AJ26" s="43">
        <f>'Electric Generation - MWG'!AJ27</f>
        <v>2048</v>
      </c>
      <c r="AK26" s="43">
        <f>'Electric Generation - MWG'!AK27</f>
        <v>2049</v>
      </c>
      <c r="AL26" s="43">
        <f>'Electric Generation - MWG'!AL27</f>
        <v>2050</v>
      </c>
    </row>
    <row r="27" spans="2:38" x14ac:dyDescent="0.3">
      <c r="B27" s="47" t="s">
        <v>627</v>
      </c>
      <c r="C27" s="232">
        <f>'Electric Generation - MWG'!C35</f>
        <v>0</v>
      </c>
      <c r="D27" s="232">
        <f>'Electric Generation - MWG'!D35</f>
        <v>0</v>
      </c>
      <c r="E27" s="232">
        <f>'Electric Generation - MWG'!E35</f>
        <v>0</v>
      </c>
      <c r="F27" s="232">
        <f>'Electric Generation - MWG'!F35</f>
        <v>0</v>
      </c>
      <c r="G27" s="232">
        <f>'Electric Generation - MWG'!G35</f>
        <v>0</v>
      </c>
      <c r="H27" s="232">
        <f>'Electric Generation - MWG'!H35</f>
        <v>0</v>
      </c>
      <c r="I27" s="232">
        <f>'Electric Generation - MWG'!I35</f>
        <v>0</v>
      </c>
      <c r="J27" s="232">
        <f>'Electric Generation - MWG'!J35</f>
        <v>0</v>
      </c>
      <c r="K27" s="232">
        <f>'Electric Generation - MWG'!K35</f>
        <v>0</v>
      </c>
      <c r="L27" s="232">
        <f>'Electric Generation - MWG'!L35</f>
        <v>0</v>
      </c>
      <c r="M27" s="232">
        <f>'Electric Generation - MWG'!M35</f>
        <v>0</v>
      </c>
      <c r="N27" s="232">
        <f>'Electric Generation - MWG'!N35</f>
        <v>0</v>
      </c>
      <c r="O27" s="232">
        <f>'Electric Generation - MWG'!O35</f>
        <v>0</v>
      </c>
      <c r="P27" s="232">
        <f>'Electric Generation - MWG'!P35</f>
        <v>0</v>
      </c>
      <c r="Q27" s="232">
        <f>'Electric Generation - MWG'!Q35</f>
        <v>0</v>
      </c>
      <c r="R27" s="232">
        <f>'Electric Generation - MWG'!R35</f>
        <v>0</v>
      </c>
      <c r="S27" s="232">
        <f>'Electric Generation - MWG'!S35</f>
        <v>0</v>
      </c>
      <c r="T27" s="232">
        <f>'Electric Generation - MWG'!T35</f>
        <v>0</v>
      </c>
      <c r="U27" s="232">
        <f>'Electric Generation - MWG'!U35</f>
        <v>0</v>
      </c>
      <c r="V27" s="232">
        <f>'Electric Generation - MWG'!V35</f>
        <v>0</v>
      </c>
      <c r="W27" s="232">
        <f>'Electric Generation - MWG'!W35</f>
        <v>0</v>
      </c>
      <c r="X27" s="232">
        <f>'Electric Generation - MWG'!X35</f>
        <v>0</v>
      </c>
      <c r="Y27" s="232">
        <f>'Electric Generation - MWG'!Y35</f>
        <v>0</v>
      </c>
      <c r="Z27" s="232">
        <f>'Electric Generation - MWG'!Z35</f>
        <v>0</v>
      </c>
      <c r="AA27" s="232">
        <f>'Electric Generation - MWG'!AA35</f>
        <v>0</v>
      </c>
      <c r="AB27" s="232">
        <f>'Electric Generation - MWG'!AB35</f>
        <v>0</v>
      </c>
      <c r="AC27" s="232">
        <f>'Electric Generation - MWG'!AC35</f>
        <v>3.4390107537526124E-2</v>
      </c>
      <c r="AD27" s="232">
        <f>'Electric Generation - MWG'!AD35</f>
        <v>5.2227781702219644E-2</v>
      </c>
      <c r="AE27" s="232">
        <f>'Electric Generation - MWG'!AE35</f>
        <v>6.9860574712166459E-2</v>
      </c>
      <c r="AF27" s="232">
        <f>'Electric Generation - MWG'!AF35</f>
        <v>8.699057315529099E-2</v>
      </c>
      <c r="AG27" s="232">
        <f>'Electric Generation - MWG'!AG35</f>
        <v>0.10342944059841121</v>
      </c>
      <c r="AH27" s="232">
        <f>'Electric Generation - MWG'!AH35</f>
        <v>0.11893839698286766</v>
      </c>
      <c r="AI27" s="232">
        <f>'Electric Generation - MWG'!AI35</f>
        <v>0.13349835752431649</v>
      </c>
      <c r="AJ27" s="232">
        <f>'Electric Generation - MWG'!AJ35</f>
        <v>0.14708864144553452</v>
      </c>
      <c r="AK27" s="232">
        <f>'Electric Generation - MWG'!AK35</f>
        <v>0.15969125689047861</v>
      </c>
      <c r="AL27" s="232">
        <f>'Electric Generation - MWG'!AL35</f>
        <v>0.17128661931034433</v>
      </c>
    </row>
    <row r="28" spans="2:38" x14ac:dyDescent="0.3">
      <c r="B28" s="223" t="s">
        <v>643</v>
      </c>
    </row>
    <row r="29" spans="2:38" x14ac:dyDescent="0.3">
      <c r="B29" s="225" t="s">
        <v>334</v>
      </c>
      <c r="C29" s="147">
        <f>C4*(1+C27)</f>
        <v>0.48044999999999999</v>
      </c>
      <c r="D29" s="147">
        <f t="shared" ref="D29:AL29" si="1">D4*(1+D27)</f>
        <v>0.48043000000000002</v>
      </c>
      <c r="E29" s="147">
        <f t="shared" si="1"/>
        <v>0.63800000000000001</v>
      </c>
      <c r="F29" s="147">
        <f t="shared" si="1"/>
        <v>0.84399999999999997</v>
      </c>
      <c r="G29" s="147">
        <f t="shared" si="1"/>
        <v>0.95530000000000004</v>
      </c>
      <c r="H29" s="147">
        <f t="shared" si="1"/>
        <v>0.86060999999999999</v>
      </c>
      <c r="I29" s="147">
        <f t="shared" si="1"/>
        <v>0.94620000000000004</v>
      </c>
      <c r="J29" s="147">
        <f t="shared" si="1"/>
        <v>1.03054</v>
      </c>
      <c r="K29" s="147">
        <f t="shared" si="1"/>
        <v>1.1115699999999999</v>
      </c>
      <c r="L29" s="147">
        <f t="shared" si="1"/>
        <v>1.2219</v>
      </c>
      <c r="M29" s="147">
        <f t="shared" si="1"/>
        <v>1.3362400000000001</v>
      </c>
      <c r="N29" s="147">
        <f t="shared" si="1"/>
        <v>1.45696</v>
      </c>
      <c r="O29" s="147">
        <f t="shared" si="1"/>
        <v>1.55871</v>
      </c>
      <c r="P29" s="147">
        <f t="shared" si="1"/>
        <v>1.6672199999999999</v>
      </c>
      <c r="Q29" s="147">
        <f t="shared" si="1"/>
        <v>1.50895</v>
      </c>
      <c r="R29" s="147">
        <f t="shared" si="1"/>
        <v>1.35202</v>
      </c>
      <c r="S29" s="147">
        <f t="shared" si="1"/>
        <v>2.1859380800000001</v>
      </c>
      <c r="T29" s="147">
        <f t="shared" si="1"/>
        <v>3.0198561599999998</v>
      </c>
      <c r="U29" s="147">
        <f t="shared" si="1"/>
        <v>3.8537742399999995</v>
      </c>
      <c r="V29" s="147">
        <f t="shared" si="1"/>
        <v>4.68769232</v>
      </c>
      <c r="W29" s="147">
        <f t="shared" si="1"/>
        <v>5.5216103999999993</v>
      </c>
      <c r="X29" s="147">
        <f t="shared" si="1"/>
        <v>6.3555284799999994</v>
      </c>
      <c r="Y29" s="147">
        <f t="shared" si="1"/>
        <v>7.1894465599999986</v>
      </c>
      <c r="Z29" s="147">
        <f t="shared" si="1"/>
        <v>8.0233646400000005</v>
      </c>
      <c r="AA29" s="147">
        <f t="shared" si="1"/>
        <v>8.8572827199999988</v>
      </c>
      <c r="AB29" s="147">
        <f t="shared" si="1"/>
        <v>9.6912007999999989</v>
      </c>
      <c r="AC29" s="147">
        <f t="shared" si="1"/>
        <v>10.024482237679758</v>
      </c>
      <c r="AD29" s="147">
        <f t="shared" si="1"/>
        <v>10.197350719814775</v>
      </c>
      <c r="AE29" s="147">
        <f t="shared" si="1"/>
        <v>10.368233657539006</v>
      </c>
      <c r="AF29" s="147">
        <f t="shared" si="1"/>
        <v>10.534243912155013</v>
      </c>
      <c r="AG29" s="147">
        <f t="shared" si="1"/>
        <v>10.693556277470876</v>
      </c>
      <c r="AH29" s="147">
        <f t="shared" si="1"/>
        <v>10.843856687991083</v>
      </c>
      <c r="AI29" s="147">
        <f t="shared" si="1"/>
        <v>10.984960189238341</v>
      </c>
      <c r="AJ29" s="147">
        <f t="shared" si="1"/>
        <v>11.116666359647876</v>
      </c>
      <c r="AK29" s="147">
        <f t="shared" si="1"/>
        <v>11.238800836530011</v>
      </c>
      <c r="AL29" s="147">
        <f t="shared" si="1"/>
        <v>11.351173822089704</v>
      </c>
    </row>
    <row r="30" spans="2:38" x14ac:dyDescent="0.3">
      <c r="B30" s="225" t="s">
        <v>315</v>
      </c>
      <c r="C30" s="147">
        <f>C15*(1+C27)</f>
        <v>6.2655000000000021</v>
      </c>
      <c r="D30" s="147">
        <f t="shared" ref="D30:AL30" si="2">D15*(1+D27)</f>
        <v>8.0309200000000018</v>
      </c>
      <c r="E30" s="147">
        <f t="shared" si="2"/>
        <v>9.7309199999999976</v>
      </c>
      <c r="F30" s="147">
        <f t="shared" si="2"/>
        <v>5.4309200000000004</v>
      </c>
      <c r="G30" s="147">
        <f t="shared" si="2"/>
        <v>6.4309200000000004</v>
      </c>
      <c r="H30" s="147">
        <f t="shared" si="2"/>
        <v>6.4309200000000022</v>
      </c>
      <c r="I30" s="147">
        <f t="shared" si="2"/>
        <v>6.3454100000000002</v>
      </c>
      <c r="J30" s="147">
        <f t="shared" si="2"/>
        <v>6.3454100000000002</v>
      </c>
      <c r="K30" s="147">
        <f t="shared" si="2"/>
        <v>6.3454100000000002</v>
      </c>
      <c r="L30" s="147">
        <f t="shared" si="2"/>
        <v>6.3454100000000002</v>
      </c>
      <c r="M30" s="147">
        <f t="shared" si="2"/>
        <v>6.3454100000000002</v>
      </c>
      <c r="N30" s="147">
        <f t="shared" si="2"/>
        <v>6.3454100000000002</v>
      </c>
      <c r="O30" s="147">
        <f t="shared" si="2"/>
        <v>6.3454100000000002</v>
      </c>
      <c r="P30" s="147">
        <f t="shared" si="2"/>
        <v>6.3454100000000002</v>
      </c>
      <c r="Q30" s="147">
        <f t="shared" si="2"/>
        <v>6.3454100000000002</v>
      </c>
      <c r="R30" s="147">
        <f t="shared" si="2"/>
        <v>6.3454100000000002</v>
      </c>
      <c r="S30" s="147">
        <f t="shared" si="2"/>
        <v>6.4804340336501172</v>
      </c>
      <c r="T30" s="147">
        <f t="shared" si="2"/>
        <v>6.6039776280603162</v>
      </c>
      <c r="U30" s="147">
        <f t="shared" si="2"/>
        <v>6.7165711101222367</v>
      </c>
      <c r="V30" s="147">
        <f t="shared" si="2"/>
        <v>6.8188066170630242</v>
      </c>
      <c r="W30" s="147">
        <f t="shared" si="2"/>
        <v>6.9112315299224845</v>
      </c>
      <c r="X30" s="147">
        <f t="shared" si="2"/>
        <v>6.994483913177457</v>
      </c>
      <c r="Y30" s="147">
        <f t="shared" si="2"/>
        <v>7.0691486894397455</v>
      </c>
      <c r="Z30" s="147">
        <f t="shared" si="2"/>
        <v>7.1357587735058878</v>
      </c>
      <c r="AA30" s="147">
        <f t="shared" si="2"/>
        <v>7.2111823468506557</v>
      </c>
      <c r="AB30" s="147">
        <f t="shared" si="2"/>
        <v>7.2783157521199993</v>
      </c>
      <c r="AC30" s="147">
        <f t="shared" si="2"/>
        <v>7.5385241165470154</v>
      </c>
      <c r="AD30" s="147">
        <f t="shared" si="2"/>
        <v>7.6783585189625718</v>
      </c>
      <c r="AE30" s="147">
        <f t="shared" si="2"/>
        <v>7.8167343192133716</v>
      </c>
      <c r="AF30" s="147">
        <f t="shared" si="2"/>
        <v>7.9514108912195098</v>
      </c>
      <c r="AG30" s="147">
        <f t="shared" si="2"/>
        <v>8.0809727189459473</v>
      </c>
      <c r="AH30" s="147">
        <f t="shared" si="2"/>
        <v>8.2037041438535354</v>
      </c>
      <c r="AI30" s="147">
        <f t="shared" si="2"/>
        <v>8.3195479127805889</v>
      </c>
      <c r="AJ30" s="147">
        <f t="shared" si="2"/>
        <v>8.4284640817778094</v>
      </c>
      <c r="AK30" s="147">
        <f t="shared" si="2"/>
        <v>8.5304126986546294</v>
      </c>
      <c r="AL30" s="147">
        <f t="shared" si="2"/>
        <v>8.6253096806001484</v>
      </c>
    </row>
    <row r="31" spans="2:38" ht="15" thickBot="1" x14ac:dyDescent="0.35"/>
    <row r="32" spans="2:38" ht="15" thickBot="1" x14ac:dyDescent="0.35">
      <c r="C32" s="121">
        <v>2015</v>
      </c>
      <c r="D32" s="122">
        <v>2016</v>
      </c>
      <c r="E32" s="122">
        <v>2017</v>
      </c>
      <c r="F32" s="122">
        <v>2018</v>
      </c>
      <c r="G32" s="122">
        <v>2019</v>
      </c>
      <c r="H32" s="122">
        <v>2020</v>
      </c>
      <c r="I32" s="122">
        <v>2021</v>
      </c>
      <c r="J32" s="122">
        <v>2022</v>
      </c>
      <c r="K32" s="122">
        <v>2023</v>
      </c>
      <c r="L32" s="122">
        <v>2024</v>
      </c>
      <c r="M32" s="122">
        <v>2025</v>
      </c>
      <c r="N32" s="122">
        <v>2026</v>
      </c>
      <c r="O32" s="122">
        <v>2027</v>
      </c>
      <c r="P32" s="122">
        <v>2028</v>
      </c>
      <c r="Q32" s="122">
        <v>2029</v>
      </c>
      <c r="R32" s="122">
        <v>2030</v>
      </c>
      <c r="S32" s="122">
        <v>2031</v>
      </c>
      <c r="T32" s="122">
        <v>2032</v>
      </c>
      <c r="U32" s="122">
        <v>2033</v>
      </c>
      <c r="V32" s="122">
        <v>2034</v>
      </c>
      <c r="W32" s="122">
        <v>2035</v>
      </c>
      <c r="X32" s="122">
        <v>2036</v>
      </c>
      <c r="Y32" s="122">
        <v>2037</v>
      </c>
      <c r="Z32" s="122">
        <v>2038</v>
      </c>
      <c r="AA32" s="122">
        <v>2039</v>
      </c>
      <c r="AB32" s="122">
        <v>2040</v>
      </c>
      <c r="AC32" s="122">
        <v>2041</v>
      </c>
      <c r="AD32" s="122">
        <v>2042</v>
      </c>
      <c r="AE32" s="122">
        <v>2043</v>
      </c>
      <c r="AF32" s="122">
        <v>2044</v>
      </c>
      <c r="AG32" s="122">
        <v>2045</v>
      </c>
      <c r="AH32" s="122">
        <v>2046</v>
      </c>
      <c r="AI32" s="122">
        <v>2047</v>
      </c>
      <c r="AJ32" s="122">
        <v>2048</v>
      </c>
      <c r="AK32" s="122">
        <v>2049</v>
      </c>
      <c r="AL32" s="123">
        <v>2050</v>
      </c>
    </row>
    <row r="33" spans="2:38" x14ac:dyDescent="0.3">
      <c r="B33" s="124" t="str">
        <f t="shared" ref="B33:B50" si="3">B4</f>
        <v>Utility Solar</v>
      </c>
      <c r="C33" s="125">
        <f>C29</f>
        <v>0.48044999999999999</v>
      </c>
      <c r="D33" s="125">
        <f t="shared" ref="D33:AL33" si="4">D29</f>
        <v>0.48043000000000002</v>
      </c>
      <c r="E33" s="125">
        <f t="shared" si="4"/>
        <v>0.63800000000000001</v>
      </c>
      <c r="F33" s="125">
        <f t="shared" si="4"/>
        <v>0.84399999999999997</v>
      </c>
      <c r="G33" s="125">
        <f t="shared" si="4"/>
        <v>0.95530000000000004</v>
      </c>
      <c r="H33" s="125">
        <f t="shared" si="4"/>
        <v>0.86060999999999999</v>
      </c>
      <c r="I33" s="125">
        <f t="shared" si="4"/>
        <v>0.94620000000000004</v>
      </c>
      <c r="J33" s="125">
        <f t="shared" si="4"/>
        <v>1.03054</v>
      </c>
      <c r="K33" s="125">
        <f t="shared" si="4"/>
        <v>1.1115699999999999</v>
      </c>
      <c r="L33" s="125">
        <f t="shared" si="4"/>
        <v>1.2219</v>
      </c>
      <c r="M33" s="125">
        <f t="shared" si="4"/>
        <v>1.3362400000000001</v>
      </c>
      <c r="N33" s="125">
        <f t="shared" si="4"/>
        <v>1.45696</v>
      </c>
      <c r="O33" s="125">
        <f t="shared" si="4"/>
        <v>1.55871</v>
      </c>
      <c r="P33" s="125">
        <f t="shared" si="4"/>
        <v>1.6672199999999999</v>
      </c>
      <c r="Q33" s="125">
        <f t="shared" si="4"/>
        <v>1.50895</v>
      </c>
      <c r="R33" s="125">
        <f t="shared" si="4"/>
        <v>1.35202</v>
      </c>
      <c r="S33" s="125">
        <f t="shared" si="4"/>
        <v>2.1859380800000001</v>
      </c>
      <c r="T33" s="125">
        <f t="shared" si="4"/>
        <v>3.0198561599999998</v>
      </c>
      <c r="U33" s="125">
        <f t="shared" si="4"/>
        <v>3.8537742399999995</v>
      </c>
      <c r="V33" s="125">
        <f t="shared" si="4"/>
        <v>4.68769232</v>
      </c>
      <c r="W33" s="125">
        <f t="shared" si="4"/>
        <v>5.5216103999999993</v>
      </c>
      <c r="X33" s="125">
        <f t="shared" si="4"/>
        <v>6.3555284799999994</v>
      </c>
      <c r="Y33" s="125">
        <f t="shared" si="4"/>
        <v>7.1894465599999986</v>
      </c>
      <c r="Z33" s="125">
        <f t="shared" si="4"/>
        <v>8.0233646400000005</v>
      </c>
      <c r="AA33" s="125">
        <f t="shared" si="4"/>
        <v>8.8572827199999988</v>
      </c>
      <c r="AB33" s="125">
        <f t="shared" si="4"/>
        <v>9.6912007999999989</v>
      </c>
      <c r="AC33" s="125">
        <f t="shared" si="4"/>
        <v>10.024482237679758</v>
      </c>
      <c r="AD33" s="125">
        <f t="shared" si="4"/>
        <v>10.197350719814775</v>
      </c>
      <c r="AE33" s="125">
        <f t="shared" si="4"/>
        <v>10.368233657539006</v>
      </c>
      <c r="AF33" s="125">
        <f t="shared" si="4"/>
        <v>10.534243912155013</v>
      </c>
      <c r="AG33" s="125">
        <f t="shared" si="4"/>
        <v>10.693556277470876</v>
      </c>
      <c r="AH33" s="125">
        <f t="shared" si="4"/>
        <v>10.843856687991083</v>
      </c>
      <c r="AI33" s="125">
        <f t="shared" si="4"/>
        <v>10.984960189238341</v>
      </c>
      <c r="AJ33" s="125">
        <f t="shared" si="4"/>
        <v>11.116666359647876</v>
      </c>
      <c r="AK33" s="125">
        <f t="shared" si="4"/>
        <v>11.238800836530011</v>
      </c>
      <c r="AL33" s="125">
        <f t="shared" si="4"/>
        <v>11.351173822089704</v>
      </c>
    </row>
    <row r="34" spans="2:38" x14ac:dyDescent="0.3">
      <c r="B34" s="128" t="str">
        <f t="shared" si="3"/>
        <v>Onshore Wind</v>
      </c>
      <c r="C34" s="125">
        <f t="shared" ref="C34:Q34" si="5">C5</f>
        <v>0.24884999999999999</v>
      </c>
      <c r="D34" s="125">
        <f t="shared" si="5"/>
        <v>0.24884999999999999</v>
      </c>
      <c r="E34" s="125">
        <f t="shared" si="5"/>
        <v>0.26663749999999997</v>
      </c>
      <c r="F34" s="125">
        <f t="shared" si="5"/>
        <v>0.28442500000000004</v>
      </c>
      <c r="G34" s="125">
        <f t="shared" si="5"/>
        <v>0.30221250000000005</v>
      </c>
      <c r="H34" s="125">
        <f t="shared" si="5"/>
        <v>0.32</v>
      </c>
      <c r="I34" s="125">
        <f t="shared" si="5"/>
        <v>0.32</v>
      </c>
      <c r="J34" s="125">
        <f t="shared" si="5"/>
        <v>0.32</v>
      </c>
      <c r="K34" s="125">
        <f t="shared" si="5"/>
        <v>0.32</v>
      </c>
      <c r="L34" s="125">
        <f t="shared" si="5"/>
        <v>0.32</v>
      </c>
      <c r="M34" s="125">
        <f t="shared" si="5"/>
        <v>0.32</v>
      </c>
      <c r="N34" s="125">
        <f t="shared" si="5"/>
        <v>0.32</v>
      </c>
      <c r="O34" s="125">
        <f t="shared" si="5"/>
        <v>0.32</v>
      </c>
      <c r="P34" s="125">
        <f t="shared" si="5"/>
        <v>0.32</v>
      </c>
      <c r="Q34" s="125">
        <f t="shared" si="5"/>
        <v>0.32</v>
      </c>
      <c r="R34" s="125">
        <f t="shared" ref="R34:AL43" si="6">R5</f>
        <v>0.32</v>
      </c>
      <c r="S34" s="125">
        <f t="shared" si="6"/>
        <v>0.32</v>
      </c>
      <c r="T34" s="125">
        <f t="shared" si="6"/>
        <v>0.32</v>
      </c>
      <c r="U34" s="125">
        <f t="shared" si="6"/>
        <v>0.32</v>
      </c>
      <c r="V34" s="125">
        <f t="shared" si="6"/>
        <v>0.32</v>
      </c>
      <c r="W34" s="125">
        <f t="shared" si="6"/>
        <v>0.32</v>
      </c>
      <c r="X34" s="125">
        <f t="shared" si="6"/>
        <v>0.32</v>
      </c>
      <c r="Y34" s="125">
        <f t="shared" si="6"/>
        <v>0.32</v>
      </c>
      <c r="Z34" s="125">
        <f t="shared" si="6"/>
        <v>0.32</v>
      </c>
      <c r="AA34" s="125">
        <f t="shared" si="6"/>
        <v>0.32</v>
      </c>
      <c r="AB34" s="125">
        <f t="shared" si="6"/>
        <v>0.32</v>
      </c>
      <c r="AC34" s="125">
        <f t="shared" si="6"/>
        <v>0.32</v>
      </c>
      <c r="AD34" s="125">
        <f t="shared" si="6"/>
        <v>0.32</v>
      </c>
      <c r="AE34" s="125">
        <f t="shared" si="6"/>
        <v>0.32</v>
      </c>
      <c r="AF34" s="125">
        <f t="shared" si="6"/>
        <v>0.32</v>
      </c>
      <c r="AG34" s="125">
        <f t="shared" si="6"/>
        <v>0.32</v>
      </c>
      <c r="AH34" s="125">
        <f t="shared" si="6"/>
        <v>0.32</v>
      </c>
      <c r="AI34" s="125">
        <f t="shared" si="6"/>
        <v>0.32</v>
      </c>
      <c r="AJ34" s="125">
        <f t="shared" si="6"/>
        <v>0.32</v>
      </c>
      <c r="AK34" s="125">
        <f t="shared" si="6"/>
        <v>0.32</v>
      </c>
      <c r="AL34" s="125">
        <f t="shared" si="6"/>
        <v>0.32</v>
      </c>
    </row>
    <row r="35" spans="2:38" x14ac:dyDescent="0.3">
      <c r="B35" s="128" t="str">
        <f t="shared" si="3"/>
        <v>Offshore Wind</v>
      </c>
      <c r="C35" s="125">
        <f t="shared" ref="C35:Q35" si="7">C6</f>
        <v>0</v>
      </c>
      <c r="D35" s="125">
        <f t="shared" si="7"/>
        <v>0</v>
      </c>
      <c r="E35" s="125">
        <f t="shared" si="7"/>
        <v>0</v>
      </c>
      <c r="F35" s="125">
        <f t="shared" si="7"/>
        <v>0</v>
      </c>
      <c r="G35" s="125">
        <f t="shared" si="7"/>
        <v>0</v>
      </c>
      <c r="H35" s="125">
        <f t="shared" si="7"/>
        <v>0.248</v>
      </c>
      <c r="I35" s="125">
        <f t="shared" si="7"/>
        <v>0.248</v>
      </c>
      <c r="J35" s="125">
        <f t="shared" si="7"/>
        <v>0.248</v>
      </c>
      <c r="K35" s="125">
        <f t="shared" si="7"/>
        <v>0.36799999999999999</v>
      </c>
      <c r="L35" s="125">
        <f t="shared" si="7"/>
        <v>0.36799999999999999</v>
      </c>
      <c r="M35" s="125">
        <f t="shared" si="7"/>
        <v>0.36799999999999999</v>
      </c>
      <c r="N35" s="125">
        <f t="shared" si="7"/>
        <v>0.76800000000000002</v>
      </c>
      <c r="O35" s="125">
        <f t="shared" si="7"/>
        <v>0.76800000000000002</v>
      </c>
      <c r="P35" s="125">
        <f t="shared" si="7"/>
        <v>1.1679999999999999</v>
      </c>
      <c r="Q35" s="125">
        <f t="shared" si="7"/>
        <v>1.1679999999999999</v>
      </c>
      <c r="R35" s="125">
        <f t="shared" si="6"/>
        <v>1.5680000000000001</v>
      </c>
      <c r="S35" s="125">
        <f t="shared" si="6"/>
        <v>1.5680000000000001</v>
      </c>
      <c r="T35" s="125">
        <f t="shared" si="6"/>
        <v>1.5680000000000001</v>
      </c>
      <c r="U35" s="125">
        <f t="shared" si="6"/>
        <v>1.5680000000000001</v>
      </c>
      <c r="V35" s="125">
        <f t="shared" si="6"/>
        <v>1.5680000000000001</v>
      </c>
      <c r="W35" s="125">
        <f t="shared" si="6"/>
        <v>1.5680000000000001</v>
      </c>
      <c r="X35" s="125">
        <f t="shared" si="6"/>
        <v>1.5680000000000001</v>
      </c>
      <c r="Y35" s="125">
        <f t="shared" si="6"/>
        <v>1.5680000000000001</v>
      </c>
      <c r="Z35" s="125">
        <f t="shared" si="6"/>
        <v>1.5680000000000001</v>
      </c>
      <c r="AA35" s="125">
        <f t="shared" si="6"/>
        <v>1.5680000000000001</v>
      </c>
      <c r="AB35" s="125">
        <f t="shared" si="6"/>
        <v>1.5680000000000001</v>
      </c>
      <c r="AC35" s="125">
        <f t="shared" si="6"/>
        <v>1.5680000000000001</v>
      </c>
      <c r="AD35" s="125">
        <f t="shared" si="6"/>
        <v>1.5680000000000001</v>
      </c>
      <c r="AE35" s="125">
        <f t="shared" si="6"/>
        <v>1.5680000000000001</v>
      </c>
      <c r="AF35" s="125">
        <f t="shared" si="6"/>
        <v>1.5680000000000001</v>
      </c>
      <c r="AG35" s="125">
        <f t="shared" si="6"/>
        <v>1.5680000000000001</v>
      </c>
      <c r="AH35" s="125">
        <f t="shared" si="6"/>
        <v>1.5680000000000001</v>
      </c>
      <c r="AI35" s="125">
        <f t="shared" si="6"/>
        <v>1.5680000000000001</v>
      </c>
      <c r="AJ35" s="125">
        <f t="shared" si="6"/>
        <v>1.5680000000000001</v>
      </c>
      <c r="AK35" s="125">
        <f t="shared" si="6"/>
        <v>1.5680000000000001</v>
      </c>
      <c r="AL35" s="125">
        <f t="shared" si="6"/>
        <v>1.5680000000000001</v>
      </c>
    </row>
    <row r="36" spans="2:38" x14ac:dyDescent="0.3">
      <c r="B36" s="128" t="str">
        <f t="shared" si="3"/>
        <v>Biomass</v>
      </c>
      <c r="C36" s="125">
        <f t="shared" ref="C36:Q36" si="8">C7</f>
        <v>5.4906666666666666E-2</v>
      </c>
      <c r="D36" s="125">
        <f t="shared" si="8"/>
        <v>0.10517333333333333</v>
      </c>
      <c r="E36" s="125">
        <f t="shared" si="8"/>
        <v>0.15543999999999999</v>
      </c>
      <c r="F36" s="125">
        <f t="shared" si="8"/>
        <v>0.15543999999999999</v>
      </c>
      <c r="G36" s="125">
        <f t="shared" si="8"/>
        <v>0.15543999999999999</v>
      </c>
      <c r="H36" s="125">
        <f t="shared" si="8"/>
        <v>0.15543999999999999</v>
      </c>
      <c r="I36" s="125">
        <f t="shared" si="8"/>
        <v>0.15543999999999999</v>
      </c>
      <c r="J36" s="125">
        <f t="shared" si="8"/>
        <v>0.15543999999999999</v>
      </c>
      <c r="K36" s="125">
        <f t="shared" si="8"/>
        <v>0.15543999999999999</v>
      </c>
      <c r="L36" s="125">
        <f t="shared" si="8"/>
        <v>0.15543999999999999</v>
      </c>
      <c r="M36" s="125">
        <f t="shared" si="8"/>
        <v>0.15543999999999999</v>
      </c>
      <c r="N36" s="125">
        <f t="shared" si="8"/>
        <v>0.15543999999999999</v>
      </c>
      <c r="O36" s="125">
        <f t="shared" si="8"/>
        <v>0.15543999999999999</v>
      </c>
      <c r="P36" s="125">
        <f t="shared" si="8"/>
        <v>0.15543999999999999</v>
      </c>
      <c r="Q36" s="125">
        <f t="shared" si="8"/>
        <v>0.15543999999999999</v>
      </c>
      <c r="R36" s="125">
        <f t="shared" si="6"/>
        <v>0.15543999999999999</v>
      </c>
      <c r="S36" s="125">
        <f t="shared" si="6"/>
        <v>0.15543999999999999</v>
      </c>
      <c r="T36" s="125">
        <f t="shared" si="6"/>
        <v>0.15543999999999999</v>
      </c>
      <c r="U36" s="125">
        <f t="shared" si="6"/>
        <v>0.15543999999999999</v>
      </c>
      <c r="V36" s="125">
        <f t="shared" si="6"/>
        <v>0.15543999999999999</v>
      </c>
      <c r="W36" s="125">
        <f t="shared" si="6"/>
        <v>0.15543999999999999</v>
      </c>
      <c r="X36" s="125">
        <f t="shared" si="6"/>
        <v>0.15543999999999999</v>
      </c>
      <c r="Y36" s="125">
        <f t="shared" si="6"/>
        <v>0.15543999999999999</v>
      </c>
      <c r="Z36" s="125">
        <f t="shared" si="6"/>
        <v>0.15543999999999999</v>
      </c>
      <c r="AA36" s="125">
        <f t="shared" si="6"/>
        <v>0.15543999999999999</v>
      </c>
      <c r="AB36" s="125">
        <f t="shared" si="6"/>
        <v>0.15543999999999999</v>
      </c>
      <c r="AC36" s="125">
        <f t="shared" si="6"/>
        <v>0.15543999999999999</v>
      </c>
      <c r="AD36" s="125">
        <f t="shared" si="6"/>
        <v>0.15543999999999999</v>
      </c>
      <c r="AE36" s="125">
        <f t="shared" si="6"/>
        <v>0.15543999999999999</v>
      </c>
      <c r="AF36" s="125">
        <f t="shared" si="6"/>
        <v>0.15543999999999999</v>
      </c>
      <c r="AG36" s="125">
        <f t="shared" si="6"/>
        <v>0.15543999999999999</v>
      </c>
      <c r="AH36" s="125">
        <f t="shared" si="6"/>
        <v>0.15543999999999999</v>
      </c>
      <c r="AI36" s="125">
        <f t="shared" si="6"/>
        <v>0.15543999999999999</v>
      </c>
      <c r="AJ36" s="125">
        <f t="shared" si="6"/>
        <v>0.15543999999999999</v>
      </c>
      <c r="AK36" s="125">
        <f t="shared" si="6"/>
        <v>0.15543999999999999</v>
      </c>
      <c r="AL36" s="125">
        <f t="shared" si="6"/>
        <v>0.15543999999999999</v>
      </c>
    </row>
    <row r="37" spans="2:38" x14ac:dyDescent="0.3">
      <c r="B37" s="128" t="str">
        <f t="shared" si="3"/>
        <v>Geothermal</v>
      </c>
      <c r="C37" s="125">
        <f t="shared" ref="C37:Q37" si="9">C8</f>
        <v>2.1700000000000001E-3</v>
      </c>
      <c r="D37" s="125">
        <f t="shared" si="9"/>
        <v>2.1700000000000001E-3</v>
      </c>
      <c r="E37" s="125">
        <f t="shared" si="9"/>
        <v>2.1700000000000001E-3</v>
      </c>
      <c r="F37" s="125">
        <f t="shared" si="9"/>
        <v>2.1700000000000001E-3</v>
      </c>
      <c r="G37" s="125">
        <f t="shared" si="9"/>
        <v>2.1700000000000001E-3</v>
      </c>
      <c r="H37" s="125">
        <f t="shared" si="9"/>
        <v>2.1700000000000001E-3</v>
      </c>
      <c r="I37" s="125">
        <f t="shared" si="9"/>
        <v>2.1700000000000001E-3</v>
      </c>
      <c r="J37" s="125">
        <f t="shared" si="9"/>
        <v>2.1700000000000001E-3</v>
      </c>
      <c r="K37" s="125">
        <f t="shared" si="9"/>
        <v>2.1700000000000001E-3</v>
      </c>
      <c r="L37" s="125">
        <f t="shared" si="9"/>
        <v>2.1700000000000001E-3</v>
      </c>
      <c r="M37" s="125">
        <f t="shared" si="9"/>
        <v>2.1700000000000001E-3</v>
      </c>
      <c r="N37" s="125">
        <f t="shared" si="9"/>
        <v>2.1700000000000001E-3</v>
      </c>
      <c r="O37" s="125">
        <f t="shared" si="9"/>
        <v>2.1700000000000001E-3</v>
      </c>
      <c r="P37" s="125">
        <f t="shared" si="9"/>
        <v>2.1700000000000001E-3</v>
      </c>
      <c r="Q37" s="125">
        <f t="shared" si="9"/>
        <v>2.1700000000000001E-3</v>
      </c>
      <c r="R37" s="125">
        <f t="shared" si="6"/>
        <v>2.1700000000000001E-3</v>
      </c>
      <c r="S37" s="125">
        <f t="shared" si="6"/>
        <v>2.1700000000000001E-3</v>
      </c>
      <c r="T37" s="125">
        <f t="shared" si="6"/>
        <v>2.1700000000000001E-3</v>
      </c>
      <c r="U37" s="125">
        <f t="shared" si="6"/>
        <v>2.1700000000000001E-3</v>
      </c>
      <c r="V37" s="125">
        <f t="shared" si="6"/>
        <v>2.1700000000000001E-3</v>
      </c>
      <c r="W37" s="125">
        <f t="shared" si="6"/>
        <v>2.1700000000000001E-3</v>
      </c>
      <c r="X37" s="125">
        <f t="shared" si="6"/>
        <v>2.1700000000000001E-3</v>
      </c>
      <c r="Y37" s="125">
        <f t="shared" si="6"/>
        <v>2.1700000000000001E-3</v>
      </c>
      <c r="Z37" s="125">
        <f t="shared" si="6"/>
        <v>2.1700000000000001E-3</v>
      </c>
      <c r="AA37" s="125">
        <f t="shared" si="6"/>
        <v>2.1700000000000001E-3</v>
      </c>
      <c r="AB37" s="125">
        <f t="shared" si="6"/>
        <v>2.1700000000000001E-3</v>
      </c>
      <c r="AC37" s="125">
        <f t="shared" si="6"/>
        <v>2.1700000000000001E-3</v>
      </c>
      <c r="AD37" s="125">
        <f t="shared" si="6"/>
        <v>2.1700000000000001E-3</v>
      </c>
      <c r="AE37" s="125">
        <f t="shared" si="6"/>
        <v>2.1700000000000001E-3</v>
      </c>
      <c r="AF37" s="125">
        <f t="shared" si="6"/>
        <v>2.1700000000000001E-3</v>
      </c>
      <c r="AG37" s="125">
        <f t="shared" si="6"/>
        <v>2.1700000000000001E-3</v>
      </c>
      <c r="AH37" s="125">
        <f t="shared" si="6"/>
        <v>2.1700000000000001E-3</v>
      </c>
      <c r="AI37" s="125">
        <f t="shared" si="6"/>
        <v>2.1700000000000001E-3</v>
      </c>
      <c r="AJ37" s="125">
        <f t="shared" si="6"/>
        <v>2.1700000000000001E-3</v>
      </c>
      <c r="AK37" s="125">
        <f t="shared" si="6"/>
        <v>2.1700000000000001E-3</v>
      </c>
      <c r="AL37" s="125">
        <f t="shared" si="6"/>
        <v>2.1700000000000001E-3</v>
      </c>
    </row>
    <row r="38" spans="2:38" x14ac:dyDescent="0.3">
      <c r="B38" s="128" t="str">
        <f t="shared" si="3"/>
        <v>Hydro</v>
      </c>
      <c r="C38" s="125">
        <f t="shared" ref="C38:Q38" si="10">C9</f>
        <v>0.56599999999999995</v>
      </c>
      <c r="D38" s="125">
        <f t="shared" si="10"/>
        <v>0.56599999999999995</v>
      </c>
      <c r="E38" s="125">
        <f t="shared" si="10"/>
        <v>0.56599999999999995</v>
      </c>
      <c r="F38" s="125">
        <f t="shared" si="10"/>
        <v>0.56599999999999995</v>
      </c>
      <c r="G38" s="125">
        <f t="shared" si="10"/>
        <v>0.56599999999999995</v>
      </c>
      <c r="H38" s="125">
        <f t="shared" si="10"/>
        <v>0.56599999999999995</v>
      </c>
      <c r="I38" s="125">
        <f t="shared" si="10"/>
        <v>0.56599999999999995</v>
      </c>
      <c r="J38" s="125">
        <f t="shared" si="10"/>
        <v>0.56599999999999995</v>
      </c>
      <c r="K38" s="125">
        <f t="shared" si="10"/>
        <v>0.56599999999999995</v>
      </c>
      <c r="L38" s="125">
        <f t="shared" si="10"/>
        <v>0.56599999999999995</v>
      </c>
      <c r="M38" s="125">
        <f t="shared" si="10"/>
        <v>0.56599999999999995</v>
      </c>
      <c r="N38" s="125">
        <f t="shared" si="10"/>
        <v>0.56599999999999995</v>
      </c>
      <c r="O38" s="125">
        <f t="shared" si="10"/>
        <v>0.56599999999999995</v>
      </c>
      <c r="P38" s="125">
        <f t="shared" si="10"/>
        <v>0.56599999999999995</v>
      </c>
      <c r="Q38" s="125">
        <f t="shared" si="10"/>
        <v>0.56599999999999995</v>
      </c>
      <c r="R38" s="125">
        <f t="shared" si="6"/>
        <v>0.56599999999999995</v>
      </c>
      <c r="S38" s="125">
        <f t="shared" si="6"/>
        <v>0.56599999999999995</v>
      </c>
      <c r="T38" s="125">
        <f t="shared" si="6"/>
        <v>0.56599999999999995</v>
      </c>
      <c r="U38" s="125">
        <f t="shared" si="6"/>
        <v>0.56599999999999995</v>
      </c>
      <c r="V38" s="125">
        <f t="shared" si="6"/>
        <v>0.56599999999999995</v>
      </c>
      <c r="W38" s="125">
        <f t="shared" si="6"/>
        <v>0.56599999999999995</v>
      </c>
      <c r="X38" s="125">
        <f t="shared" si="6"/>
        <v>0.56599999999999995</v>
      </c>
      <c r="Y38" s="125">
        <f t="shared" si="6"/>
        <v>0.56599999999999995</v>
      </c>
      <c r="Z38" s="125">
        <f t="shared" si="6"/>
        <v>0.56599999999999995</v>
      </c>
      <c r="AA38" s="125">
        <f t="shared" si="6"/>
        <v>0.56599999999999995</v>
      </c>
      <c r="AB38" s="125">
        <f t="shared" si="6"/>
        <v>0.56599999999999995</v>
      </c>
      <c r="AC38" s="125">
        <f t="shared" si="6"/>
        <v>0.56599999999999995</v>
      </c>
      <c r="AD38" s="125">
        <f t="shared" si="6"/>
        <v>0.56599999999999995</v>
      </c>
      <c r="AE38" s="125">
        <f t="shared" si="6"/>
        <v>0.56599999999999995</v>
      </c>
      <c r="AF38" s="125">
        <f t="shared" si="6"/>
        <v>0.56599999999999995</v>
      </c>
      <c r="AG38" s="125">
        <f t="shared" si="6"/>
        <v>0.56599999999999995</v>
      </c>
      <c r="AH38" s="125">
        <f t="shared" si="6"/>
        <v>0.56599999999999995</v>
      </c>
      <c r="AI38" s="125">
        <f t="shared" si="6"/>
        <v>0.56599999999999995</v>
      </c>
      <c r="AJ38" s="125">
        <f t="shared" si="6"/>
        <v>0.56599999999999995</v>
      </c>
      <c r="AK38" s="125">
        <f t="shared" si="6"/>
        <v>0.56599999999999995</v>
      </c>
      <c r="AL38" s="125">
        <f t="shared" si="6"/>
        <v>0.56599999999999995</v>
      </c>
    </row>
    <row r="39" spans="2:38" x14ac:dyDescent="0.3">
      <c r="B39" s="128" t="str">
        <f t="shared" si="3"/>
        <v>Tier 1 Hydro</v>
      </c>
      <c r="C39" s="125">
        <f t="shared" ref="C39:Q39" si="11">C10</f>
        <v>0.49435000000000001</v>
      </c>
      <c r="D39" s="125">
        <f t="shared" si="11"/>
        <v>0.49435000000000001</v>
      </c>
      <c r="E39" s="125">
        <f t="shared" si="11"/>
        <v>0.49435000000000001</v>
      </c>
      <c r="F39" s="125">
        <f t="shared" si="11"/>
        <v>0.49435000000000001</v>
      </c>
      <c r="G39" s="125">
        <f t="shared" si="11"/>
        <v>0.49435000000000001</v>
      </c>
      <c r="H39" s="125">
        <f t="shared" si="11"/>
        <v>0.49435000000000001</v>
      </c>
      <c r="I39" s="125">
        <f t="shared" si="11"/>
        <v>0.49435000000000001</v>
      </c>
      <c r="J39" s="125">
        <f t="shared" si="11"/>
        <v>0.49435000000000001</v>
      </c>
      <c r="K39" s="125">
        <f t="shared" si="11"/>
        <v>0.49435000000000001</v>
      </c>
      <c r="L39" s="125">
        <f t="shared" si="11"/>
        <v>0.49435000000000001</v>
      </c>
      <c r="M39" s="125">
        <f t="shared" si="11"/>
        <v>0.49435000000000001</v>
      </c>
      <c r="N39" s="125">
        <f t="shared" si="11"/>
        <v>0.49435000000000001</v>
      </c>
      <c r="O39" s="125">
        <f t="shared" si="11"/>
        <v>0.49435000000000001</v>
      </c>
      <c r="P39" s="125">
        <f t="shared" si="11"/>
        <v>0.49435000000000001</v>
      </c>
      <c r="Q39" s="125">
        <f t="shared" si="11"/>
        <v>0.49435000000000001</v>
      </c>
      <c r="R39" s="125">
        <f t="shared" si="6"/>
        <v>0.49435000000000001</v>
      </c>
      <c r="S39" s="125">
        <f t="shared" si="6"/>
        <v>0.49435000000000001</v>
      </c>
      <c r="T39" s="125">
        <f t="shared" si="6"/>
        <v>0.49435000000000001</v>
      </c>
      <c r="U39" s="125">
        <f t="shared" si="6"/>
        <v>0.49435000000000001</v>
      </c>
      <c r="V39" s="125">
        <f t="shared" si="6"/>
        <v>0.49435000000000001</v>
      </c>
      <c r="W39" s="125">
        <f t="shared" si="6"/>
        <v>0.49435000000000001</v>
      </c>
      <c r="X39" s="125">
        <f t="shared" si="6"/>
        <v>0.49435000000000001</v>
      </c>
      <c r="Y39" s="125">
        <f t="shared" si="6"/>
        <v>0.49435000000000001</v>
      </c>
      <c r="Z39" s="125">
        <f t="shared" si="6"/>
        <v>0.49435000000000001</v>
      </c>
      <c r="AA39" s="125">
        <f t="shared" si="6"/>
        <v>0.49435000000000001</v>
      </c>
      <c r="AB39" s="125">
        <f t="shared" si="6"/>
        <v>0.49435000000000001</v>
      </c>
      <c r="AC39" s="125">
        <f t="shared" si="6"/>
        <v>0.49435000000000001</v>
      </c>
      <c r="AD39" s="125">
        <f t="shared" si="6"/>
        <v>0.49435000000000001</v>
      </c>
      <c r="AE39" s="125">
        <f t="shared" si="6"/>
        <v>0.49435000000000001</v>
      </c>
      <c r="AF39" s="125">
        <f t="shared" si="6"/>
        <v>0.49435000000000001</v>
      </c>
      <c r="AG39" s="125">
        <f t="shared" si="6"/>
        <v>0.49435000000000001</v>
      </c>
      <c r="AH39" s="125">
        <f t="shared" si="6"/>
        <v>0.49435000000000001</v>
      </c>
      <c r="AI39" s="125">
        <f t="shared" si="6"/>
        <v>0.49435000000000001</v>
      </c>
      <c r="AJ39" s="125">
        <f t="shared" si="6"/>
        <v>0.49435000000000001</v>
      </c>
      <c r="AK39" s="125">
        <f t="shared" si="6"/>
        <v>0.49435000000000001</v>
      </c>
      <c r="AL39" s="125">
        <f t="shared" si="6"/>
        <v>0.49435000000000001</v>
      </c>
    </row>
    <row r="40" spans="2:38" x14ac:dyDescent="0.3">
      <c r="B40" s="128" t="str">
        <f t="shared" si="3"/>
        <v>Natural Gas</v>
      </c>
      <c r="C40" s="125">
        <f t="shared" ref="C40:Q40" si="12">C11</f>
        <v>5.4619305604999999</v>
      </c>
      <c r="D40" s="125">
        <f t="shared" si="12"/>
        <v>6.0618611210000006</v>
      </c>
      <c r="E40" s="125">
        <f t="shared" si="12"/>
        <v>6.7763657769999996</v>
      </c>
      <c r="F40" s="125">
        <f t="shared" si="12"/>
        <v>7.031460204</v>
      </c>
      <c r="G40" s="125">
        <f t="shared" si="12"/>
        <v>6.9413462890000002</v>
      </c>
      <c r="H40" s="125">
        <f t="shared" si="12"/>
        <v>7.22553219</v>
      </c>
      <c r="I40" s="125">
        <f t="shared" si="12"/>
        <v>8.7173034169999983</v>
      </c>
      <c r="J40" s="125">
        <f t="shared" si="12"/>
        <v>8.7437635059999987</v>
      </c>
      <c r="K40" s="125">
        <f t="shared" si="12"/>
        <v>8.7519830779999985</v>
      </c>
      <c r="L40" s="125">
        <f t="shared" si="12"/>
        <v>8.7858255979999988</v>
      </c>
      <c r="M40" s="125">
        <f t="shared" si="12"/>
        <v>8.8203875659999991</v>
      </c>
      <c r="N40" s="125">
        <f t="shared" si="12"/>
        <v>8.8008467330000002</v>
      </c>
      <c r="O40" s="125">
        <f t="shared" si="12"/>
        <v>8.8546533259999993</v>
      </c>
      <c r="P40" s="125">
        <f t="shared" si="12"/>
        <v>8.8247361459999993</v>
      </c>
      <c r="Q40" s="125">
        <f t="shared" si="12"/>
        <v>8.8806099749999987</v>
      </c>
      <c r="R40" s="125">
        <f t="shared" si="6"/>
        <v>8.8394290729999998</v>
      </c>
      <c r="S40" s="125">
        <f t="shared" si="6"/>
        <v>7.9614165285</v>
      </c>
      <c r="T40" s="125">
        <f t="shared" si="6"/>
        <v>7.0823997880000009</v>
      </c>
      <c r="U40" s="125">
        <f t="shared" si="6"/>
        <v>6.2022964940999996</v>
      </c>
      <c r="V40" s="125">
        <f t="shared" si="6"/>
        <v>5.3209547435999998</v>
      </c>
      <c r="W40" s="125">
        <f t="shared" si="6"/>
        <v>4.4380866604999998</v>
      </c>
      <c r="X40" s="125">
        <f t="shared" si="6"/>
        <v>3.5537153803999999</v>
      </c>
      <c r="Y40" s="125">
        <f t="shared" si="6"/>
        <v>2.6677475553000005</v>
      </c>
      <c r="Z40" s="125">
        <f t="shared" si="6"/>
        <v>1.7801344967999999</v>
      </c>
      <c r="AA40" s="125">
        <f t="shared" si="6"/>
        <v>0.89087280489999998</v>
      </c>
      <c r="AB40" s="125">
        <f t="shared" si="6"/>
        <v>0</v>
      </c>
      <c r="AC40" s="125">
        <f t="shared" si="6"/>
        <v>0</v>
      </c>
      <c r="AD40" s="125">
        <f t="shared" si="6"/>
        <v>0</v>
      </c>
      <c r="AE40" s="125">
        <f t="shared" si="6"/>
        <v>0</v>
      </c>
      <c r="AF40" s="125">
        <f t="shared" si="6"/>
        <v>0</v>
      </c>
      <c r="AG40" s="125">
        <f t="shared" si="6"/>
        <v>0</v>
      </c>
      <c r="AH40" s="125">
        <f t="shared" si="6"/>
        <v>0</v>
      </c>
      <c r="AI40" s="125">
        <f t="shared" si="6"/>
        <v>0</v>
      </c>
      <c r="AJ40" s="125">
        <f t="shared" si="6"/>
        <v>0</v>
      </c>
      <c r="AK40" s="125">
        <f t="shared" si="6"/>
        <v>0</v>
      </c>
      <c r="AL40" s="125">
        <f t="shared" si="6"/>
        <v>0</v>
      </c>
    </row>
    <row r="41" spans="2:38" x14ac:dyDescent="0.3">
      <c r="B41" s="128" t="str">
        <f t="shared" si="3"/>
        <v>Oil</v>
      </c>
      <c r="C41" s="125">
        <f t="shared" ref="C41:Q41" si="13">C12</f>
        <v>1.6217275555555557</v>
      </c>
      <c r="D41" s="125">
        <f t="shared" si="13"/>
        <v>0.99177088888888887</v>
      </c>
      <c r="E41" s="125">
        <f t="shared" si="13"/>
        <v>0.4078</v>
      </c>
      <c r="F41" s="125">
        <f t="shared" si="13"/>
        <v>0.27186666666666676</v>
      </c>
      <c r="G41" s="125">
        <f t="shared" si="13"/>
        <v>0.13593333333333338</v>
      </c>
      <c r="H41" s="125">
        <f t="shared" si="13"/>
        <v>0</v>
      </c>
      <c r="I41" s="125">
        <f t="shared" si="13"/>
        <v>0</v>
      </c>
      <c r="J41" s="125">
        <f t="shared" si="13"/>
        <v>0</v>
      </c>
      <c r="K41" s="125">
        <f t="shared" si="13"/>
        <v>0</v>
      </c>
      <c r="L41" s="125">
        <f t="shared" si="13"/>
        <v>0</v>
      </c>
      <c r="M41" s="125">
        <f t="shared" si="13"/>
        <v>0</v>
      </c>
      <c r="N41" s="125">
        <f t="shared" si="13"/>
        <v>0</v>
      </c>
      <c r="O41" s="125">
        <f t="shared" si="13"/>
        <v>0</v>
      </c>
      <c r="P41" s="125">
        <f t="shared" si="13"/>
        <v>0</v>
      </c>
      <c r="Q41" s="125">
        <f t="shared" si="13"/>
        <v>0</v>
      </c>
      <c r="R41" s="125">
        <f t="shared" si="6"/>
        <v>0</v>
      </c>
      <c r="S41" s="125">
        <f t="shared" si="6"/>
        <v>0</v>
      </c>
      <c r="T41" s="125">
        <f t="shared" si="6"/>
        <v>0</v>
      </c>
      <c r="U41" s="125">
        <f t="shared" si="6"/>
        <v>0</v>
      </c>
      <c r="V41" s="125">
        <f t="shared" si="6"/>
        <v>0</v>
      </c>
      <c r="W41" s="125">
        <f t="shared" si="6"/>
        <v>0</v>
      </c>
      <c r="X41" s="125">
        <f t="shared" si="6"/>
        <v>0</v>
      </c>
      <c r="Y41" s="125">
        <f t="shared" si="6"/>
        <v>0</v>
      </c>
      <c r="Z41" s="125">
        <f t="shared" si="6"/>
        <v>0</v>
      </c>
      <c r="AA41" s="125">
        <f t="shared" si="6"/>
        <v>0</v>
      </c>
      <c r="AB41" s="125">
        <f t="shared" si="6"/>
        <v>0</v>
      </c>
      <c r="AC41" s="125">
        <f t="shared" si="6"/>
        <v>0</v>
      </c>
      <c r="AD41" s="125">
        <f t="shared" si="6"/>
        <v>0</v>
      </c>
      <c r="AE41" s="125">
        <f t="shared" si="6"/>
        <v>0</v>
      </c>
      <c r="AF41" s="125">
        <f t="shared" si="6"/>
        <v>0</v>
      </c>
      <c r="AG41" s="125">
        <f t="shared" si="6"/>
        <v>0</v>
      </c>
      <c r="AH41" s="125">
        <f t="shared" si="6"/>
        <v>0</v>
      </c>
      <c r="AI41" s="125">
        <f t="shared" si="6"/>
        <v>0</v>
      </c>
      <c r="AJ41" s="125">
        <f t="shared" si="6"/>
        <v>0</v>
      </c>
      <c r="AK41" s="125">
        <f t="shared" si="6"/>
        <v>0</v>
      </c>
      <c r="AL41" s="125">
        <f t="shared" si="6"/>
        <v>0</v>
      </c>
    </row>
    <row r="42" spans="2:38" x14ac:dyDescent="0.3">
      <c r="B42" s="128" t="str">
        <f t="shared" si="3"/>
        <v>Coal</v>
      </c>
      <c r="C42" s="125">
        <f t="shared" ref="C42:Q42" si="14">C13</f>
        <v>4.6124711111111116</v>
      </c>
      <c r="D42" s="125">
        <f t="shared" si="14"/>
        <v>4.5000511111111106</v>
      </c>
      <c r="E42" s="125">
        <f t="shared" si="14"/>
        <v>4.38774</v>
      </c>
      <c r="F42" s="125">
        <f t="shared" si="14"/>
        <v>3.9720499999999999</v>
      </c>
      <c r="G42" s="125">
        <f t="shared" si="14"/>
        <v>2.4528400000000001</v>
      </c>
      <c r="H42" s="125">
        <f t="shared" si="14"/>
        <v>2.4289900000000006</v>
      </c>
      <c r="I42" s="125">
        <f t="shared" si="14"/>
        <v>1.9436400000000003</v>
      </c>
      <c r="J42" s="125">
        <f t="shared" si="14"/>
        <v>1.5699566666666664</v>
      </c>
      <c r="K42" s="125">
        <f t="shared" si="14"/>
        <v>1.4754400000000001</v>
      </c>
      <c r="L42" s="125">
        <f t="shared" si="14"/>
        <v>1.4754400000000001</v>
      </c>
      <c r="M42" s="125">
        <f t="shared" si="14"/>
        <v>1.4754400000000001</v>
      </c>
      <c r="N42" s="125">
        <f t="shared" si="14"/>
        <v>1.4754400000000001</v>
      </c>
      <c r="O42" s="125">
        <f t="shared" si="14"/>
        <v>1.4754400000000001</v>
      </c>
      <c r="P42" s="125">
        <f t="shared" si="14"/>
        <v>1.4754400000000001</v>
      </c>
      <c r="Q42" s="125">
        <f t="shared" si="14"/>
        <v>1.4754400000000001</v>
      </c>
      <c r="R42" s="125">
        <f t="shared" si="6"/>
        <v>0</v>
      </c>
      <c r="S42" s="125">
        <f t="shared" si="6"/>
        <v>0</v>
      </c>
      <c r="T42" s="125">
        <f t="shared" si="6"/>
        <v>0</v>
      </c>
      <c r="U42" s="125">
        <f t="shared" si="6"/>
        <v>0</v>
      </c>
      <c r="V42" s="125">
        <f t="shared" si="6"/>
        <v>0</v>
      </c>
      <c r="W42" s="125">
        <f t="shared" si="6"/>
        <v>0</v>
      </c>
      <c r="X42" s="125">
        <f t="shared" si="6"/>
        <v>0</v>
      </c>
      <c r="Y42" s="125">
        <f t="shared" si="6"/>
        <v>0</v>
      </c>
      <c r="Z42" s="125">
        <f t="shared" si="6"/>
        <v>0</v>
      </c>
      <c r="AA42" s="125">
        <f t="shared" si="6"/>
        <v>0</v>
      </c>
      <c r="AB42" s="125">
        <f t="shared" si="6"/>
        <v>0</v>
      </c>
      <c r="AC42" s="125">
        <f t="shared" si="6"/>
        <v>0</v>
      </c>
      <c r="AD42" s="125">
        <f t="shared" si="6"/>
        <v>0</v>
      </c>
      <c r="AE42" s="125">
        <f t="shared" si="6"/>
        <v>0</v>
      </c>
      <c r="AF42" s="125">
        <f t="shared" si="6"/>
        <v>0</v>
      </c>
      <c r="AG42" s="125">
        <f t="shared" si="6"/>
        <v>0</v>
      </c>
      <c r="AH42" s="125">
        <f t="shared" si="6"/>
        <v>0</v>
      </c>
      <c r="AI42" s="125">
        <f t="shared" si="6"/>
        <v>0</v>
      </c>
      <c r="AJ42" s="125">
        <f t="shared" si="6"/>
        <v>0</v>
      </c>
      <c r="AK42" s="125">
        <f t="shared" si="6"/>
        <v>0</v>
      </c>
      <c r="AL42" s="125">
        <f t="shared" si="6"/>
        <v>0</v>
      </c>
    </row>
    <row r="43" spans="2:38" x14ac:dyDescent="0.3">
      <c r="B43" s="128" t="str">
        <f t="shared" si="3"/>
        <v>Nuclear</v>
      </c>
      <c r="C43" s="125">
        <f t="shared" ref="C43:Q43" si="15">C14</f>
        <v>1.708</v>
      </c>
      <c r="D43" s="125">
        <f t="shared" si="15"/>
        <v>1.708</v>
      </c>
      <c r="E43" s="125">
        <f t="shared" si="15"/>
        <v>1.841</v>
      </c>
      <c r="F43" s="125">
        <f t="shared" si="15"/>
        <v>1.841</v>
      </c>
      <c r="G43" s="125">
        <f t="shared" si="15"/>
        <v>1.841</v>
      </c>
      <c r="H43" s="125">
        <f t="shared" si="15"/>
        <v>1.841</v>
      </c>
      <c r="I43" s="125">
        <f t="shared" si="15"/>
        <v>1.841</v>
      </c>
      <c r="J43" s="125">
        <f t="shared" si="15"/>
        <v>1.841</v>
      </c>
      <c r="K43" s="125">
        <f t="shared" si="15"/>
        <v>1.841</v>
      </c>
      <c r="L43" s="125">
        <f t="shared" si="15"/>
        <v>1.841</v>
      </c>
      <c r="M43" s="125">
        <f t="shared" si="15"/>
        <v>1.841</v>
      </c>
      <c r="N43" s="125">
        <f t="shared" si="15"/>
        <v>1.841</v>
      </c>
      <c r="O43" s="125">
        <f t="shared" si="15"/>
        <v>1.841</v>
      </c>
      <c r="P43" s="125">
        <f t="shared" si="15"/>
        <v>1.841</v>
      </c>
      <c r="Q43" s="125">
        <f t="shared" si="15"/>
        <v>1.841</v>
      </c>
      <c r="R43" s="125">
        <f t="shared" si="6"/>
        <v>1.841</v>
      </c>
      <c r="S43" s="125">
        <f t="shared" si="6"/>
        <v>1.841</v>
      </c>
      <c r="T43" s="125">
        <f t="shared" si="6"/>
        <v>1.841</v>
      </c>
      <c r="U43" s="125">
        <f t="shared" si="6"/>
        <v>1.841</v>
      </c>
      <c r="V43" s="125">
        <f t="shared" si="6"/>
        <v>1.841</v>
      </c>
      <c r="W43" s="125">
        <f t="shared" si="6"/>
        <v>1.841</v>
      </c>
      <c r="X43" s="125">
        <f t="shared" si="6"/>
        <v>1.841</v>
      </c>
      <c r="Y43" s="125">
        <f t="shared" si="6"/>
        <v>1.841</v>
      </c>
      <c r="Z43" s="125">
        <f t="shared" si="6"/>
        <v>1.841</v>
      </c>
      <c r="AA43" s="125">
        <f t="shared" si="6"/>
        <v>1.841</v>
      </c>
      <c r="AB43" s="125">
        <f t="shared" si="6"/>
        <v>1.841</v>
      </c>
      <c r="AC43" s="125">
        <f t="shared" si="6"/>
        <v>1.841</v>
      </c>
      <c r="AD43" s="125">
        <f t="shared" si="6"/>
        <v>1.841</v>
      </c>
      <c r="AE43" s="125">
        <f t="shared" si="6"/>
        <v>1.841</v>
      </c>
      <c r="AF43" s="125">
        <f t="shared" si="6"/>
        <v>1.841</v>
      </c>
      <c r="AG43" s="125">
        <f t="shared" si="6"/>
        <v>1.841</v>
      </c>
      <c r="AH43" s="125">
        <f t="shared" si="6"/>
        <v>1.841</v>
      </c>
      <c r="AI43" s="125">
        <f t="shared" si="6"/>
        <v>1.841</v>
      </c>
      <c r="AJ43" s="125">
        <f t="shared" si="6"/>
        <v>1.841</v>
      </c>
      <c r="AK43" s="125">
        <f t="shared" si="6"/>
        <v>1.841</v>
      </c>
      <c r="AL43" s="125">
        <f t="shared" si="6"/>
        <v>1.841</v>
      </c>
    </row>
    <row r="44" spans="2:38" x14ac:dyDescent="0.3">
      <c r="B44" s="128" t="str">
        <f t="shared" si="3"/>
        <v>Imports</v>
      </c>
      <c r="C44" s="125">
        <f>C30</f>
        <v>6.2655000000000021</v>
      </c>
      <c r="D44" s="125">
        <f t="shared" ref="D44:AL44" si="16">D30</f>
        <v>8.0309200000000018</v>
      </c>
      <c r="E44" s="125">
        <f t="shared" si="16"/>
        <v>9.7309199999999976</v>
      </c>
      <c r="F44" s="125">
        <f t="shared" si="16"/>
        <v>5.4309200000000004</v>
      </c>
      <c r="G44" s="125">
        <f t="shared" si="16"/>
        <v>6.4309200000000004</v>
      </c>
      <c r="H44" s="125">
        <f t="shared" si="16"/>
        <v>6.4309200000000022</v>
      </c>
      <c r="I44" s="125">
        <f t="shared" si="16"/>
        <v>6.3454100000000002</v>
      </c>
      <c r="J44" s="125">
        <f t="shared" si="16"/>
        <v>6.3454100000000002</v>
      </c>
      <c r="K44" s="125">
        <f t="shared" si="16"/>
        <v>6.3454100000000002</v>
      </c>
      <c r="L44" s="125">
        <f t="shared" si="16"/>
        <v>6.3454100000000002</v>
      </c>
      <c r="M44" s="125">
        <f t="shared" si="16"/>
        <v>6.3454100000000002</v>
      </c>
      <c r="N44" s="125">
        <f t="shared" si="16"/>
        <v>6.3454100000000002</v>
      </c>
      <c r="O44" s="125">
        <f t="shared" si="16"/>
        <v>6.3454100000000002</v>
      </c>
      <c r="P44" s="125">
        <f t="shared" si="16"/>
        <v>6.3454100000000002</v>
      </c>
      <c r="Q44" s="125">
        <f t="shared" si="16"/>
        <v>6.3454100000000002</v>
      </c>
      <c r="R44" s="125">
        <f t="shared" si="16"/>
        <v>6.3454100000000002</v>
      </c>
      <c r="S44" s="125">
        <f t="shared" si="16"/>
        <v>6.4804340336501172</v>
      </c>
      <c r="T44" s="125">
        <f t="shared" si="16"/>
        <v>6.6039776280603162</v>
      </c>
      <c r="U44" s="125">
        <f t="shared" si="16"/>
        <v>6.7165711101222367</v>
      </c>
      <c r="V44" s="125">
        <f t="shared" si="16"/>
        <v>6.8188066170630242</v>
      </c>
      <c r="W44" s="125">
        <f t="shared" si="16"/>
        <v>6.9112315299224845</v>
      </c>
      <c r="X44" s="125">
        <f t="shared" si="16"/>
        <v>6.994483913177457</v>
      </c>
      <c r="Y44" s="125">
        <f t="shared" si="16"/>
        <v>7.0691486894397455</v>
      </c>
      <c r="Z44" s="125">
        <f t="shared" si="16"/>
        <v>7.1357587735058878</v>
      </c>
      <c r="AA44" s="125">
        <f t="shared" si="16"/>
        <v>7.2111823468506557</v>
      </c>
      <c r="AB44" s="125">
        <f t="shared" si="16"/>
        <v>7.2783157521199993</v>
      </c>
      <c r="AC44" s="125">
        <f t="shared" si="16"/>
        <v>7.5385241165470154</v>
      </c>
      <c r="AD44" s="125">
        <f t="shared" si="16"/>
        <v>7.6783585189625718</v>
      </c>
      <c r="AE44" s="125">
        <f t="shared" si="16"/>
        <v>7.8167343192133716</v>
      </c>
      <c r="AF44" s="125">
        <f t="shared" si="16"/>
        <v>7.9514108912195098</v>
      </c>
      <c r="AG44" s="125">
        <f t="shared" si="16"/>
        <v>8.0809727189459473</v>
      </c>
      <c r="AH44" s="125">
        <f t="shared" si="16"/>
        <v>8.2037041438535354</v>
      </c>
      <c r="AI44" s="125">
        <f t="shared" si="16"/>
        <v>8.3195479127805889</v>
      </c>
      <c r="AJ44" s="125">
        <f t="shared" si="16"/>
        <v>8.4284640817778094</v>
      </c>
      <c r="AK44" s="125">
        <f t="shared" si="16"/>
        <v>8.5304126986546294</v>
      </c>
      <c r="AL44" s="125">
        <f t="shared" si="16"/>
        <v>8.6253096806001484</v>
      </c>
    </row>
    <row r="45" spans="2:38" x14ac:dyDescent="0.3">
      <c r="B45" s="128" t="str">
        <f t="shared" si="3"/>
        <v>Solar Thermal</v>
      </c>
      <c r="C45" s="125">
        <f t="shared" ref="C45:Q45" si="17">C16</f>
        <v>7.2399999999999999E-3</v>
      </c>
      <c r="D45" s="125">
        <f t="shared" si="17"/>
        <v>7.2399999999999999E-3</v>
      </c>
      <c r="E45" s="125">
        <f t="shared" si="17"/>
        <v>7.2399999999999999E-3</v>
      </c>
      <c r="F45" s="125">
        <f t="shared" si="17"/>
        <v>7.2399999999999999E-3</v>
      </c>
      <c r="G45" s="125">
        <f t="shared" si="17"/>
        <v>7.2399999999999999E-3</v>
      </c>
      <c r="H45" s="125">
        <f t="shared" si="17"/>
        <v>7.2399999999999999E-3</v>
      </c>
      <c r="I45" s="125">
        <f t="shared" si="17"/>
        <v>7.2399999999999999E-3</v>
      </c>
      <c r="J45" s="125">
        <f t="shared" si="17"/>
        <v>7.2399999999999999E-3</v>
      </c>
      <c r="K45" s="125">
        <f t="shared" si="17"/>
        <v>7.2399999999999999E-3</v>
      </c>
      <c r="L45" s="125">
        <f t="shared" si="17"/>
        <v>7.2399999999999999E-3</v>
      </c>
      <c r="M45" s="125">
        <f t="shared" si="17"/>
        <v>7.2399999999999999E-3</v>
      </c>
      <c r="N45" s="125">
        <f t="shared" si="17"/>
        <v>7.2399999999999999E-3</v>
      </c>
      <c r="O45" s="125">
        <f t="shared" si="17"/>
        <v>7.2399999999999999E-3</v>
      </c>
      <c r="P45" s="125">
        <f t="shared" si="17"/>
        <v>7.2399999999999999E-3</v>
      </c>
      <c r="Q45" s="125">
        <f t="shared" si="17"/>
        <v>7.2399999999999999E-3</v>
      </c>
      <c r="R45" s="125">
        <f t="shared" ref="R45:AL48" si="18">R16</f>
        <v>7.2399999999999999E-3</v>
      </c>
      <c r="S45" s="125">
        <f t="shared" si="18"/>
        <v>7.2399999999999999E-3</v>
      </c>
      <c r="T45" s="125">
        <f t="shared" si="18"/>
        <v>7.2399999999999999E-3</v>
      </c>
      <c r="U45" s="125">
        <f t="shared" si="18"/>
        <v>7.2399999999999999E-3</v>
      </c>
      <c r="V45" s="125">
        <f t="shared" si="18"/>
        <v>7.2399999999999999E-3</v>
      </c>
      <c r="W45" s="125">
        <f t="shared" si="18"/>
        <v>7.2399999999999999E-3</v>
      </c>
      <c r="X45" s="125">
        <f t="shared" si="18"/>
        <v>7.2399999999999999E-3</v>
      </c>
      <c r="Y45" s="125">
        <f t="shared" si="18"/>
        <v>7.2399999999999999E-3</v>
      </c>
      <c r="Z45" s="125">
        <f t="shared" si="18"/>
        <v>7.2399999999999999E-3</v>
      </c>
      <c r="AA45" s="125">
        <f t="shared" si="18"/>
        <v>7.2399999999999999E-3</v>
      </c>
      <c r="AB45" s="125">
        <f t="shared" si="18"/>
        <v>7.2399999999999999E-3</v>
      </c>
      <c r="AC45" s="125">
        <f t="shared" si="18"/>
        <v>7.2399999999999999E-3</v>
      </c>
      <c r="AD45" s="125">
        <f t="shared" si="18"/>
        <v>7.2399999999999999E-3</v>
      </c>
      <c r="AE45" s="125">
        <f t="shared" si="18"/>
        <v>7.2399999999999999E-3</v>
      </c>
      <c r="AF45" s="125">
        <f t="shared" si="18"/>
        <v>7.2399999999999999E-3</v>
      </c>
      <c r="AG45" s="125">
        <f t="shared" si="18"/>
        <v>7.2399999999999999E-3</v>
      </c>
      <c r="AH45" s="125">
        <f t="shared" si="18"/>
        <v>7.2399999999999999E-3</v>
      </c>
      <c r="AI45" s="125">
        <f t="shared" si="18"/>
        <v>7.2399999999999999E-3</v>
      </c>
      <c r="AJ45" s="125">
        <f t="shared" si="18"/>
        <v>7.2399999999999999E-3</v>
      </c>
      <c r="AK45" s="125">
        <f t="shared" si="18"/>
        <v>7.2399999999999999E-3</v>
      </c>
      <c r="AL45" s="125">
        <f t="shared" si="18"/>
        <v>7.2399999999999999E-3</v>
      </c>
    </row>
    <row r="46" spans="2:38" x14ac:dyDescent="0.3">
      <c r="B46" s="128" t="str">
        <f t="shared" si="3"/>
        <v>Municipal Solid Waste</v>
      </c>
      <c r="C46" s="125">
        <f t="shared" ref="C46:Q46" si="19">C17</f>
        <v>0.20714000000000002</v>
      </c>
      <c r="D46" s="125">
        <f t="shared" si="19"/>
        <v>0.20714000000000002</v>
      </c>
      <c r="E46" s="125">
        <f t="shared" si="19"/>
        <v>0.20714000000000002</v>
      </c>
      <c r="F46" s="125">
        <f t="shared" si="19"/>
        <v>0.20714000000000002</v>
      </c>
      <c r="G46" s="125">
        <f t="shared" si="19"/>
        <v>0.20714000000000002</v>
      </c>
      <c r="H46" s="125">
        <f t="shared" si="19"/>
        <v>0.20714000000000002</v>
      </c>
      <c r="I46" s="125">
        <f t="shared" si="19"/>
        <v>0.20714000000000002</v>
      </c>
      <c r="J46" s="125">
        <f t="shared" si="19"/>
        <v>0.20714000000000002</v>
      </c>
      <c r="K46" s="125">
        <f t="shared" si="19"/>
        <v>0.20714000000000002</v>
      </c>
      <c r="L46" s="125">
        <f t="shared" si="19"/>
        <v>0.20714000000000002</v>
      </c>
      <c r="M46" s="125">
        <f t="shared" si="19"/>
        <v>0.20714000000000002</v>
      </c>
      <c r="N46" s="125">
        <f t="shared" si="19"/>
        <v>0.20714000000000002</v>
      </c>
      <c r="O46" s="125">
        <f t="shared" si="19"/>
        <v>0.20714000000000002</v>
      </c>
      <c r="P46" s="125">
        <f t="shared" si="19"/>
        <v>0.20714000000000002</v>
      </c>
      <c r="Q46" s="125">
        <f t="shared" si="19"/>
        <v>0.20714000000000002</v>
      </c>
      <c r="R46" s="125">
        <f t="shared" si="18"/>
        <v>0.20714000000000002</v>
      </c>
      <c r="S46" s="125">
        <f t="shared" si="18"/>
        <v>0.20714000000000002</v>
      </c>
      <c r="T46" s="125">
        <f t="shared" si="18"/>
        <v>0.20714000000000002</v>
      </c>
      <c r="U46" s="125">
        <f t="shared" si="18"/>
        <v>0.20714000000000002</v>
      </c>
      <c r="V46" s="125">
        <f t="shared" si="18"/>
        <v>0.20714000000000002</v>
      </c>
      <c r="W46" s="125">
        <f t="shared" si="18"/>
        <v>0.20714000000000002</v>
      </c>
      <c r="X46" s="125">
        <f t="shared" si="18"/>
        <v>0.20714000000000002</v>
      </c>
      <c r="Y46" s="125">
        <f t="shared" si="18"/>
        <v>0.20714000000000002</v>
      </c>
      <c r="Z46" s="125">
        <f t="shared" si="18"/>
        <v>0.20714000000000002</v>
      </c>
      <c r="AA46" s="125">
        <f t="shared" si="18"/>
        <v>0.20714000000000002</v>
      </c>
      <c r="AB46" s="125">
        <f t="shared" si="18"/>
        <v>0.20714000000000002</v>
      </c>
      <c r="AC46" s="125">
        <f t="shared" si="18"/>
        <v>0.20714000000000002</v>
      </c>
      <c r="AD46" s="125">
        <f t="shared" si="18"/>
        <v>0.20714000000000002</v>
      </c>
      <c r="AE46" s="125">
        <f t="shared" si="18"/>
        <v>0.20714000000000002</v>
      </c>
      <c r="AF46" s="125">
        <f t="shared" si="18"/>
        <v>0.20714000000000002</v>
      </c>
      <c r="AG46" s="125">
        <f t="shared" si="18"/>
        <v>0.20714000000000002</v>
      </c>
      <c r="AH46" s="125">
        <f t="shared" si="18"/>
        <v>0.20714000000000002</v>
      </c>
      <c r="AI46" s="125">
        <f t="shared" si="18"/>
        <v>0.20714000000000002</v>
      </c>
      <c r="AJ46" s="125">
        <f t="shared" si="18"/>
        <v>0.20714000000000002</v>
      </c>
      <c r="AK46" s="125">
        <f t="shared" si="18"/>
        <v>0.20714000000000002</v>
      </c>
      <c r="AL46" s="125">
        <f t="shared" si="18"/>
        <v>0.20714000000000002</v>
      </c>
    </row>
    <row r="47" spans="2:38" x14ac:dyDescent="0.3">
      <c r="B47" s="128" t="str">
        <f t="shared" si="3"/>
        <v>Black Liquor</v>
      </c>
      <c r="C47" s="125">
        <f t="shared" ref="C47:Q47" si="20">C18</f>
        <v>2.869E-2</v>
      </c>
      <c r="D47" s="125">
        <f t="shared" si="20"/>
        <v>2.869E-2</v>
      </c>
      <c r="E47" s="125">
        <f t="shared" si="20"/>
        <v>2.869E-2</v>
      </c>
      <c r="F47" s="125">
        <f t="shared" si="20"/>
        <v>2.869E-2</v>
      </c>
      <c r="G47" s="125">
        <f t="shared" si="20"/>
        <v>2.869E-2</v>
      </c>
      <c r="H47" s="125">
        <f t="shared" si="20"/>
        <v>0</v>
      </c>
      <c r="I47" s="125">
        <f t="shared" si="20"/>
        <v>0</v>
      </c>
      <c r="J47" s="125">
        <f t="shared" si="20"/>
        <v>0</v>
      </c>
      <c r="K47" s="125">
        <f t="shared" si="20"/>
        <v>0</v>
      </c>
      <c r="L47" s="125">
        <f t="shared" si="20"/>
        <v>0</v>
      </c>
      <c r="M47" s="125">
        <f t="shared" si="20"/>
        <v>0</v>
      </c>
      <c r="N47" s="125">
        <f t="shared" si="20"/>
        <v>0</v>
      </c>
      <c r="O47" s="125">
        <f t="shared" si="20"/>
        <v>0</v>
      </c>
      <c r="P47" s="125">
        <f t="shared" si="20"/>
        <v>0</v>
      </c>
      <c r="Q47" s="125">
        <f t="shared" si="20"/>
        <v>0</v>
      </c>
      <c r="R47" s="125">
        <f t="shared" si="18"/>
        <v>0</v>
      </c>
      <c r="S47" s="125">
        <f t="shared" si="18"/>
        <v>0</v>
      </c>
      <c r="T47" s="125">
        <f t="shared" si="18"/>
        <v>0</v>
      </c>
      <c r="U47" s="125">
        <f t="shared" si="18"/>
        <v>0</v>
      </c>
      <c r="V47" s="125">
        <f t="shared" si="18"/>
        <v>0</v>
      </c>
      <c r="W47" s="125">
        <f t="shared" si="18"/>
        <v>0</v>
      </c>
      <c r="X47" s="125">
        <f t="shared" si="18"/>
        <v>0</v>
      </c>
      <c r="Y47" s="125">
        <f t="shared" si="18"/>
        <v>0</v>
      </c>
      <c r="Z47" s="125">
        <f t="shared" si="18"/>
        <v>0</v>
      </c>
      <c r="AA47" s="125">
        <f t="shared" si="18"/>
        <v>0</v>
      </c>
      <c r="AB47" s="125">
        <f t="shared" si="18"/>
        <v>0</v>
      </c>
      <c r="AC47" s="125">
        <f t="shared" si="18"/>
        <v>0</v>
      </c>
      <c r="AD47" s="125">
        <f t="shared" si="18"/>
        <v>0</v>
      </c>
      <c r="AE47" s="125">
        <f t="shared" si="18"/>
        <v>0</v>
      </c>
      <c r="AF47" s="125">
        <f t="shared" si="18"/>
        <v>0</v>
      </c>
      <c r="AG47" s="125">
        <f t="shared" si="18"/>
        <v>0</v>
      </c>
      <c r="AH47" s="125">
        <f t="shared" si="18"/>
        <v>0</v>
      </c>
      <c r="AI47" s="125">
        <f t="shared" si="18"/>
        <v>0</v>
      </c>
      <c r="AJ47" s="125">
        <f t="shared" si="18"/>
        <v>0</v>
      </c>
      <c r="AK47" s="125">
        <f t="shared" si="18"/>
        <v>0</v>
      </c>
      <c r="AL47" s="125">
        <f t="shared" si="18"/>
        <v>0</v>
      </c>
    </row>
    <row r="48" spans="2:38" x14ac:dyDescent="0.3">
      <c r="B48" s="128" t="str">
        <f t="shared" si="3"/>
        <v>Landfill Gas</v>
      </c>
      <c r="C48" s="125">
        <f t="shared" ref="C48:Q48" si="21">C19</f>
        <v>2.453E-2</v>
      </c>
      <c r="D48" s="125">
        <f t="shared" si="21"/>
        <v>2.453E-2</v>
      </c>
      <c r="E48" s="125">
        <f t="shared" si="21"/>
        <v>2.453E-2</v>
      </c>
      <c r="F48" s="125">
        <f t="shared" si="21"/>
        <v>2.453E-2</v>
      </c>
      <c r="G48" s="125">
        <f t="shared" si="21"/>
        <v>2.453E-2</v>
      </c>
      <c r="H48" s="125">
        <f t="shared" si="21"/>
        <v>2.453E-2</v>
      </c>
      <c r="I48" s="125">
        <f t="shared" si="21"/>
        <v>2.453E-2</v>
      </c>
      <c r="J48" s="125">
        <f t="shared" si="21"/>
        <v>2.453E-2</v>
      </c>
      <c r="K48" s="125">
        <f t="shared" si="21"/>
        <v>2.453E-2</v>
      </c>
      <c r="L48" s="125">
        <f t="shared" si="21"/>
        <v>2.453E-2</v>
      </c>
      <c r="M48" s="125">
        <f t="shared" si="21"/>
        <v>2.453E-2</v>
      </c>
      <c r="N48" s="125">
        <f t="shared" si="21"/>
        <v>2.453E-2</v>
      </c>
      <c r="O48" s="125">
        <f t="shared" si="21"/>
        <v>2.453E-2</v>
      </c>
      <c r="P48" s="125">
        <f t="shared" si="21"/>
        <v>2.453E-2</v>
      </c>
      <c r="Q48" s="125">
        <f t="shared" si="21"/>
        <v>2.453E-2</v>
      </c>
      <c r="R48" s="125">
        <f t="shared" si="18"/>
        <v>2.453E-2</v>
      </c>
      <c r="S48" s="125">
        <f t="shared" si="18"/>
        <v>2.453E-2</v>
      </c>
      <c r="T48" s="125">
        <f t="shared" si="18"/>
        <v>2.453E-2</v>
      </c>
      <c r="U48" s="125">
        <f t="shared" si="18"/>
        <v>2.453E-2</v>
      </c>
      <c r="V48" s="125">
        <f t="shared" si="18"/>
        <v>2.453E-2</v>
      </c>
      <c r="W48" s="125">
        <f t="shared" si="18"/>
        <v>2.453E-2</v>
      </c>
      <c r="X48" s="125">
        <f t="shared" si="18"/>
        <v>2.453E-2</v>
      </c>
      <c r="Y48" s="125">
        <f t="shared" si="18"/>
        <v>2.453E-2</v>
      </c>
      <c r="Z48" s="125">
        <f t="shared" si="18"/>
        <v>2.453E-2</v>
      </c>
      <c r="AA48" s="125">
        <f t="shared" si="18"/>
        <v>2.453E-2</v>
      </c>
      <c r="AB48" s="125">
        <f t="shared" si="18"/>
        <v>2.453E-2</v>
      </c>
      <c r="AC48" s="125">
        <f t="shared" si="18"/>
        <v>2.453E-2</v>
      </c>
      <c r="AD48" s="125">
        <f t="shared" si="18"/>
        <v>2.453E-2</v>
      </c>
      <c r="AE48" s="125">
        <f t="shared" si="18"/>
        <v>2.453E-2</v>
      </c>
      <c r="AF48" s="125">
        <f t="shared" si="18"/>
        <v>2.453E-2</v>
      </c>
      <c r="AG48" s="125">
        <f t="shared" si="18"/>
        <v>2.453E-2</v>
      </c>
      <c r="AH48" s="125">
        <f t="shared" si="18"/>
        <v>2.453E-2</v>
      </c>
      <c r="AI48" s="125">
        <f t="shared" si="18"/>
        <v>2.453E-2</v>
      </c>
      <c r="AJ48" s="125">
        <f t="shared" si="18"/>
        <v>2.453E-2</v>
      </c>
      <c r="AK48" s="125">
        <f t="shared" si="18"/>
        <v>2.453E-2</v>
      </c>
      <c r="AL48" s="125">
        <f t="shared" si="18"/>
        <v>2.453E-2</v>
      </c>
    </row>
    <row r="49" spans="2:38" x14ac:dyDescent="0.3">
      <c r="B49" s="128" t="str">
        <f t="shared" si="3"/>
        <v>CHP</v>
      </c>
      <c r="C49" s="125">
        <f t="shared" ref="C49:O49" si="22">C20</f>
        <v>0</v>
      </c>
      <c r="D49" s="125">
        <f t="shared" si="22"/>
        <v>0</v>
      </c>
      <c r="E49" s="125">
        <f t="shared" si="22"/>
        <v>0</v>
      </c>
      <c r="F49" s="125">
        <f t="shared" si="22"/>
        <v>0</v>
      </c>
      <c r="G49" s="125">
        <f t="shared" si="22"/>
        <v>0</v>
      </c>
      <c r="H49" s="125">
        <f t="shared" si="22"/>
        <v>0</v>
      </c>
      <c r="I49" s="125">
        <f t="shared" si="22"/>
        <v>0</v>
      </c>
      <c r="J49" s="125">
        <f t="shared" si="22"/>
        <v>0</v>
      </c>
      <c r="K49" s="125">
        <f t="shared" si="22"/>
        <v>0</v>
      </c>
      <c r="L49" s="125">
        <f t="shared" si="22"/>
        <v>0</v>
      </c>
      <c r="M49" s="125">
        <f t="shared" si="22"/>
        <v>0</v>
      </c>
      <c r="N49" s="125">
        <f t="shared" si="22"/>
        <v>0</v>
      </c>
      <c r="O49" s="125">
        <f t="shared" si="22"/>
        <v>0</v>
      </c>
      <c r="P49" s="125">
        <f t="shared" ref="P49:AL49" si="23">P20</f>
        <v>0</v>
      </c>
      <c r="Q49" s="125">
        <f t="shared" si="23"/>
        <v>0</v>
      </c>
      <c r="R49" s="125">
        <f t="shared" si="23"/>
        <v>0</v>
      </c>
      <c r="S49" s="125">
        <f t="shared" si="23"/>
        <v>0</v>
      </c>
      <c r="T49" s="125">
        <f t="shared" si="23"/>
        <v>0</v>
      </c>
      <c r="U49" s="125">
        <f t="shared" si="23"/>
        <v>0</v>
      </c>
      <c r="V49" s="125">
        <f t="shared" si="23"/>
        <v>0</v>
      </c>
      <c r="W49" s="125">
        <f t="shared" si="23"/>
        <v>0</v>
      </c>
      <c r="X49" s="125">
        <f t="shared" si="23"/>
        <v>0</v>
      </c>
      <c r="Y49" s="125">
        <f t="shared" si="23"/>
        <v>0</v>
      </c>
      <c r="Z49" s="125">
        <f t="shared" si="23"/>
        <v>0</v>
      </c>
      <c r="AA49" s="125">
        <f t="shared" si="23"/>
        <v>0</v>
      </c>
      <c r="AB49" s="125">
        <f t="shared" si="23"/>
        <v>0</v>
      </c>
      <c r="AC49" s="125">
        <f t="shared" si="23"/>
        <v>0</v>
      </c>
      <c r="AD49" s="125">
        <f t="shared" si="23"/>
        <v>0</v>
      </c>
      <c r="AE49" s="125">
        <f t="shared" si="23"/>
        <v>0</v>
      </c>
      <c r="AF49" s="125">
        <f t="shared" si="23"/>
        <v>0</v>
      </c>
      <c r="AG49" s="125">
        <f t="shared" si="23"/>
        <v>0</v>
      </c>
      <c r="AH49" s="125">
        <f t="shared" si="23"/>
        <v>0</v>
      </c>
      <c r="AI49" s="125">
        <f t="shared" si="23"/>
        <v>0</v>
      </c>
      <c r="AJ49" s="125">
        <f t="shared" si="23"/>
        <v>0</v>
      </c>
      <c r="AK49" s="125">
        <f t="shared" si="23"/>
        <v>0</v>
      </c>
      <c r="AL49" s="125">
        <f t="shared" si="23"/>
        <v>0</v>
      </c>
    </row>
    <row r="50" spans="2:38" ht="15" thickBot="1" x14ac:dyDescent="0.35">
      <c r="B50" s="185" t="str">
        <f t="shared" si="3"/>
        <v>Rooftop PV</v>
      </c>
      <c r="C50" s="125">
        <f t="shared" ref="C50:AL50" si="24">C21</f>
        <v>0.23891300000000001</v>
      </c>
      <c r="D50" s="125">
        <f t="shared" si="24"/>
        <v>0.46095700000000001</v>
      </c>
      <c r="E50" s="125">
        <f t="shared" si="24"/>
        <v>0.66327700000000001</v>
      </c>
      <c r="F50" s="125">
        <f t="shared" si="24"/>
        <v>0.77269900000000002</v>
      </c>
      <c r="G50" s="125">
        <f t="shared" si="24"/>
        <v>0.95830741666666652</v>
      </c>
      <c r="H50" s="125">
        <f t="shared" si="24"/>
        <v>1.1439158333333332</v>
      </c>
      <c r="I50" s="125">
        <f t="shared" si="24"/>
        <v>1.32952425</v>
      </c>
      <c r="J50" s="125">
        <f t="shared" si="24"/>
        <v>1.5151326666666667</v>
      </c>
      <c r="K50" s="125">
        <f t="shared" si="24"/>
        <v>1.7007410833333334</v>
      </c>
      <c r="L50" s="125">
        <f t="shared" si="24"/>
        <v>1.8863494999999999</v>
      </c>
      <c r="M50" s="125">
        <f t="shared" si="24"/>
        <v>2.0719579166666668</v>
      </c>
      <c r="N50" s="125">
        <f t="shared" si="24"/>
        <v>2.2575663333333331</v>
      </c>
      <c r="O50" s="125">
        <f t="shared" si="24"/>
        <v>2.4431747500000003</v>
      </c>
      <c r="P50" s="125">
        <f t="shared" si="24"/>
        <v>2.6287831666666666</v>
      </c>
      <c r="Q50" s="125">
        <f t="shared" si="24"/>
        <v>2.8143915833333333</v>
      </c>
      <c r="R50" s="125">
        <f t="shared" si="24"/>
        <v>3</v>
      </c>
      <c r="S50" s="125">
        <f t="shared" si="24"/>
        <v>3</v>
      </c>
      <c r="T50" s="125">
        <f t="shared" si="24"/>
        <v>3</v>
      </c>
      <c r="U50" s="125">
        <f t="shared" si="24"/>
        <v>3</v>
      </c>
      <c r="V50" s="125">
        <f t="shared" si="24"/>
        <v>3</v>
      </c>
      <c r="W50" s="125">
        <f t="shared" si="24"/>
        <v>3</v>
      </c>
      <c r="X50" s="125">
        <f t="shared" si="24"/>
        <v>3</v>
      </c>
      <c r="Y50" s="125">
        <f t="shared" si="24"/>
        <v>3</v>
      </c>
      <c r="Z50" s="125">
        <f t="shared" si="24"/>
        <v>3</v>
      </c>
      <c r="AA50" s="125">
        <f t="shared" si="24"/>
        <v>3</v>
      </c>
      <c r="AB50" s="125">
        <f t="shared" si="24"/>
        <v>3</v>
      </c>
      <c r="AC50" s="125">
        <f t="shared" si="24"/>
        <v>3</v>
      </c>
      <c r="AD50" s="125">
        <f t="shared" si="24"/>
        <v>3</v>
      </c>
      <c r="AE50" s="125">
        <f t="shared" si="24"/>
        <v>3</v>
      </c>
      <c r="AF50" s="125">
        <f t="shared" si="24"/>
        <v>3</v>
      </c>
      <c r="AG50" s="125">
        <f t="shared" si="24"/>
        <v>3</v>
      </c>
      <c r="AH50" s="125">
        <f t="shared" si="24"/>
        <v>3</v>
      </c>
      <c r="AI50" s="125">
        <f t="shared" si="24"/>
        <v>3</v>
      </c>
      <c r="AJ50" s="125">
        <f t="shared" si="24"/>
        <v>3</v>
      </c>
      <c r="AK50" s="125">
        <f t="shared" si="24"/>
        <v>3</v>
      </c>
      <c r="AL50" s="125">
        <f t="shared" si="24"/>
        <v>3</v>
      </c>
    </row>
    <row r="51" spans="2:38" ht="15" thickBot="1" x14ac:dyDescent="0.35">
      <c r="B51" s="129" t="s">
        <v>52</v>
      </c>
      <c r="C51" s="130">
        <f>SUM(C33:C50)</f>
        <v>22.022868893833333</v>
      </c>
      <c r="D51" s="130">
        <f t="shared" ref="D51:AL51" si="25">SUM(D33:D50)</f>
        <v>23.918133454333333</v>
      </c>
      <c r="E51" s="130">
        <f t="shared" si="25"/>
        <v>26.197300276999993</v>
      </c>
      <c r="F51" s="130">
        <f t="shared" si="25"/>
        <v>21.933980870666662</v>
      </c>
      <c r="G51" s="130">
        <f t="shared" si="25"/>
        <v>21.503419538999999</v>
      </c>
      <c r="H51" s="130">
        <f t="shared" si="25"/>
        <v>21.955838023333332</v>
      </c>
      <c r="I51" s="130">
        <f t="shared" si="25"/>
        <v>23.147947666999993</v>
      </c>
      <c r="J51" s="130">
        <f t="shared" si="25"/>
        <v>23.070672839333326</v>
      </c>
      <c r="K51" s="130">
        <f t="shared" si="25"/>
        <v>23.371014161333331</v>
      </c>
      <c r="L51" s="130">
        <f t="shared" si="25"/>
        <v>23.700795097999997</v>
      </c>
      <c r="M51" s="130">
        <f t="shared" si="25"/>
        <v>24.035305482666661</v>
      </c>
      <c r="N51" s="130">
        <f t="shared" si="25"/>
        <v>24.722093066333329</v>
      </c>
      <c r="O51" s="130">
        <f t="shared" si="25"/>
        <v>25.063258076</v>
      </c>
      <c r="P51" s="130">
        <f t="shared" si="25"/>
        <v>25.727459312666667</v>
      </c>
      <c r="Q51" s="130">
        <f t="shared" si="25"/>
        <v>25.810671558333329</v>
      </c>
      <c r="R51" s="130">
        <f t="shared" si="25"/>
        <v>24.722729072999996</v>
      </c>
      <c r="S51" s="130">
        <f t="shared" si="25"/>
        <v>24.813658642150113</v>
      </c>
      <c r="T51" s="130">
        <f t="shared" si="25"/>
        <v>24.892103576060311</v>
      </c>
      <c r="U51" s="130">
        <f t="shared" si="25"/>
        <v>24.95851184422223</v>
      </c>
      <c r="V51" s="130">
        <f t="shared" si="25"/>
        <v>25.013323680663017</v>
      </c>
      <c r="W51" s="130">
        <f t="shared" si="25"/>
        <v>25.056798590422481</v>
      </c>
      <c r="X51" s="130">
        <f t="shared" si="25"/>
        <v>25.089597773577456</v>
      </c>
      <c r="Y51" s="130">
        <f t="shared" si="25"/>
        <v>25.112212804739741</v>
      </c>
      <c r="Z51" s="130">
        <f t="shared" si="25"/>
        <v>25.125127910305885</v>
      </c>
      <c r="AA51" s="130">
        <f t="shared" si="25"/>
        <v>25.145207871750653</v>
      </c>
      <c r="AB51" s="130">
        <f t="shared" si="25"/>
        <v>25.155386552119996</v>
      </c>
      <c r="AC51" s="130">
        <f t="shared" si="25"/>
        <v>25.74887635422677</v>
      </c>
      <c r="AD51" s="130">
        <f t="shared" si="25"/>
        <v>26.061579238777345</v>
      </c>
      <c r="AE51" s="130">
        <f t="shared" si="25"/>
        <v>26.370837976752377</v>
      </c>
      <c r="AF51" s="130">
        <f t="shared" si="25"/>
        <v>26.67152480337452</v>
      </c>
      <c r="AG51" s="130">
        <f t="shared" si="25"/>
        <v>26.960398996416821</v>
      </c>
      <c r="AH51" s="130">
        <f t="shared" si="25"/>
        <v>27.233430831844615</v>
      </c>
      <c r="AI51" s="130">
        <f t="shared" si="25"/>
        <v>27.49037810201893</v>
      </c>
      <c r="AJ51" s="130">
        <f t="shared" si="25"/>
        <v>27.731000441425685</v>
      </c>
      <c r="AK51" s="130">
        <f t="shared" si="25"/>
        <v>27.955083535184638</v>
      </c>
      <c r="AL51" s="130">
        <f t="shared" si="25"/>
        <v>28.162353502689854</v>
      </c>
    </row>
    <row r="53" spans="2:38" s="230" customFormat="1" x14ac:dyDescent="0.3"/>
    <row r="120" spans="3:4" x14ac:dyDescent="0.3">
      <c r="C120" s="213"/>
    </row>
    <row r="123" spans="3:4" x14ac:dyDescent="0.3">
      <c r="C123" s="213"/>
      <c r="D123" s="213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FEA9-0475-4D6B-900D-A16AA2D50FA0}">
  <sheetPr>
    <tabColor theme="3" tint="0.59999389629810485"/>
  </sheetPr>
  <dimension ref="B1:AL123"/>
  <sheetViews>
    <sheetView tabSelected="1" zoomScale="70" zoomScaleNormal="70" workbookViewId="0"/>
  </sheetViews>
  <sheetFormatPr defaultColWidth="8.88671875" defaultRowHeight="14.4" x14ac:dyDescent="0.3"/>
  <cols>
    <col min="1" max="1" width="8.88671875" style="43"/>
    <col min="2" max="2" width="40.5546875" style="43" bestFit="1" customWidth="1"/>
    <col min="3" max="3" width="12.5546875" style="43" bestFit="1" customWidth="1"/>
    <col min="4" max="38" width="12.44140625" style="43" bestFit="1" customWidth="1"/>
    <col min="39" max="16384" width="8.88671875" style="43"/>
  </cols>
  <sheetData>
    <row r="1" spans="2:38" x14ac:dyDescent="0.3">
      <c r="B1" s="43" t="s">
        <v>568</v>
      </c>
    </row>
    <row r="2" spans="2:38" ht="15" thickBot="1" x14ac:dyDescent="0.35">
      <c r="B2" s="118" t="s">
        <v>569</v>
      </c>
    </row>
    <row r="3" spans="2:38" ht="15" thickBot="1" x14ac:dyDescent="0.35">
      <c r="C3" s="121">
        <v>2015</v>
      </c>
      <c r="D3" s="122">
        <v>2016</v>
      </c>
      <c r="E3" s="122">
        <v>2017</v>
      </c>
      <c r="F3" s="122">
        <v>2018</v>
      </c>
      <c r="G3" s="122">
        <v>2019</v>
      </c>
      <c r="H3" s="122">
        <v>2020</v>
      </c>
      <c r="I3" s="122">
        <v>2021</v>
      </c>
      <c r="J3" s="122">
        <v>2022</v>
      </c>
      <c r="K3" s="122">
        <v>2023</v>
      </c>
      <c r="L3" s="122">
        <v>2024</v>
      </c>
      <c r="M3" s="122">
        <v>2025</v>
      </c>
      <c r="N3" s="122">
        <v>2026</v>
      </c>
      <c r="O3" s="122">
        <v>2027</v>
      </c>
      <c r="P3" s="122">
        <v>2028</v>
      </c>
      <c r="Q3" s="122">
        <v>2029</v>
      </c>
      <c r="R3" s="122">
        <v>2030</v>
      </c>
      <c r="S3" s="122">
        <v>2031</v>
      </c>
      <c r="T3" s="122">
        <v>2032</v>
      </c>
      <c r="U3" s="122">
        <v>2033</v>
      </c>
      <c r="V3" s="122">
        <v>2034</v>
      </c>
      <c r="W3" s="122">
        <v>2035</v>
      </c>
      <c r="X3" s="122">
        <v>2036</v>
      </c>
      <c r="Y3" s="122">
        <v>2037</v>
      </c>
      <c r="Z3" s="122">
        <v>2038</v>
      </c>
      <c r="AA3" s="122">
        <v>2039</v>
      </c>
      <c r="AB3" s="122">
        <v>2040</v>
      </c>
      <c r="AC3" s="122">
        <v>2041</v>
      </c>
      <c r="AD3" s="122">
        <v>2042</v>
      </c>
      <c r="AE3" s="122">
        <v>2043</v>
      </c>
      <c r="AF3" s="122">
        <v>2044</v>
      </c>
      <c r="AG3" s="122">
        <v>2045</v>
      </c>
      <c r="AH3" s="122">
        <v>2046</v>
      </c>
      <c r="AI3" s="122">
        <v>2047</v>
      </c>
      <c r="AJ3" s="122">
        <v>2048</v>
      </c>
      <c r="AK3" s="122">
        <v>2049</v>
      </c>
      <c r="AL3" s="123">
        <v>2050</v>
      </c>
    </row>
    <row r="4" spans="2:38" x14ac:dyDescent="0.3">
      <c r="B4" s="124" t="s">
        <v>334</v>
      </c>
      <c r="C4" s="125">
        <v>0.8922728571428572</v>
      </c>
      <c r="D4" s="126">
        <v>0.82361571428571434</v>
      </c>
      <c r="E4" s="126">
        <v>0.91254857142857149</v>
      </c>
      <c r="F4" s="126">
        <v>1.0499114285714286</v>
      </c>
      <c r="G4" s="126">
        <v>1.0925742857142857</v>
      </c>
      <c r="H4" s="126">
        <v>0.92924714285714283</v>
      </c>
      <c r="I4" s="126">
        <v>0.94620000000000004</v>
      </c>
      <c r="J4" s="126">
        <v>1.2622066666666667</v>
      </c>
      <c r="K4" s="126">
        <v>1.5749033333333331</v>
      </c>
      <c r="L4" s="126">
        <v>1.9169</v>
      </c>
      <c r="M4" s="126">
        <v>2.2629066666666673</v>
      </c>
      <c r="N4" s="126">
        <v>2.6152933333333337</v>
      </c>
      <c r="O4" s="126">
        <v>2.9487100000000002</v>
      </c>
      <c r="P4" s="126">
        <v>3.2888866666666674</v>
      </c>
      <c r="Q4" s="126">
        <v>3.362283333333334</v>
      </c>
      <c r="R4" s="126">
        <v>3.43702</v>
      </c>
      <c r="S4" s="126">
        <v>4.0978370409984004</v>
      </c>
      <c r="T4" s="126">
        <v>4.7361371047935998</v>
      </c>
      <c r="U4" s="126">
        <v>5.3519201913855996</v>
      </c>
      <c r="V4" s="126">
        <v>5.9451863007744006</v>
      </c>
      <c r="W4" s="126">
        <v>6.5159354329600001</v>
      </c>
      <c r="X4" s="126">
        <v>7.0641675879423991</v>
      </c>
      <c r="Y4" s="126">
        <v>7.5898827657215993</v>
      </c>
      <c r="Z4" s="126">
        <v>8.0930809662976007</v>
      </c>
      <c r="AA4" s="126">
        <v>9.0812847750000003</v>
      </c>
      <c r="AB4" s="126">
        <v>10.857938130000001</v>
      </c>
      <c r="AC4" s="126">
        <v>11.320048180000001</v>
      </c>
      <c r="AD4" s="126">
        <v>11.776508289999999</v>
      </c>
      <c r="AE4" s="126">
        <v>12.222257030000002</v>
      </c>
      <c r="AF4" s="126">
        <v>12.6539506</v>
      </c>
      <c r="AG4" s="126">
        <v>13.071963499999999</v>
      </c>
      <c r="AH4" s="126">
        <v>13.479708309999999</v>
      </c>
      <c r="AI4" s="126">
        <v>13.882286539999999</v>
      </c>
      <c r="AJ4" s="126">
        <v>14.28499592</v>
      </c>
      <c r="AK4" s="126">
        <v>14.693505579999998</v>
      </c>
      <c r="AL4" s="127">
        <v>15.111618099999999</v>
      </c>
    </row>
    <row r="5" spans="2:38" x14ac:dyDescent="0.3">
      <c r="B5" s="128" t="s">
        <v>335</v>
      </c>
      <c r="C5" s="113">
        <v>0.24884999999999999</v>
      </c>
      <c r="D5" s="111">
        <v>0.24884999999999999</v>
      </c>
      <c r="E5" s="111">
        <v>0.26663749999999997</v>
      </c>
      <c r="F5" s="111">
        <v>0.28442500000000004</v>
      </c>
      <c r="G5" s="111">
        <v>0.30221250000000005</v>
      </c>
      <c r="H5" s="111">
        <v>0.32</v>
      </c>
      <c r="I5" s="111">
        <v>0.32</v>
      </c>
      <c r="J5" s="111">
        <v>0.32</v>
      </c>
      <c r="K5" s="111">
        <v>0.32</v>
      </c>
      <c r="L5" s="111">
        <v>0.32</v>
      </c>
      <c r="M5" s="111">
        <v>0.32</v>
      </c>
      <c r="N5" s="111">
        <v>0.32</v>
      </c>
      <c r="O5" s="111">
        <v>0.32</v>
      </c>
      <c r="P5" s="111">
        <v>0.32</v>
      </c>
      <c r="Q5" s="111">
        <v>0.32</v>
      </c>
      <c r="R5" s="111">
        <v>0.32</v>
      </c>
      <c r="S5" s="111">
        <v>0.32</v>
      </c>
      <c r="T5" s="111">
        <v>0.32</v>
      </c>
      <c r="U5" s="111">
        <v>0.32</v>
      </c>
      <c r="V5" s="111">
        <v>0.32</v>
      </c>
      <c r="W5" s="111">
        <v>0.32</v>
      </c>
      <c r="X5" s="111">
        <v>0.32</v>
      </c>
      <c r="Y5" s="111">
        <v>0.32</v>
      </c>
      <c r="Z5" s="111">
        <v>0.32</v>
      </c>
      <c r="AA5" s="111">
        <v>0.32</v>
      </c>
      <c r="AB5" s="111">
        <v>0.32</v>
      </c>
      <c r="AC5" s="111">
        <v>0.32</v>
      </c>
      <c r="AD5" s="111">
        <v>0.32</v>
      </c>
      <c r="AE5" s="111">
        <v>0.32</v>
      </c>
      <c r="AF5" s="111">
        <v>0.32</v>
      </c>
      <c r="AG5" s="111">
        <v>0.32</v>
      </c>
      <c r="AH5" s="111">
        <v>0.32</v>
      </c>
      <c r="AI5" s="111">
        <v>0.32</v>
      </c>
      <c r="AJ5" s="111">
        <v>0.32</v>
      </c>
      <c r="AK5" s="111">
        <v>0.32</v>
      </c>
      <c r="AL5" s="112">
        <v>0.32</v>
      </c>
    </row>
    <row r="6" spans="2:38" x14ac:dyDescent="0.3">
      <c r="B6" s="128" t="s">
        <v>336</v>
      </c>
      <c r="C6" s="113">
        <v>0</v>
      </c>
      <c r="D6" s="111">
        <v>0</v>
      </c>
      <c r="E6" s="111">
        <v>0</v>
      </c>
      <c r="F6" s="111">
        <v>0</v>
      </c>
      <c r="G6" s="111">
        <v>0</v>
      </c>
      <c r="H6" s="111">
        <v>0.248</v>
      </c>
      <c r="I6" s="111">
        <v>0.248</v>
      </c>
      <c r="J6" s="111">
        <v>0.248</v>
      </c>
      <c r="K6" s="111">
        <v>0.36799999999999999</v>
      </c>
      <c r="L6" s="111">
        <v>0.36799999999999999</v>
      </c>
      <c r="M6" s="111">
        <v>0.36799999999999999</v>
      </c>
      <c r="N6" s="111">
        <v>0.76800000000000002</v>
      </c>
      <c r="O6" s="111">
        <v>0.76800000000000002</v>
      </c>
      <c r="P6" s="111">
        <v>1.1679999999999999</v>
      </c>
      <c r="Q6" s="111">
        <v>1.1679999999999999</v>
      </c>
      <c r="R6" s="111">
        <v>1.5680000000000001</v>
      </c>
      <c r="S6" s="111">
        <v>1.5680000000000001</v>
      </c>
      <c r="T6" s="111">
        <v>1.5680000000000001</v>
      </c>
      <c r="U6" s="111">
        <v>1.5680000000000001</v>
      </c>
      <c r="V6" s="111">
        <v>1.5680000000000001</v>
      </c>
      <c r="W6" s="111">
        <v>1.5680000000000001</v>
      </c>
      <c r="X6" s="111">
        <v>1.5680000000000001</v>
      </c>
      <c r="Y6" s="111">
        <v>1.5680000000000001</v>
      </c>
      <c r="Z6" s="111">
        <v>1.5680000000000001</v>
      </c>
      <c r="AA6" s="111">
        <v>1.5680000000000001</v>
      </c>
      <c r="AB6" s="111">
        <v>1.5680000000000001</v>
      </c>
      <c r="AC6" s="111">
        <v>1.5680000000000001</v>
      </c>
      <c r="AD6" s="111">
        <v>1.5680000000000001</v>
      </c>
      <c r="AE6" s="111">
        <v>1.5680000000000001</v>
      </c>
      <c r="AF6" s="111">
        <v>1.5680000000000001</v>
      </c>
      <c r="AG6" s="111">
        <v>1.5680000000000001</v>
      </c>
      <c r="AH6" s="111">
        <v>1.5680000000000001</v>
      </c>
      <c r="AI6" s="111">
        <v>1.5680000000000001</v>
      </c>
      <c r="AJ6" s="111">
        <v>1.5680000000000001</v>
      </c>
      <c r="AK6" s="111">
        <v>1.5680000000000001</v>
      </c>
      <c r="AL6" s="112">
        <v>1.5680000000000001</v>
      </c>
    </row>
    <row r="7" spans="2:38" x14ac:dyDescent="0.3">
      <c r="B7" s="128" t="s">
        <v>338</v>
      </c>
      <c r="C7" s="113">
        <v>5.4906666666666666E-2</v>
      </c>
      <c r="D7" s="111">
        <v>0.10517333333333333</v>
      </c>
      <c r="E7" s="111">
        <v>0.15543999999999999</v>
      </c>
      <c r="F7" s="111">
        <v>0.15543999999999999</v>
      </c>
      <c r="G7" s="111">
        <v>0.15543999999999999</v>
      </c>
      <c r="H7" s="111">
        <v>0.15543999999999999</v>
      </c>
      <c r="I7" s="111">
        <v>0.15543999999999999</v>
      </c>
      <c r="J7" s="111">
        <v>0.15543999999999999</v>
      </c>
      <c r="K7" s="111">
        <v>0.15543999999999999</v>
      </c>
      <c r="L7" s="111">
        <v>0.15543999999999999</v>
      </c>
      <c r="M7" s="111">
        <v>0.15543999999999999</v>
      </c>
      <c r="N7" s="111">
        <v>0.15543999999999999</v>
      </c>
      <c r="O7" s="111">
        <v>0.15543999999999999</v>
      </c>
      <c r="P7" s="111">
        <v>0.15543999999999999</v>
      </c>
      <c r="Q7" s="111">
        <v>0.15543999999999999</v>
      </c>
      <c r="R7" s="111">
        <v>0.15543999999999999</v>
      </c>
      <c r="S7" s="111">
        <v>0.15543999999999999</v>
      </c>
      <c r="T7" s="111">
        <v>0.15543999999999999</v>
      </c>
      <c r="U7" s="111">
        <v>0.15543999999999999</v>
      </c>
      <c r="V7" s="111">
        <v>0.15543999999999999</v>
      </c>
      <c r="W7" s="111">
        <v>0.15543999999999999</v>
      </c>
      <c r="X7" s="111">
        <v>0.15543999999999999</v>
      </c>
      <c r="Y7" s="111">
        <v>0.15543999999999999</v>
      </c>
      <c r="Z7" s="111">
        <v>0.15543999999999999</v>
      </c>
      <c r="AA7" s="111">
        <v>0.15543999999999999</v>
      </c>
      <c r="AB7" s="111">
        <v>0.15543999999999999</v>
      </c>
      <c r="AC7" s="111">
        <v>0.15543999999999999</v>
      </c>
      <c r="AD7" s="111">
        <v>0.15543999999999999</v>
      </c>
      <c r="AE7" s="111">
        <v>0.15543999999999999</v>
      </c>
      <c r="AF7" s="111">
        <v>0.15543999999999999</v>
      </c>
      <c r="AG7" s="111">
        <v>0.15543999999999999</v>
      </c>
      <c r="AH7" s="111">
        <v>0.15543999999999999</v>
      </c>
      <c r="AI7" s="111">
        <v>0.15543999999999999</v>
      </c>
      <c r="AJ7" s="111">
        <v>0.15543999999999999</v>
      </c>
      <c r="AK7" s="111">
        <v>0.15543999999999999</v>
      </c>
      <c r="AL7" s="112">
        <v>0.15543999999999999</v>
      </c>
    </row>
    <row r="8" spans="2:38" x14ac:dyDescent="0.3">
      <c r="B8" s="128" t="s">
        <v>226</v>
      </c>
      <c r="C8" s="113">
        <v>2.1700000000000001E-3</v>
      </c>
      <c r="D8" s="111">
        <v>2.1700000000000001E-3</v>
      </c>
      <c r="E8" s="111">
        <v>2.1700000000000001E-3</v>
      </c>
      <c r="F8" s="111">
        <v>2.1700000000000001E-3</v>
      </c>
      <c r="G8" s="111">
        <v>2.1700000000000001E-3</v>
      </c>
      <c r="H8" s="111">
        <v>2.1700000000000001E-3</v>
      </c>
      <c r="I8" s="111">
        <v>2.1700000000000001E-3</v>
      </c>
      <c r="J8" s="111">
        <v>2.1700000000000001E-3</v>
      </c>
      <c r="K8" s="111">
        <v>2.1700000000000001E-3</v>
      </c>
      <c r="L8" s="111">
        <v>2.1700000000000001E-3</v>
      </c>
      <c r="M8" s="111">
        <v>2.1700000000000001E-3</v>
      </c>
      <c r="N8" s="111">
        <v>2.1700000000000001E-3</v>
      </c>
      <c r="O8" s="111">
        <v>2.1700000000000001E-3</v>
      </c>
      <c r="P8" s="111">
        <v>2.1700000000000001E-3</v>
      </c>
      <c r="Q8" s="111">
        <v>2.1700000000000001E-3</v>
      </c>
      <c r="R8" s="111">
        <v>2.1700000000000001E-3</v>
      </c>
      <c r="S8" s="111">
        <v>2.1700000000000001E-3</v>
      </c>
      <c r="T8" s="111">
        <v>2.1700000000000001E-3</v>
      </c>
      <c r="U8" s="111">
        <v>2.1700000000000001E-3</v>
      </c>
      <c r="V8" s="111">
        <v>2.1700000000000001E-3</v>
      </c>
      <c r="W8" s="111">
        <v>2.1700000000000001E-3</v>
      </c>
      <c r="X8" s="111">
        <v>2.1700000000000001E-3</v>
      </c>
      <c r="Y8" s="111">
        <v>2.1700000000000001E-3</v>
      </c>
      <c r="Z8" s="111">
        <v>2.1700000000000001E-3</v>
      </c>
      <c r="AA8" s="111">
        <v>2.1700000000000001E-3</v>
      </c>
      <c r="AB8" s="111">
        <v>2.1700000000000001E-3</v>
      </c>
      <c r="AC8" s="111">
        <v>2.1700000000000001E-3</v>
      </c>
      <c r="AD8" s="111">
        <v>2.1700000000000001E-3</v>
      </c>
      <c r="AE8" s="111">
        <v>2.1700000000000001E-3</v>
      </c>
      <c r="AF8" s="111">
        <v>2.1700000000000001E-3</v>
      </c>
      <c r="AG8" s="111">
        <v>2.1700000000000001E-3</v>
      </c>
      <c r="AH8" s="111">
        <v>2.1700000000000001E-3</v>
      </c>
      <c r="AI8" s="111">
        <v>2.1700000000000001E-3</v>
      </c>
      <c r="AJ8" s="111">
        <v>2.1700000000000001E-3</v>
      </c>
      <c r="AK8" s="111">
        <v>2.1700000000000001E-3</v>
      </c>
      <c r="AL8" s="112">
        <v>2.1700000000000001E-3</v>
      </c>
    </row>
    <row r="9" spans="2:38" x14ac:dyDescent="0.3">
      <c r="B9" s="128" t="s">
        <v>467</v>
      </c>
      <c r="C9" s="113">
        <v>0.56599999999999995</v>
      </c>
      <c r="D9" s="111">
        <v>0.56599999999999995</v>
      </c>
      <c r="E9" s="111">
        <v>0.56599999999999995</v>
      </c>
      <c r="F9" s="111">
        <v>0.56599999999999995</v>
      </c>
      <c r="G9" s="111">
        <v>0.56599999999999995</v>
      </c>
      <c r="H9" s="111">
        <v>0.56599999999999995</v>
      </c>
      <c r="I9" s="111">
        <v>0.56599999999999995</v>
      </c>
      <c r="J9" s="111">
        <v>0.56599999999999995</v>
      </c>
      <c r="K9" s="111">
        <v>0.56599999999999995</v>
      </c>
      <c r="L9" s="111">
        <v>0.56599999999999995</v>
      </c>
      <c r="M9" s="111">
        <v>0.56599999999999995</v>
      </c>
      <c r="N9" s="111">
        <v>0.56599999999999995</v>
      </c>
      <c r="O9" s="111">
        <v>0.56599999999999995</v>
      </c>
      <c r="P9" s="111">
        <v>0.56599999999999995</v>
      </c>
      <c r="Q9" s="111">
        <v>0.56599999999999995</v>
      </c>
      <c r="R9" s="111">
        <v>0.56599999999999995</v>
      </c>
      <c r="S9" s="111">
        <v>0.56599999999999995</v>
      </c>
      <c r="T9" s="111">
        <v>0.56599999999999995</v>
      </c>
      <c r="U9" s="111">
        <v>0.56599999999999995</v>
      </c>
      <c r="V9" s="111">
        <v>0.56599999999999995</v>
      </c>
      <c r="W9" s="111">
        <v>0.56599999999999995</v>
      </c>
      <c r="X9" s="111">
        <v>0.56599999999999995</v>
      </c>
      <c r="Y9" s="111">
        <v>0.56599999999999995</v>
      </c>
      <c r="Z9" s="111">
        <v>0.56599999999999995</v>
      </c>
      <c r="AA9" s="111">
        <v>0.56599999999999995</v>
      </c>
      <c r="AB9" s="111">
        <v>0.56599999999999995</v>
      </c>
      <c r="AC9" s="111">
        <v>0.56599999999999995</v>
      </c>
      <c r="AD9" s="111">
        <v>0.56599999999999995</v>
      </c>
      <c r="AE9" s="111">
        <v>0.56599999999999995</v>
      </c>
      <c r="AF9" s="111">
        <v>0.56599999999999995</v>
      </c>
      <c r="AG9" s="111">
        <v>0.56599999999999995</v>
      </c>
      <c r="AH9" s="111">
        <v>0.56599999999999995</v>
      </c>
      <c r="AI9" s="111">
        <v>0.56599999999999995</v>
      </c>
      <c r="AJ9" s="111">
        <v>0.56599999999999995</v>
      </c>
      <c r="AK9" s="111">
        <v>0.56599999999999995</v>
      </c>
      <c r="AL9" s="112">
        <v>0.56599999999999995</v>
      </c>
    </row>
    <row r="10" spans="2:38" x14ac:dyDescent="0.3">
      <c r="B10" s="128" t="s">
        <v>351</v>
      </c>
      <c r="C10" s="113">
        <v>0.49435000000000001</v>
      </c>
      <c r="D10" s="111">
        <v>0.49435000000000001</v>
      </c>
      <c r="E10" s="111">
        <v>0.49435000000000001</v>
      </c>
      <c r="F10" s="111">
        <v>0.49435000000000001</v>
      </c>
      <c r="G10" s="111">
        <v>0.49435000000000001</v>
      </c>
      <c r="H10" s="111">
        <v>0.49435000000000001</v>
      </c>
      <c r="I10" s="111">
        <v>0.49435000000000001</v>
      </c>
      <c r="J10" s="111">
        <v>0.49435000000000001</v>
      </c>
      <c r="K10" s="111">
        <v>0.49435000000000001</v>
      </c>
      <c r="L10" s="111">
        <v>0.49435000000000001</v>
      </c>
      <c r="M10" s="111">
        <v>0.49435000000000001</v>
      </c>
      <c r="N10" s="111">
        <v>0.49435000000000001</v>
      </c>
      <c r="O10" s="111">
        <v>0.49435000000000001</v>
      </c>
      <c r="P10" s="111">
        <v>0.49435000000000001</v>
      </c>
      <c r="Q10" s="111">
        <v>0.49435000000000001</v>
      </c>
      <c r="R10" s="111">
        <v>0.49435000000000001</v>
      </c>
      <c r="S10" s="111">
        <v>0.49435000000000001</v>
      </c>
      <c r="T10" s="111">
        <v>0.49435000000000001</v>
      </c>
      <c r="U10" s="111">
        <v>0.49435000000000001</v>
      </c>
      <c r="V10" s="111">
        <v>0.49435000000000001</v>
      </c>
      <c r="W10" s="111">
        <v>0.49435000000000001</v>
      </c>
      <c r="X10" s="111">
        <v>0.49435000000000001</v>
      </c>
      <c r="Y10" s="111">
        <v>0.49435000000000001</v>
      </c>
      <c r="Z10" s="111">
        <v>0.49435000000000001</v>
      </c>
      <c r="AA10" s="111">
        <v>0.49435000000000001</v>
      </c>
      <c r="AB10" s="111">
        <v>0.49435000000000001</v>
      </c>
      <c r="AC10" s="111">
        <v>0.49435000000000001</v>
      </c>
      <c r="AD10" s="111">
        <v>0.49435000000000001</v>
      </c>
      <c r="AE10" s="111">
        <v>0.49435000000000001</v>
      </c>
      <c r="AF10" s="111">
        <v>0.49435000000000001</v>
      </c>
      <c r="AG10" s="111">
        <v>0.49435000000000001</v>
      </c>
      <c r="AH10" s="111">
        <v>0.49435000000000001</v>
      </c>
      <c r="AI10" s="111">
        <v>0.49435000000000001</v>
      </c>
      <c r="AJ10" s="111">
        <v>0.49435000000000001</v>
      </c>
      <c r="AK10" s="111">
        <v>0.49435000000000001</v>
      </c>
      <c r="AL10" s="112">
        <v>0.49435000000000001</v>
      </c>
    </row>
    <row r="11" spans="2:38" x14ac:dyDescent="0.3">
      <c r="B11" s="128" t="s">
        <v>82</v>
      </c>
      <c r="C11" s="113">
        <v>5.4619305604999999</v>
      </c>
      <c r="D11" s="111">
        <v>6.0618611210000006</v>
      </c>
      <c r="E11" s="111">
        <v>6.7763657769999996</v>
      </c>
      <c r="F11" s="111">
        <v>7.031460204</v>
      </c>
      <c r="G11" s="111">
        <v>6.9413462890000002</v>
      </c>
      <c r="H11" s="111">
        <v>7.22553219</v>
      </c>
      <c r="I11" s="111">
        <v>8.7173034169999983</v>
      </c>
      <c r="J11" s="111">
        <v>8.7437635059999987</v>
      </c>
      <c r="K11" s="111">
        <v>8.7519830779999985</v>
      </c>
      <c r="L11" s="111">
        <v>8.7858255979999988</v>
      </c>
      <c r="M11" s="111">
        <v>8.8203875659999991</v>
      </c>
      <c r="N11" s="111">
        <v>8.8008467330000002</v>
      </c>
      <c r="O11" s="111">
        <v>8.8546533259999993</v>
      </c>
      <c r="P11" s="111">
        <v>8.8247361459999993</v>
      </c>
      <c r="Q11" s="111">
        <v>8.8806099749999987</v>
      </c>
      <c r="R11" s="111">
        <v>8.8394290729999998</v>
      </c>
      <c r="S11" s="111">
        <v>7.9614165285</v>
      </c>
      <c r="T11" s="111">
        <v>7.0823997880000009</v>
      </c>
      <c r="U11" s="111">
        <v>6.2022964940999996</v>
      </c>
      <c r="V11" s="111">
        <v>5.3209547435999998</v>
      </c>
      <c r="W11" s="111">
        <v>4.4380866604999998</v>
      </c>
      <c r="X11" s="111">
        <v>3.5537153803999999</v>
      </c>
      <c r="Y11" s="111">
        <v>2.6677475553000005</v>
      </c>
      <c r="Z11" s="111">
        <v>1.7801344967999999</v>
      </c>
      <c r="AA11" s="111">
        <v>0.89087280489999998</v>
      </c>
      <c r="AB11" s="111">
        <v>0</v>
      </c>
      <c r="AC11" s="111">
        <v>0</v>
      </c>
      <c r="AD11" s="111">
        <v>0</v>
      </c>
      <c r="AE11" s="111">
        <v>0</v>
      </c>
      <c r="AF11" s="111">
        <v>0</v>
      </c>
      <c r="AG11" s="111">
        <v>0</v>
      </c>
      <c r="AH11" s="111">
        <v>0</v>
      </c>
      <c r="AI11" s="111">
        <v>0</v>
      </c>
      <c r="AJ11" s="111">
        <v>0</v>
      </c>
      <c r="AK11" s="111">
        <v>0</v>
      </c>
      <c r="AL11" s="112">
        <v>0</v>
      </c>
    </row>
    <row r="12" spans="2:38" x14ac:dyDescent="0.3">
      <c r="B12" s="128" t="s">
        <v>316</v>
      </c>
      <c r="C12" s="113">
        <v>1.6217275555555557</v>
      </c>
      <c r="D12" s="111">
        <v>0.99177088888888887</v>
      </c>
      <c r="E12" s="111">
        <v>0.4078</v>
      </c>
      <c r="F12" s="111">
        <v>0.27186666666666676</v>
      </c>
      <c r="G12" s="111">
        <v>0.13593333333333338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1">
        <v>0</v>
      </c>
      <c r="X12" s="111">
        <v>0</v>
      </c>
      <c r="Y12" s="111">
        <v>0</v>
      </c>
      <c r="Z12" s="111">
        <v>0</v>
      </c>
      <c r="AA12" s="111">
        <v>0</v>
      </c>
      <c r="AB12" s="111">
        <v>0</v>
      </c>
      <c r="AC12" s="111">
        <v>0</v>
      </c>
      <c r="AD12" s="111">
        <v>0</v>
      </c>
      <c r="AE12" s="111">
        <v>0</v>
      </c>
      <c r="AF12" s="111">
        <v>0</v>
      </c>
      <c r="AG12" s="111">
        <v>0</v>
      </c>
      <c r="AH12" s="111">
        <v>0</v>
      </c>
      <c r="AI12" s="111">
        <v>0</v>
      </c>
      <c r="AJ12" s="111">
        <v>0</v>
      </c>
      <c r="AK12" s="111">
        <v>0</v>
      </c>
      <c r="AL12" s="112">
        <v>0</v>
      </c>
    </row>
    <row r="13" spans="2:38" x14ac:dyDescent="0.3">
      <c r="B13" s="128" t="s">
        <v>79</v>
      </c>
      <c r="C13" s="113">
        <v>4.6124711111111116</v>
      </c>
      <c r="D13" s="111">
        <v>4.5000511111111106</v>
      </c>
      <c r="E13" s="111">
        <v>4.38774</v>
      </c>
      <c r="F13" s="111">
        <v>3.9720499999999999</v>
      </c>
      <c r="G13" s="111">
        <v>2.4528400000000001</v>
      </c>
      <c r="H13" s="111">
        <v>2.4289900000000006</v>
      </c>
      <c r="I13" s="111">
        <v>1.9436400000000003</v>
      </c>
      <c r="J13" s="111">
        <v>1.5699566666666664</v>
      </c>
      <c r="K13" s="111">
        <v>1.4754400000000001</v>
      </c>
      <c r="L13" s="111">
        <v>1.4754400000000001</v>
      </c>
      <c r="M13" s="111">
        <v>1.4754400000000001</v>
      </c>
      <c r="N13" s="111">
        <v>1.4754400000000001</v>
      </c>
      <c r="O13" s="111">
        <v>1.4754400000000001</v>
      </c>
      <c r="P13" s="111">
        <v>1.4754400000000001</v>
      </c>
      <c r="Q13" s="111">
        <v>1.4754400000000001</v>
      </c>
      <c r="R13" s="111">
        <v>0</v>
      </c>
      <c r="S13" s="111">
        <v>0</v>
      </c>
      <c r="T13" s="111">
        <v>0</v>
      </c>
      <c r="U13" s="111">
        <v>0</v>
      </c>
      <c r="V13" s="111">
        <v>0</v>
      </c>
      <c r="W13" s="111">
        <v>0</v>
      </c>
      <c r="X13" s="111">
        <v>0</v>
      </c>
      <c r="Y13" s="111">
        <v>0</v>
      </c>
      <c r="Z13" s="111">
        <v>0</v>
      </c>
      <c r="AA13" s="111">
        <v>0</v>
      </c>
      <c r="AB13" s="111">
        <v>0</v>
      </c>
      <c r="AC13" s="111">
        <v>0</v>
      </c>
      <c r="AD13" s="111">
        <v>0</v>
      </c>
      <c r="AE13" s="111">
        <v>0</v>
      </c>
      <c r="AF13" s="111">
        <v>0</v>
      </c>
      <c r="AG13" s="111">
        <v>0</v>
      </c>
      <c r="AH13" s="111">
        <v>0</v>
      </c>
      <c r="AI13" s="111">
        <v>0</v>
      </c>
      <c r="AJ13" s="111">
        <v>0</v>
      </c>
      <c r="AK13" s="111">
        <v>0</v>
      </c>
      <c r="AL13" s="112">
        <v>0</v>
      </c>
    </row>
    <row r="14" spans="2:38" x14ac:dyDescent="0.3">
      <c r="B14" s="128" t="s">
        <v>346</v>
      </c>
      <c r="C14" s="113">
        <v>1.708</v>
      </c>
      <c r="D14" s="111">
        <v>1.708</v>
      </c>
      <c r="E14" s="111">
        <v>1.841</v>
      </c>
      <c r="F14" s="111">
        <v>1.841</v>
      </c>
      <c r="G14" s="111">
        <v>1.841</v>
      </c>
      <c r="H14" s="111">
        <v>1.841</v>
      </c>
      <c r="I14" s="111">
        <v>1.841</v>
      </c>
      <c r="J14" s="111">
        <v>1.841</v>
      </c>
      <c r="K14" s="111">
        <v>1.841</v>
      </c>
      <c r="L14" s="111">
        <v>1.841</v>
      </c>
      <c r="M14" s="111">
        <v>1.841</v>
      </c>
      <c r="N14" s="111">
        <v>1.841</v>
      </c>
      <c r="O14" s="111">
        <v>1.841</v>
      </c>
      <c r="P14" s="111">
        <v>1.841</v>
      </c>
      <c r="Q14" s="111">
        <v>1.841</v>
      </c>
      <c r="R14" s="111">
        <v>1.841</v>
      </c>
      <c r="S14" s="111">
        <v>1.841</v>
      </c>
      <c r="T14" s="111">
        <v>1.841</v>
      </c>
      <c r="U14" s="111">
        <v>1.841</v>
      </c>
      <c r="V14" s="111">
        <v>1.841</v>
      </c>
      <c r="W14" s="111">
        <v>1.841</v>
      </c>
      <c r="X14" s="111">
        <v>1.841</v>
      </c>
      <c r="Y14" s="111">
        <v>1.841</v>
      </c>
      <c r="Z14" s="111">
        <v>1.841</v>
      </c>
      <c r="AA14" s="111">
        <v>1.841</v>
      </c>
      <c r="AB14" s="111">
        <v>1.841</v>
      </c>
      <c r="AC14" s="111">
        <v>1.841</v>
      </c>
      <c r="AD14" s="111">
        <v>1.841</v>
      </c>
      <c r="AE14" s="111">
        <v>1.841</v>
      </c>
      <c r="AF14" s="111">
        <v>1.841</v>
      </c>
      <c r="AG14" s="111">
        <v>1.841</v>
      </c>
      <c r="AH14" s="111">
        <v>1.841</v>
      </c>
      <c r="AI14" s="111">
        <v>1.841</v>
      </c>
      <c r="AJ14" s="111">
        <v>1.841</v>
      </c>
      <c r="AK14" s="111">
        <v>1.841</v>
      </c>
      <c r="AL14" s="112">
        <v>1.841</v>
      </c>
    </row>
    <row r="15" spans="2:38" x14ac:dyDescent="0.3">
      <c r="B15" s="128" t="s">
        <v>315</v>
      </c>
      <c r="C15" s="113">
        <v>6.2655000000000021</v>
      </c>
      <c r="D15" s="111">
        <v>8.0225276877250025</v>
      </c>
      <c r="E15" s="111">
        <v>9.7234965432499987</v>
      </c>
      <c r="F15" s="111">
        <v>5.4034798636249999</v>
      </c>
      <c r="G15" s="111">
        <v>6.376978738600001</v>
      </c>
      <c r="H15" s="111">
        <v>6.26217151025</v>
      </c>
      <c r="I15" s="111">
        <v>6.0949341956000005</v>
      </c>
      <c r="J15" s="111">
        <v>5.9893001360142222</v>
      </c>
      <c r="K15" s="111">
        <v>5.8955885448202681</v>
      </c>
      <c r="L15" s="111">
        <v>5.7539944606480002</v>
      </c>
      <c r="M15" s="111">
        <v>5.5928826233720006</v>
      </c>
      <c r="N15" s="111">
        <v>5.5340435743946674</v>
      </c>
      <c r="O15" s="111">
        <v>5.3023215570440003</v>
      </c>
      <c r="P15" s="111">
        <v>5.2734824449089777</v>
      </c>
      <c r="Q15" s="111">
        <v>5.0003131855672454</v>
      </c>
      <c r="R15" s="111">
        <v>5.0177266003168004</v>
      </c>
      <c r="S15" s="111">
        <v>5.0759809931477085</v>
      </c>
      <c r="T15" s="111">
        <v>5.1190985826837965</v>
      </c>
      <c r="U15" s="111">
        <v>5.1499433989630852</v>
      </c>
      <c r="V15" s="111">
        <v>5.1717974145219232</v>
      </c>
      <c r="W15" s="111">
        <v>5.1875993357895336</v>
      </c>
      <c r="X15" s="111">
        <v>5.2001304448795382</v>
      </c>
      <c r="Y15" s="111">
        <v>5.2119150164218171</v>
      </c>
      <c r="Z15" s="111">
        <v>5.2249577238888198</v>
      </c>
      <c r="AA15" s="111">
        <v>5.2430934678184258</v>
      </c>
      <c r="AB15" s="111">
        <v>5.2599783251390999</v>
      </c>
      <c r="AC15" s="111">
        <v>5.335340836530901</v>
      </c>
      <c r="AD15" s="111">
        <v>5.4084973615425369</v>
      </c>
      <c r="AE15" s="111">
        <v>5.4791765286209868</v>
      </c>
      <c r="AF15" s="111">
        <v>5.5471954214732797</v>
      </c>
      <c r="AG15" s="111">
        <v>5.6126006059882023</v>
      </c>
      <c r="AH15" s="111">
        <v>5.6758634327643671</v>
      </c>
      <c r="AI15" s="111">
        <v>5.7376795591423164</v>
      </c>
      <c r="AJ15" s="111">
        <v>5.7988016355525538</v>
      </c>
      <c r="AK15" s="111">
        <v>5.8597837104583013</v>
      </c>
      <c r="AL15" s="112">
        <v>5.9209521146156749</v>
      </c>
    </row>
    <row r="16" spans="2:38" x14ac:dyDescent="0.3">
      <c r="B16" s="128" t="s">
        <v>352</v>
      </c>
      <c r="C16" s="113">
        <v>7.2399999999999999E-3</v>
      </c>
      <c r="D16" s="111">
        <v>7.2399999999999999E-3</v>
      </c>
      <c r="E16" s="111">
        <v>7.2399999999999999E-3</v>
      </c>
      <c r="F16" s="111">
        <v>7.2399999999999999E-3</v>
      </c>
      <c r="G16" s="111">
        <v>7.2399999999999999E-3</v>
      </c>
      <c r="H16" s="111">
        <v>7.2399999999999999E-3</v>
      </c>
      <c r="I16" s="111">
        <v>7.2399999999999999E-3</v>
      </c>
      <c r="J16" s="111">
        <v>7.2399999999999999E-3</v>
      </c>
      <c r="K16" s="111">
        <v>7.2399999999999999E-3</v>
      </c>
      <c r="L16" s="111">
        <v>7.2399999999999999E-3</v>
      </c>
      <c r="M16" s="111">
        <v>7.2399999999999999E-3</v>
      </c>
      <c r="N16" s="111">
        <v>7.2399999999999999E-3</v>
      </c>
      <c r="O16" s="111">
        <v>7.2399999999999999E-3</v>
      </c>
      <c r="P16" s="111">
        <v>7.2399999999999999E-3</v>
      </c>
      <c r="Q16" s="111">
        <v>7.2399999999999999E-3</v>
      </c>
      <c r="R16" s="111">
        <v>7.2399999999999999E-3</v>
      </c>
      <c r="S16" s="111">
        <v>7.2399999999999999E-3</v>
      </c>
      <c r="T16" s="111">
        <v>7.2399999999999999E-3</v>
      </c>
      <c r="U16" s="111">
        <v>7.2399999999999999E-3</v>
      </c>
      <c r="V16" s="111">
        <v>7.2399999999999999E-3</v>
      </c>
      <c r="W16" s="111">
        <v>7.2399999999999999E-3</v>
      </c>
      <c r="X16" s="111">
        <v>7.2399999999999999E-3</v>
      </c>
      <c r="Y16" s="111">
        <v>7.2399999999999999E-3</v>
      </c>
      <c r="Z16" s="111">
        <v>7.2399999999999999E-3</v>
      </c>
      <c r="AA16" s="111">
        <v>7.2399999999999999E-3</v>
      </c>
      <c r="AB16" s="111">
        <v>7.2399999999999999E-3</v>
      </c>
      <c r="AC16" s="111">
        <v>7.2399999999999999E-3</v>
      </c>
      <c r="AD16" s="111">
        <v>7.2399999999999999E-3</v>
      </c>
      <c r="AE16" s="111">
        <v>7.2399999999999999E-3</v>
      </c>
      <c r="AF16" s="111">
        <v>7.2399999999999999E-3</v>
      </c>
      <c r="AG16" s="111">
        <v>7.2399999999999999E-3</v>
      </c>
      <c r="AH16" s="111">
        <v>7.2399999999999999E-3</v>
      </c>
      <c r="AI16" s="111">
        <v>7.2399999999999999E-3</v>
      </c>
      <c r="AJ16" s="111">
        <v>7.2399999999999999E-3</v>
      </c>
      <c r="AK16" s="111">
        <v>7.2399999999999999E-3</v>
      </c>
      <c r="AL16" s="112">
        <v>7.2399999999999999E-3</v>
      </c>
    </row>
    <row r="17" spans="2:38" x14ac:dyDescent="0.3">
      <c r="B17" s="128" t="s">
        <v>353</v>
      </c>
      <c r="C17" s="113">
        <v>0.20714000000000002</v>
      </c>
      <c r="D17" s="111">
        <v>0.20714000000000002</v>
      </c>
      <c r="E17" s="111">
        <v>0.20714000000000002</v>
      </c>
      <c r="F17" s="111">
        <v>0.20714000000000002</v>
      </c>
      <c r="G17" s="111">
        <v>0.20714000000000002</v>
      </c>
      <c r="H17" s="111">
        <v>0.20714000000000002</v>
      </c>
      <c r="I17" s="111">
        <v>0.20714000000000002</v>
      </c>
      <c r="J17" s="111">
        <v>0.20714000000000002</v>
      </c>
      <c r="K17" s="111">
        <v>0.20714000000000002</v>
      </c>
      <c r="L17" s="111">
        <v>0.20714000000000002</v>
      </c>
      <c r="M17" s="111">
        <v>0.20714000000000002</v>
      </c>
      <c r="N17" s="111">
        <v>0.20714000000000002</v>
      </c>
      <c r="O17" s="111">
        <v>0.20714000000000002</v>
      </c>
      <c r="P17" s="111">
        <v>0.20714000000000002</v>
      </c>
      <c r="Q17" s="111">
        <v>0.20714000000000002</v>
      </c>
      <c r="R17" s="111">
        <v>0.20714000000000002</v>
      </c>
      <c r="S17" s="111">
        <v>0.20714000000000002</v>
      </c>
      <c r="T17" s="111">
        <v>0.20714000000000002</v>
      </c>
      <c r="U17" s="111">
        <v>0.20714000000000002</v>
      </c>
      <c r="V17" s="111">
        <v>0.20714000000000002</v>
      </c>
      <c r="W17" s="111">
        <v>0.20714000000000002</v>
      </c>
      <c r="X17" s="111">
        <v>0.20714000000000002</v>
      </c>
      <c r="Y17" s="111">
        <v>0.20714000000000002</v>
      </c>
      <c r="Z17" s="111">
        <v>0.20714000000000002</v>
      </c>
      <c r="AA17" s="111">
        <v>0.20714000000000002</v>
      </c>
      <c r="AB17" s="111">
        <v>0.20714000000000002</v>
      </c>
      <c r="AC17" s="111">
        <v>0.20714000000000002</v>
      </c>
      <c r="AD17" s="111">
        <v>0.20714000000000002</v>
      </c>
      <c r="AE17" s="111">
        <v>0.20714000000000002</v>
      </c>
      <c r="AF17" s="111">
        <v>0.20714000000000002</v>
      </c>
      <c r="AG17" s="111">
        <v>0.20714000000000002</v>
      </c>
      <c r="AH17" s="111">
        <v>0.20714000000000002</v>
      </c>
      <c r="AI17" s="111">
        <v>0.20714000000000002</v>
      </c>
      <c r="AJ17" s="111">
        <v>0.20714000000000002</v>
      </c>
      <c r="AK17" s="111">
        <v>0.20714000000000002</v>
      </c>
      <c r="AL17" s="112">
        <v>0.20714000000000002</v>
      </c>
    </row>
    <row r="18" spans="2:38" x14ac:dyDescent="0.3">
      <c r="B18" s="128" t="s">
        <v>354</v>
      </c>
      <c r="C18" s="113">
        <v>2.869E-2</v>
      </c>
      <c r="D18" s="111">
        <v>2.869E-2</v>
      </c>
      <c r="E18" s="111">
        <v>2.869E-2</v>
      </c>
      <c r="F18" s="111">
        <v>2.869E-2</v>
      </c>
      <c r="G18" s="111">
        <v>2.869E-2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0</v>
      </c>
      <c r="AH18" s="111">
        <v>0</v>
      </c>
      <c r="AI18" s="111">
        <v>0</v>
      </c>
      <c r="AJ18" s="111">
        <v>0</v>
      </c>
      <c r="AK18" s="111">
        <v>0</v>
      </c>
      <c r="AL18" s="112">
        <v>0</v>
      </c>
    </row>
    <row r="19" spans="2:38" x14ac:dyDescent="0.3">
      <c r="B19" s="128" t="s">
        <v>355</v>
      </c>
      <c r="C19" s="113">
        <v>2.453E-2</v>
      </c>
      <c r="D19" s="111">
        <v>2.453E-2</v>
      </c>
      <c r="E19" s="111">
        <v>2.453E-2</v>
      </c>
      <c r="F19" s="111">
        <v>2.453E-2</v>
      </c>
      <c r="G19" s="111">
        <v>2.453E-2</v>
      </c>
      <c r="H19" s="111">
        <v>2.453E-2</v>
      </c>
      <c r="I19" s="111">
        <v>2.453E-2</v>
      </c>
      <c r="J19" s="111">
        <v>2.453E-2</v>
      </c>
      <c r="K19" s="111">
        <v>2.453E-2</v>
      </c>
      <c r="L19" s="111">
        <v>2.453E-2</v>
      </c>
      <c r="M19" s="111">
        <v>2.453E-2</v>
      </c>
      <c r="N19" s="111">
        <v>2.453E-2</v>
      </c>
      <c r="O19" s="111">
        <v>2.453E-2</v>
      </c>
      <c r="P19" s="111">
        <v>2.453E-2</v>
      </c>
      <c r="Q19" s="111">
        <v>2.453E-2</v>
      </c>
      <c r="R19" s="111">
        <v>2.453E-2</v>
      </c>
      <c r="S19" s="111">
        <v>2.453E-2</v>
      </c>
      <c r="T19" s="111">
        <v>2.453E-2</v>
      </c>
      <c r="U19" s="111">
        <v>2.453E-2</v>
      </c>
      <c r="V19" s="111">
        <v>2.453E-2</v>
      </c>
      <c r="W19" s="111">
        <v>2.453E-2</v>
      </c>
      <c r="X19" s="111">
        <v>2.453E-2</v>
      </c>
      <c r="Y19" s="111">
        <v>2.453E-2</v>
      </c>
      <c r="Z19" s="111">
        <v>2.453E-2</v>
      </c>
      <c r="AA19" s="111">
        <v>2.453E-2</v>
      </c>
      <c r="AB19" s="111">
        <v>2.453E-2</v>
      </c>
      <c r="AC19" s="111">
        <v>2.453E-2</v>
      </c>
      <c r="AD19" s="111">
        <v>2.453E-2</v>
      </c>
      <c r="AE19" s="111">
        <v>2.453E-2</v>
      </c>
      <c r="AF19" s="111">
        <v>2.453E-2</v>
      </c>
      <c r="AG19" s="111">
        <v>2.453E-2</v>
      </c>
      <c r="AH19" s="111">
        <v>2.453E-2</v>
      </c>
      <c r="AI19" s="111">
        <v>2.453E-2</v>
      </c>
      <c r="AJ19" s="111">
        <v>2.453E-2</v>
      </c>
      <c r="AK19" s="111">
        <v>2.453E-2</v>
      </c>
      <c r="AL19" s="112">
        <v>2.453E-2</v>
      </c>
    </row>
    <row r="20" spans="2:38" x14ac:dyDescent="0.3">
      <c r="B20" s="128" t="s">
        <v>468</v>
      </c>
      <c r="C20" s="113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1.2E-2</v>
      </c>
      <c r="J20" s="111">
        <v>2.4E-2</v>
      </c>
      <c r="K20" s="111">
        <v>3.5999999999999997E-2</v>
      </c>
      <c r="L20" s="111">
        <v>4.8000000000000001E-2</v>
      </c>
      <c r="M20" s="111">
        <v>0.06</v>
      </c>
      <c r="N20" s="111">
        <v>7.1999999999999995E-2</v>
      </c>
      <c r="O20" s="111">
        <v>8.4000000000000005E-2</v>
      </c>
      <c r="P20" s="111">
        <v>9.6000000000000002E-2</v>
      </c>
      <c r="Q20" s="111">
        <v>0.108</v>
      </c>
      <c r="R20" s="111">
        <v>0.12</v>
      </c>
      <c r="S20" s="111">
        <v>0.153</v>
      </c>
      <c r="T20" s="111">
        <v>0.186</v>
      </c>
      <c r="U20" s="111">
        <v>0.219</v>
      </c>
      <c r="V20" s="111">
        <v>0.252</v>
      </c>
      <c r="W20" s="111">
        <v>0.28499999999999998</v>
      </c>
      <c r="X20" s="111">
        <v>0.318</v>
      </c>
      <c r="Y20" s="111">
        <v>0.35099999999999998</v>
      </c>
      <c r="Z20" s="111">
        <v>0.38400000000000001</v>
      </c>
      <c r="AA20" s="111">
        <v>0.41699999999999998</v>
      </c>
      <c r="AB20" s="111">
        <v>0.45</v>
      </c>
      <c r="AC20" s="111">
        <v>0.45090000000000002</v>
      </c>
      <c r="AD20" s="111">
        <v>0.45180000000000003</v>
      </c>
      <c r="AE20" s="111">
        <v>0.45269999999999999</v>
      </c>
      <c r="AF20" s="111">
        <v>0.4536</v>
      </c>
      <c r="AG20" s="111">
        <v>0.45450000000000002</v>
      </c>
      <c r="AH20" s="111">
        <v>0.45540000000000003</v>
      </c>
      <c r="AI20" s="111">
        <v>0.45630000000000004</v>
      </c>
      <c r="AJ20" s="111">
        <v>0.4572</v>
      </c>
      <c r="AK20" s="111">
        <v>0.45810000000000001</v>
      </c>
      <c r="AL20" s="112">
        <v>0.45900000000000002</v>
      </c>
    </row>
    <row r="21" spans="2:38" ht="15" thickBot="1" x14ac:dyDescent="0.35">
      <c r="B21" s="185" t="s">
        <v>469</v>
      </c>
      <c r="C21" s="186">
        <v>0.23891300000000001</v>
      </c>
      <c r="D21" s="187">
        <v>0.46095700000000001</v>
      </c>
      <c r="E21" s="187">
        <v>0.66327700000000001</v>
      </c>
      <c r="F21" s="187">
        <v>0.77269900000000002</v>
      </c>
      <c r="G21" s="187">
        <v>0.95830741666666652</v>
      </c>
      <c r="H21" s="187">
        <v>1.1439158333333332</v>
      </c>
      <c r="I21" s="187">
        <v>1.32952425</v>
      </c>
      <c r="J21" s="187">
        <v>1.5151326666666667</v>
      </c>
      <c r="K21" s="187">
        <v>1.7007410833333334</v>
      </c>
      <c r="L21" s="187">
        <v>1.8863494999999999</v>
      </c>
      <c r="M21" s="187">
        <v>2.0719579166666668</v>
      </c>
      <c r="N21" s="187">
        <v>2.2575663333333331</v>
      </c>
      <c r="O21" s="187">
        <v>2.4431747500000003</v>
      </c>
      <c r="P21" s="187">
        <v>2.6287831666666666</v>
      </c>
      <c r="Q21" s="187">
        <v>2.8143915833333333</v>
      </c>
      <c r="R21" s="187">
        <v>3</v>
      </c>
      <c r="S21" s="187">
        <v>3</v>
      </c>
      <c r="T21" s="187">
        <v>3</v>
      </c>
      <c r="U21" s="187">
        <v>3</v>
      </c>
      <c r="V21" s="187">
        <v>3</v>
      </c>
      <c r="W21" s="187">
        <v>3</v>
      </c>
      <c r="X21" s="187">
        <v>3</v>
      </c>
      <c r="Y21" s="187">
        <v>3</v>
      </c>
      <c r="Z21" s="187">
        <v>3</v>
      </c>
      <c r="AA21" s="187">
        <v>3</v>
      </c>
      <c r="AB21" s="187">
        <v>3</v>
      </c>
      <c r="AC21" s="187">
        <v>3</v>
      </c>
      <c r="AD21" s="187">
        <v>3</v>
      </c>
      <c r="AE21" s="187">
        <v>3</v>
      </c>
      <c r="AF21" s="187">
        <v>3</v>
      </c>
      <c r="AG21" s="187">
        <v>3</v>
      </c>
      <c r="AH21" s="187">
        <v>3</v>
      </c>
      <c r="AI21" s="187">
        <v>3</v>
      </c>
      <c r="AJ21" s="187">
        <v>3</v>
      </c>
      <c r="AK21" s="187">
        <v>3</v>
      </c>
      <c r="AL21" s="188">
        <v>3</v>
      </c>
    </row>
    <row r="22" spans="2:38" ht="15" thickBot="1" x14ac:dyDescent="0.35">
      <c r="B22" s="129" t="s">
        <v>52</v>
      </c>
      <c r="C22" s="130">
        <f>SUM(C4:C21)</f>
        <v>22.434691750976189</v>
      </c>
      <c r="D22" s="130">
        <f t="shared" ref="D22:AL22" si="0">SUM(D4:D21)</f>
        <v>24.25292685634405</v>
      </c>
      <c r="E22" s="130">
        <f t="shared" si="0"/>
        <v>26.464425391678567</v>
      </c>
      <c r="F22" s="130">
        <f t="shared" si="0"/>
        <v>22.112452162863093</v>
      </c>
      <c r="G22" s="130">
        <f t="shared" si="0"/>
        <v>21.586752563314285</v>
      </c>
      <c r="H22" s="130">
        <f t="shared" si="0"/>
        <v>21.855726676440472</v>
      </c>
      <c r="I22" s="130">
        <f t="shared" si="0"/>
        <v>22.909471862599993</v>
      </c>
      <c r="J22" s="130">
        <f t="shared" si="0"/>
        <v>22.970229642014218</v>
      </c>
      <c r="K22" s="130">
        <f t="shared" si="0"/>
        <v>23.42052603948693</v>
      </c>
      <c r="L22" s="130">
        <f t="shared" si="0"/>
        <v>23.852379558647993</v>
      </c>
      <c r="M22" s="130">
        <f t="shared" si="0"/>
        <v>24.269444772705327</v>
      </c>
      <c r="N22" s="130">
        <f t="shared" si="0"/>
        <v>25.141059974061328</v>
      </c>
      <c r="O22" s="130">
        <f t="shared" si="0"/>
        <v>25.494169633043995</v>
      </c>
      <c r="P22" s="130">
        <f t="shared" si="0"/>
        <v>26.373198424242311</v>
      </c>
      <c r="Q22" s="130">
        <f t="shared" si="0"/>
        <v>26.426908077233907</v>
      </c>
      <c r="R22" s="130">
        <f t="shared" si="0"/>
        <v>25.600045673316796</v>
      </c>
      <c r="S22" s="130">
        <f t="shared" si="0"/>
        <v>25.474104562646104</v>
      </c>
      <c r="T22" s="130">
        <f t="shared" si="0"/>
        <v>25.309505475477394</v>
      </c>
      <c r="U22" s="130">
        <f t="shared" si="0"/>
        <v>25.109030084448683</v>
      </c>
      <c r="V22" s="130">
        <f t="shared" si="0"/>
        <v>24.875808458896319</v>
      </c>
      <c r="W22" s="130">
        <f t="shared" si="0"/>
        <v>24.612491429249534</v>
      </c>
      <c r="X22" s="130">
        <f t="shared" si="0"/>
        <v>24.321883413221936</v>
      </c>
      <c r="Y22" s="130">
        <f t="shared" si="0"/>
        <v>24.006415337443414</v>
      </c>
      <c r="Z22" s="130">
        <f t="shared" si="0"/>
        <v>23.66804318698642</v>
      </c>
      <c r="AA22" s="130">
        <f t="shared" si="0"/>
        <v>23.818121047718428</v>
      </c>
      <c r="AB22" s="130">
        <f t="shared" si="0"/>
        <v>24.753786455139096</v>
      </c>
      <c r="AC22" s="130">
        <f t="shared" si="0"/>
        <v>25.292159016530899</v>
      </c>
      <c r="AD22" s="130">
        <f t="shared" si="0"/>
        <v>25.822675651542532</v>
      </c>
      <c r="AE22" s="130">
        <f t="shared" si="0"/>
        <v>26.340003558620985</v>
      </c>
      <c r="AF22" s="130">
        <f t="shared" si="0"/>
        <v>26.840616021473281</v>
      </c>
      <c r="AG22" s="130">
        <f t="shared" si="0"/>
        <v>27.324934105988198</v>
      </c>
      <c r="AH22" s="130">
        <f t="shared" si="0"/>
        <v>27.796841742764364</v>
      </c>
      <c r="AI22" s="130">
        <f t="shared" si="0"/>
        <v>28.26213609914231</v>
      </c>
      <c r="AJ22" s="130">
        <f t="shared" si="0"/>
        <v>28.726867555552552</v>
      </c>
      <c r="AK22" s="130">
        <f t="shared" si="0"/>
        <v>29.197259290458298</v>
      </c>
      <c r="AL22" s="130">
        <f t="shared" si="0"/>
        <v>29.677440214615668</v>
      </c>
    </row>
    <row r="25" spans="2:38" x14ac:dyDescent="0.3">
      <c r="B25" s="223" t="s">
        <v>642</v>
      </c>
    </row>
    <row r="26" spans="2:38" x14ac:dyDescent="0.3">
      <c r="C26" s="43">
        <f>'Electric Generation - GGRA'!C27</f>
        <v>2015</v>
      </c>
      <c r="D26" s="43">
        <f>'Electric Generation - GGRA'!D27</f>
        <v>2016</v>
      </c>
      <c r="E26" s="43">
        <f>'Electric Generation - GGRA'!E27</f>
        <v>2017</v>
      </c>
      <c r="F26" s="43">
        <f>'Electric Generation - GGRA'!F27</f>
        <v>2018</v>
      </c>
      <c r="G26" s="43">
        <f>'Electric Generation - GGRA'!G27</f>
        <v>2019</v>
      </c>
      <c r="H26" s="43">
        <f>'Electric Generation - GGRA'!H27</f>
        <v>2020</v>
      </c>
      <c r="I26" s="43">
        <f>'Electric Generation - GGRA'!I27</f>
        <v>2021</v>
      </c>
      <c r="J26" s="43">
        <f>'Electric Generation - GGRA'!J27</f>
        <v>2022</v>
      </c>
      <c r="K26" s="43">
        <f>'Electric Generation - GGRA'!K27</f>
        <v>2023</v>
      </c>
      <c r="L26" s="43">
        <f>'Electric Generation - GGRA'!L27</f>
        <v>2024</v>
      </c>
      <c r="M26" s="43">
        <f>'Electric Generation - GGRA'!M27</f>
        <v>2025</v>
      </c>
      <c r="N26" s="43">
        <f>'Electric Generation - GGRA'!N27</f>
        <v>2026</v>
      </c>
      <c r="O26" s="43">
        <f>'Electric Generation - GGRA'!O27</f>
        <v>2027</v>
      </c>
      <c r="P26" s="43">
        <f>'Electric Generation - GGRA'!P27</f>
        <v>2028</v>
      </c>
      <c r="Q26" s="43">
        <f>'Electric Generation - GGRA'!Q27</f>
        <v>2029</v>
      </c>
      <c r="R26" s="43">
        <f>'Electric Generation - GGRA'!R27</f>
        <v>2030</v>
      </c>
      <c r="S26" s="43">
        <f>'Electric Generation - GGRA'!S27</f>
        <v>2031</v>
      </c>
      <c r="T26" s="43">
        <f>'Electric Generation - GGRA'!T27</f>
        <v>2032</v>
      </c>
      <c r="U26" s="43">
        <f>'Electric Generation - GGRA'!U27</f>
        <v>2033</v>
      </c>
      <c r="V26" s="43">
        <f>'Electric Generation - GGRA'!V27</f>
        <v>2034</v>
      </c>
      <c r="W26" s="43">
        <f>'Electric Generation - GGRA'!W27</f>
        <v>2035</v>
      </c>
      <c r="X26" s="43">
        <f>'Electric Generation - GGRA'!X27</f>
        <v>2036</v>
      </c>
      <c r="Y26" s="43">
        <f>'Electric Generation - GGRA'!Y27</f>
        <v>2037</v>
      </c>
      <c r="Z26" s="43">
        <f>'Electric Generation - GGRA'!Z27</f>
        <v>2038</v>
      </c>
      <c r="AA26" s="43">
        <f>'Electric Generation - GGRA'!AA27</f>
        <v>2039</v>
      </c>
      <c r="AB26" s="43">
        <f>'Electric Generation - GGRA'!AB27</f>
        <v>2040</v>
      </c>
      <c r="AC26" s="43">
        <f>'Electric Generation - GGRA'!AC27</f>
        <v>2041</v>
      </c>
      <c r="AD26" s="43">
        <f>'Electric Generation - GGRA'!AD27</f>
        <v>2042</v>
      </c>
      <c r="AE26" s="43">
        <f>'Electric Generation - GGRA'!AE27</f>
        <v>2043</v>
      </c>
      <c r="AF26" s="43">
        <f>'Electric Generation - GGRA'!AF27</f>
        <v>2044</v>
      </c>
      <c r="AG26" s="43">
        <f>'Electric Generation - GGRA'!AG27</f>
        <v>2045</v>
      </c>
      <c r="AH26" s="43">
        <f>'Electric Generation - GGRA'!AH27</f>
        <v>2046</v>
      </c>
      <c r="AI26" s="43">
        <f>'Electric Generation - GGRA'!AI27</f>
        <v>2047</v>
      </c>
      <c r="AJ26" s="43">
        <f>'Electric Generation - GGRA'!AJ27</f>
        <v>2048</v>
      </c>
      <c r="AK26" s="43">
        <f>'Electric Generation - GGRA'!AK27</f>
        <v>2049</v>
      </c>
      <c r="AL26" s="43">
        <f>'Electric Generation - GGRA'!AL27</f>
        <v>2050</v>
      </c>
    </row>
    <row r="27" spans="2:38" x14ac:dyDescent="0.3">
      <c r="B27" s="47" t="s">
        <v>627</v>
      </c>
      <c r="C27" s="232">
        <f>'Electric Generation - GGRA'!C35</f>
        <v>0</v>
      </c>
      <c r="D27" s="232">
        <f>'Electric Generation - GGRA'!D35</f>
        <v>0</v>
      </c>
      <c r="E27" s="232">
        <f>'Electric Generation - GGRA'!E35</f>
        <v>0</v>
      </c>
      <c r="F27" s="232">
        <f>'Electric Generation - GGRA'!F35</f>
        <v>0</v>
      </c>
      <c r="G27" s="232">
        <f>'Electric Generation - GGRA'!G35</f>
        <v>0</v>
      </c>
      <c r="H27" s="232">
        <f>'Electric Generation - GGRA'!H35</f>
        <v>0</v>
      </c>
      <c r="I27" s="232">
        <f>'Electric Generation - GGRA'!I35</f>
        <v>0</v>
      </c>
      <c r="J27" s="232">
        <f>'Electric Generation - GGRA'!J35</f>
        <v>0</v>
      </c>
      <c r="K27" s="232">
        <f>'Electric Generation - GGRA'!K35</f>
        <v>0</v>
      </c>
      <c r="L27" s="232">
        <f>'Electric Generation - GGRA'!L35</f>
        <v>0</v>
      </c>
      <c r="M27" s="232">
        <f>'Electric Generation - GGRA'!M35</f>
        <v>0</v>
      </c>
      <c r="N27" s="232">
        <f>'Electric Generation - GGRA'!N35</f>
        <v>0</v>
      </c>
      <c r="O27" s="232">
        <f>'Electric Generation - GGRA'!O35</f>
        <v>0</v>
      </c>
      <c r="P27" s="232">
        <f>'Electric Generation - GGRA'!P35</f>
        <v>0</v>
      </c>
      <c r="Q27" s="232">
        <f>'Electric Generation - GGRA'!Q35</f>
        <v>0</v>
      </c>
      <c r="R27" s="232">
        <f>'Electric Generation - GGRA'!R35</f>
        <v>0</v>
      </c>
      <c r="S27" s="232">
        <f>'Electric Generation - GGRA'!S35</f>
        <v>0</v>
      </c>
      <c r="T27" s="232">
        <f>'Electric Generation - GGRA'!T35</f>
        <v>0</v>
      </c>
      <c r="U27" s="232">
        <f>'Electric Generation - GGRA'!U35</f>
        <v>0</v>
      </c>
      <c r="V27" s="232">
        <f>'Electric Generation - GGRA'!V35</f>
        <v>0</v>
      </c>
      <c r="W27" s="232">
        <f>'Electric Generation - GGRA'!W35</f>
        <v>0</v>
      </c>
      <c r="X27" s="232">
        <f>'Electric Generation - GGRA'!X35</f>
        <v>0</v>
      </c>
      <c r="Y27" s="232">
        <f>'Electric Generation - GGRA'!Y35</f>
        <v>3.0750396689655849E-2</v>
      </c>
      <c r="Z27" s="232">
        <f>'Electric Generation - GGRA'!Z35</f>
        <v>7.5756677644558734E-2</v>
      </c>
      <c r="AA27" s="232">
        <f>'Electric Generation - GGRA'!AA35</f>
        <v>0.11589444645889677</v>
      </c>
      <c r="AB27" s="232">
        <f>'Electric Generation - GGRA'!AB35</f>
        <v>0.12306932024774576</v>
      </c>
      <c r="AC27" s="232">
        <f>'Electric Generation - GGRA'!AC35</f>
        <v>0.12550985693820521</v>
      </c>
      <c r="AD27" s="232">
        <f>'Electric Generation - GGRA'!AD35</f>
        <v>0.12768969530259525</v>
      </c>
      <c r="AE27" s="232">
        <f>'Electric Generation - GGRA'!AE35</f>
        <v>0.1296095841871174</v>
      </c>
      <c r="AF27" s="232">
        <f>'Electric Generation - GGRA'!AF35</f>
        <v>0.13127726941587597</v>
      </c>
      <c r="AG27" s="232">
        <f>'Electric Generation - GGRA'!AG35</f>
        <v>0.13269472820615319</v>
      </c>
      <c r="AH27" s="232">
        <f>'Electric Generation - GGRA'!AH35</f>
        <v>0.13391708104816338</v>
      </c>
      <c r="AI27" s="232">
        <f>'Electric Generation - GGRA'!AI35</f>
        <v>0.1350092116373092</v>
      </c>
      <c r="AJ27" s="232">
        <f>'Electric Generation - GGRA'!AJ35</f>
        <v>0.13602534081687462</v>
      </c>
      <c r="AK27" s="232">
        <f>'Electric Generation - GGRA'!AK35</f>
        <v>0.1369982033976937</v>
      </c>
      <c r="AL27" s="232">
        <f>'Electric Generation - GGRA'!AL35</f>
        <v>0.13793745308532246</v>
      </c>
    </row>
    <row r="28" spans="2:38" x14ac:dyDescent="0.3">
      <c r="B28" s="223" t="s">
        <v>643</v>
      </c>
    </row>
    <row r="29" spans="2:38" x14ac:dyDescent="0.3">
      <c r="B29" s="225" t="s">
        <v>334</v>
      </c>
      <c r="C29" s="147">
        <f>C4*(1+C27)</f>
        <v>0.8922728571428572</v>
      </c>
      <c r="D29" s="147">
        <f t="shared" ref="D29:AL29" si="1">D4*(1+D27)</f>
        <v>0.82361571428571434</v>
      </c>
      <c r="E29" s="147">
        <f t="shared" si="1"/>
        <v>0.91254857142857149</v>
      </c>
      <c r="F29" s="147">
        <f t="shared" si="1"/>
        <v>1.0499114285714286</v>
      </c>
      <c r="G29" s="147">
        <f t="shared" si="1"/>
        <v>1.0925742857142857</v>
      </c>
      <c r="H29" s="147">
        <f t="shared" si="1"/>
        <v>0.92924714285714283</v>
      </c>
      <c r="I29" s="147">
        <f t="shared" si="1"/>
        <v>0.94620000000000004</v>
      </c>
      <c r="J29" s="147">
        <f t="shared" si="1"/>
        <v>1.2622066666666667</v>
      </c>
      <c r="K29" s="147">
        <f t="shared" si="1"/>
        <v>1.5749033333333331</v>
      </c>
      <c r="L29" s="147">
        <f t="shared" si="1"/>
        <v>1.9169</v>
      </c>
      <c r="M29" s="147">
        <f t="shared" si="1"/>
        <v>2.2629066666666673</v>
      </c>
      <c r="N29" s="147">
        <f t="shared" si="1"/>
        <v>2.6152933333333337</v>
      </c>
      <c r="O29" s="147">
        <f t="shared" si="1"/>
        <v>2.9487100000000002</v>
      </c>
      <c r="P29" s="147">
        <f t="shared" si="1"/>
        <v>3.2888866666666674</v>
      </c>
      <c r="Q29" s="147">
        <f t="shared" si="1"/>
        <v>3.362283333333334</v>
      </c>
      <c r="R29" s="147">
        <f t="shared" si="1"/>
        <v>3.43702</v>
      </c>
      <c r="S29" s="147">
        <f t="shared" si="1"/>
        <v>4.0978370409984004</v>
      </c>
      <c r="T29" s="147">
        <f t="shared" si="1"/>
        <v>4.7361371047935998</v>
      </c>
      <c r="U29" s="147">
        <f t="shared" si="1"/>
        <v>5.3519201913855996</v>
      </c>
      <c r="V29" s="147">
        <f t="shared" si="1"/>
        <v>5.9451863007744006</v>
      </c>
      <c r="W29" s="147">
        <f t="shared" si="1"/>
        <v>6.5159354329600001</v>
      </c>
      <c r="X29" s="147">
        <f t="shared" si="1"/>
        <v>7.0641675879423991</v>
      </c>
      <c r="Y29" s="147">
        <f t="shared" si="1"/>
        <v>7.823274671595521</v>
      </c>
      <c r="Z29" s="147">
        <f t="shared" si="1"/>
        <v>8.7061858922127229</v>
      </c>
      <c r="AA29" s="147">
        <f t="shared" si="1"/>
        <v>10.133755247134232</v>
      </c>
      <c r="AB29" s="147">
        <f t="shared" si="1"/>
        <v>12.194217194951181</v>
      </c>
      <c r="AC29" s="147">
        <f t="shared" si="1"/>
        <v>12.74082580760539</v>
      </c>
      <c r="AD29" s="147">
        <f t="shared" si="1"/>
        <v>13.280247045278585</v>
      </c>
      <c r="AE29" s="147">
        <f t="shared" si="1"/>
        <v>13.806378681486375</v>
      </c>
      <c r="AF29" s="147">
        <f t="shared" si="1"/>
        <v>14.315126682091385</v>
      </c>
      <c r="AG29" s="147">
        <f t="shared" si="1"/>
        <v>14.806544143753255</v>
      </c>
      <c r="AH29" s="147">
        <f t="shared" si="1"/>
        <v>15.284871500255871</v>
      </c>
      <c r="AI29" s="147">
        <f t="shared" si="1"/>
        <v>15.756523101488627</v>
      </c>
      <c r="AJ29" s="147">
        <f t="shared" si="1"/>
        <v>16.228117358585664</v>
      </c>
      <c r="AK29" s="147">
        <f t="shared" si="1"/>
        <v>16.706489446073988</v>
      </c>
      <c r="AL29" s="147">
        <f t="shared" si="1"/>
        <v>17.196076212712061</v>
      </c>
    </row>
    <row r="30" spans="2:38" x14ac:dyDescent="0.3">
      <c r="B30" s="225" t="s">
        <v>315</v>
      </c>
      <c r="C30" s="147">
        <f>C15*(1+C27)</f>
        <v>6.2655000000000021</v>
      </c>
      <c r="D30" s="147">
        <f t="shared" ref="D30:AL30" si="2">D15*(1+D27)</f>
        <v>8.0225276877250025</v>
      </c>
      <c r="E30" s="147">
        <f t="shared" si="2"/>
        <v>9.7234965432499987</v>
      </c>
      <c r="F30" s="147">
        <f t="shared" si="2"/>
        <v>5.4034798636249999</v>
      </c>
      <c r="G30" s="147">
        <f t="shared" si="2"/>
        <v>6.376978738600001</v>
      </c>
      <c r="H30" s="147">
        <f t="shared" si="2"/>
        <v>6.26217151025</v>
      </c>
      <c r="I30" s="147">
        <f t="shared" si="2"/>
        <v>6.0949341956000005</v>
      </c>
      <c r="J30" s="147">
        <f t="shared" si="2"/>
        <v>5.9893001360142222</v>
      </c>
      <c r="K30" s="147">
        <f t="shared" si="2"/>
        <v>5.8955885448202681</v>
      </c>
      <c r="L30" s="147">
        <f t="shared" si="2"/>
        <v>5.7539944606480002</v>
      </c>
      <c r="M30" s="147">
        <f t="shared" si="2"/>
        <v>5.5928826233720006</v>
      </c>
      <c r="N30" s="147">
        <f t="shared" si="2"/>
        <v>5.5340435743946674</v>
      </c>
      <c r="O30" s="147">
        <f t="shared" si="2"/>
        <v>5.3023215570440003</v>
      </c>
      <c r="P30" s="147">
        <f t="shared" si="2"/>
        <v>5.2734824449089777</v>
      </c>
      <c r="Q30" s="147">
        <f t="shared" si="2"/>
        <v>5.0003131855672454</v>
      </c>
      <c r="R30" s="147">
        <f t="shared" si="2"/>
        <v>5.0177266003168004</v>
      </c>
      <c r="S30" s="147">
        <f t="shared" si="2"/>
        <v>5.0759809931477085</v>
      </c>
      <c r="T30" s="147">
        <f t="shared" si="2"/>
        <v>5.1190985826837965</v>
      </c>
      <c r="U30" s="147">
        <f t="shared" si="2"/>
        <v>5.1499433989630852</v>
      </c>
      <c r="V30" s="147">
        <f t="shared" si="2"/>
        <v>5.1717974145219232</v>
      </c>
      <c r="W30" s="147">
        <f t="shared" si="2"/>
        <v>5.1875993357895336</v>
      </c>
      <c r="X30" s="147">
        <f t="shared" si="2"/>
        <v>5.2001304448795382</v>
      </c>
      <c r="Y30" s="147">
        <f t="shared" si="2"/>
        <v>5.3721834706895617</v>
      </c>
      <c r="Z30" s="147">
        <f t="shared" si="2"/>
        <v>5.6207831618839128</v>
      </c>
      <c r="AA30" s="147">
        <f t="shared" si="2"/>
        <v>5.8507388830034994</v>
      </c>
      <c r="AB30" s="147">
        <f t="shared" si="2"/>
        <v>5.9073202821318453</v>
      </c>
      <c r="AC30" s="147">
        <f t="shared" si="2"/>
        <v>6.0049787016404581</v>
      </c>
      <c r="AD30" s="147">
        <f t="shared" si="2"/>
        <v>6.0991067416827933</v>
      </c>
      <c r="AE30" s="147">
        <f t="shared" si="2"/>
        <v>6.189330320183366</v>
      </c>
      <c r="AF30" s="147">
        <f t="shared" si="2"/>
        <v>6.2754160893205411</v>
      </c>
      <c r="AG30" s="147">
        <f t="shared" si="2"/>
        <v>6.3573631179294976</v>
      </c>
      <c r="AH30" s="147">
        <f t="shared" si="2"/>
        <v>6.4359584961081797</v>
      </c>
      <c r="AI30" s="147">
        <f t="shared" si="2"/>
        <v>6.5123191530496243</v>
      </c>
      <c r="AJ30" s="147">
        <f t="shared" si="2"/>
        <v>6.5875856043580399</v>
      </c>
      <c r="AK30" s="147">
        <f t="shared" si="2"/>
        <v>6.6625635510901606</v>
      </c>
      <c r="AL30" s="147">
        <f t="shared" si="2"/>
        <v>6.737673169145916</v>
      </c>
    </row>
    <row r="31" spans="2:38" ht="15" thickBot="1" x14ac:dyDescent="0.35"/>
    <row r="32" spans="2:38" ht="15" thickBot="1" x14ac:dyDescent="0.35">
      <c r="C32" s="121">
        <v>2015</v>
      </c>
      <c r="D32" s="122">
        <v>2016</v>
      </c>
      <c r="E32" s="122">
        <v>2017</v>
      </c>
      <c r="F32" s="122">
        <v>2018</v>
      </c>
      <c r="G32" s="122">
        <v>2019</v>
      </c>
      <c r="H32" s="122">
        <v>2020</v>
      </c>
      <c r="I32" s="122">
        <v>2021</v>
      </c>
      <c r="J32" s="122">
        <v>2022</v>
      </c>
      <c r="K32" s="122">
        <v>2023</v>
      </c>
      <c r="L32" s="122">
        <v>2024</v>
      </c>
      <c r="M32" s="122">
        <v>2025</v>
      </c>
      <c r="N32" s="122">
        <v>2026</v>
      </c>
      <c r="O32" s="122">
        <v>2027</v>
      </c>
      <c r="P32" s="122">
        <v>2028</v>
      </c>
      <c r="Q32" s="122">
        <v>2029</v>
      </c>
      <c r="R32" s="122">
        <v>2030</v>
      </c>
      <c r="S32" s="122">
        <v>2031</v>
      </c>
      <c r="T32" s="122">
        <v>2032</v>
      </c>
      <c r="U32" s="122">
        <v>2033</v>
      </c>
      <c r="V32" s="122">
        <v>2034</v>
      </c>
      <c r="W32" s="122">
        <v>2035</v>
      </c>
      <c r="X32" s="122">
        <v>2036</v>
      </c>
      <c r="Y32" s="122">
        <v>2037</v>
      </c>
      <c r="Z32" s="122">
        <v>2038</v>
      </c>
      <c r="AA32" s="122">
        <v>2039</v>
      </c>
      <c r="AB32" s="122">
        <v>2040</v>
      </c>
      <c r="AC32" s="122">
        <v>2041</v>
      </c>
      <c r="AD32" s="122">
        <v>2042</v>
      </c>
      <c r="AE32" s="122">
        <v>2043</v>
      </c>
      <c r="AF32" s="122">
        <v>2044</v>
      </c>
      <c r="AG32" s="122">
        <v>2045</v>
      </c>
      <c r="AH32" s="122">
        <v>2046</v>
      </c>
      <c r="AI32" s="122">
        <v>2047</v>
      </c>
      <c r="AJ32" s="122">
        <v>2048</v>
      </c>
      <c r="AK32" s="122">
        <v>2049</v>
      </c>
      <c r="AL32" s="123">
        <v>2050</v>
      </c>
    </row>
    <row r="33" spans="2:38" x14ac:dyDescent="0.3">
      <c r="B33" s="124" t="str">
        <f t="shared" ref="B33:B50" si="3">B4</f>
        <v>Utility Solar</v>
      </c>
      <c r="C33" s="125">
        <f>C29</f>
        <v>0.8922728571428572</v>
      </c>
      <c r="D33" s="125">
        <f t="shared" ref="D33:AL33" si="4">D29</f>
        <v>0.82361571428571434</v>
      </c>
      <c r="E33" s="125">
        <f t="shared" si="4"/>
        <v>0.91254857142857149</v>
      </c>
      <c r="F33" s="125">
        <f t="shared" si="4"/>
        <v>1.0499114285714286</v>
      </c>
      <c r="G33" s="125">
        <f t="shared" si="4"/>
        <v>1.0925742857142857</v>
      </c>
      <c r="H33" s="125">
        <f t="shared" si="4"/>
        <v>0.92924714285714283</v>
      </c>
      <c r="I33" s="125">
        <f t="shared" si="4"/>
        <v>0.94620000000000004</v>
      </c>
      <c r="J33" s="125">
        <f t="shared" si="4"/>
        <v>1.2622066666666667</v>
      </c>
      <c r="K33" s="125">
        <f t="shared" si="4"/>
        <v>1.5749033333333331</v>
      </c>
      <c r="L33" s="125">
        <f t="shared" si="4"/>
        <v>1.9169</v>
      </c>
      <c r="M33" s="125">
        <f t="shared" si="4"/>
        <v>2.2629066666666673</v>
      </c>
      <c r="N33" s="125">
        <f t="shared" si="4"/>
        <v>2.6152933333333337</v>
      </c>
      <c r="O33" s="125">
        <f t="shared" si="4"/>
        <v>2.9487100000000002</v>
      </c>
      <c r="P33" s="125">
        <f t="shared" si="4"/>
        <v>3.2888866666666674</v>
      </c>
      <c r="Q33" s="125">
        <f t="shared" si="4"/>
        <v>3.362283333333334</v>
      </c>
      <c r="R33" s="125">
        <f t="shared" si="4"/>
        <v>3.43702</v>
      </c>
      <c r="S33" s="125">
        <f t="shared" si="4"/>
        <v>4.0978370409984004</v>
      </c>
      <c r="T33" s="125">
        <f t="shared" si="4"/>
        <v>4.7361371047935998</v>
      </c>
      <c r="U33" s="125">
        <f t="shared" si="4"/>
        <v>5.3519201913855996</v>
      </c>
      <c r="V33" s="125">
        <f t="shared" si="4"/>
        <v>5.9451863007744006</v>
      </c>
      <c r="W33" s="125">
        <f t="shared" si="4"/>
        <v>6.5159354329600001</v>
      </c>
      <c r="X33" s="125">
        <f t="shared" si="4"/>
        <v>7.0641675879423991</v>
      </c>
      <c r="Y33" s="125">
        <f t="shared" si="4"/>
        <v>7.823274671595521</v>
      </c>
      <c r="Z33" s="125">
        <f t="shared" si="4"/>
        <v>8.7061858922127229</v>
      </c>
      <c r="AA33" s="125">
        <f t="shared" si="4"/>
        <v>10.133755247134232</v>
      </c>
      <c r="AB33" s="125">
        <f t="shared" si="4"/>
        <v>12.194217194951181</v>
      </c>
      <c r="AC33" s="125">
        <f t="shared" si="4"/>
        <v>12.74082580760539</v>
      </c>
      <c r="AD33" s="125">
        <f t="shared" si="4"/>
        <v>13.280247045278585</v>
      </c>
      <c r="AE33" s="125">
        <f t="shared" si="4"/>
        <v>13.806378681486375</v>
      </c>
      <c r="AF33" s="125">
        <f t="shared" si="4"/>
        <v>14.315126682091385</v>
      </c>
      <c r="AG33" s="125">
        <f t="shared" si="4"/>
        <v>14.806544143753255</v>
      </c>
      <c r="AH33" s="125">
        <f t="shared" si="4"/>
        <v>15.284871500255871</v>
      </c>
      <c r="AI33" s="125">
        <f t="shared" si="4"/>
        <v>15.756523101488627</v>
      </c>
      <c r="AJ33" s="125">
        <f t="shared" si="4"/>
        <v>16.228117358585664</v>
      </c>
      <c r="AK33" s="125">
        <f t="shared" si="4"/>
        <v>16.706489446073988</v>
      </c>
      <c r="AL33" s="125">
        <f t="shared" si="4"/>
        <v>17.196076212712061</v>
      </c>
    </row>
    <row r="34" spans="2:38" x14ac:dyDescent="0.3">
      <c r="B34" s="128" t="str">
        <f t="shared" si="3"/>
        <v>Onshore Wind</v>
      </c>
      <c r="C34" s="125">
        <f t="shared" ref="C34:Q34" si="5">C5</f>
        <v>0.24884999999999999</v>
      </c>
      <c r="D34" s="125">
        <f t="shared" si="5"/>
        <v>0.24884999999999999</v>
      </c>
      <c r="E34" s="125">
        <f t="shared" si="5"/>
        <v>0.26663749999999997</v>
      </c>
      <c r="F34" s="125">
        <f t="shared" si="5"/>
        <v>0.28442500000000004</v>
      </c>
      <c r="G34" s="125">
        <f t="shared" si="5"/>
        <v>0.30221250000000005</v>
      </c>
      <c r="H34" s="125">
        <f t="shared" si="5"/>
        <v>0.32</v>
      </c>
      <c r="I34" s="125">
        <f t="shared" si="5"/>
        <v>0.32</v>
      </c>
      <c r="J34" s="125">
        <f t="shared" si="5"/>
        <v>0.32</v>
      </c>
      <c r="K34" s="125">
        <f t="shared" si="5"/>
        <v>0.32</v>
      </c>
      <c r="L34" s="125">
        <f t="shared" si="5"/>
        <v>0.32</v>
      </c>
      <c r="M34" s="125">
        <f t="shared" si="5"/>
        <v>0.32</v>
      </c>
      <c r="N34" s="125">
        <f t="shared" si="5"/>
        <v>0.32</v>
      </c>
      <c r="O34" s="125">
        <f t="shared" si="5"/>
        <v>0.32</v>
      </c>
      <c r="P34" s="125">
        <f t="shared" si="5"/>
        <v>0.32</v>
      </c>
      <c r="Q34" s="125">
        <f t="shared" si="5"/>
        <v>0.32</v>
      </c>
      <c r="R34" s="125">
        <f t="shared" ref="R34:AL34" si="6">R5</f>
        <v>0.32</v>
      </c>
      <c r="S34" s="125">
        <f t="shared" si="6"/>
        <v>0.32</v>
      </c>
      <c r="T34" s="125">
        <f t="shared" si="6"/>
        <v>0.32</v>
      </c>
      <c r="U34" s="125">
        <f t="shared" si="6"/>
        <v>0.32</v>
      </c>
      <c r="V34" s="125">
        <f t="shared" si="6"/>
        <v>0.32</v>
      </c>
      <c r="W34" s="125">
        <f t="shared" si="6"/>
        <v>0.32</v>
      </c>
      <c r="X34" s="125">
        <f t="shared" si="6"/>
        <v>0.32</v>
      </c>
      <c r="Y34" s="125">
        <f t="shared" si="6"/>
        <v>0.32</v>
      </c>
      <c r="Z34" s="125">
        <f t="shared" si="6"/>
        <v>0.32</v>
      </c>
      <c r="AA34" s="125">
        <f t="shared" si="6"/>
        <v>0.32</v>
      </c>
      <c r="AB34" s="125">
        <f t="shared" si="6"/>
        <v>0.32</v>
      </c>
      <c r="AC34" s="125">
        <f t="shared" si="6"/>
        <v>0.32</v>
      </c>
      <c r="AD34" s="125">
        <f t="shared" si="6"/>
        <v>0.32</v>
      </c>
      <c r="AE34" s="125">
        <f t="shared" si="6"/>
        <v>0.32</v>
      </c>
      <c r="AF34" s="125">
        <f t="shared" si="6"/>
        <v>0.32</v>
      </c>
      <c r="AG34" s="125">
        <f t="shared" si="6"/>
        <v>0.32</v>
      </c>
      <c r="AH34" s="125">
        <f t="shared" si="6"/>
        <v>0.32</v>
      </c>
      <c r="AI34" s="125">
        <f t="shared" si="6"/>
        <v>0.32</v>
      </c>
      <c r="AJ34" s="125">
        <f t="shared" si="6"/>
        <v>0.32</v>
      </c>
      <c r="AK34" s="125">
        <f t="shared" si="6"/>
        <v>0.32</v>
      </c>
      <c r="AL34" s="125">
        <f t="shared" si="6"/>
        <v>0.32</v>
      </c>
    </row>
    <row r="35" spans="2:38" x14ac:dyDescent="0.3">
      <c r="B35" s="128" t="str">
        <f t="shared" si="3"/>
        <v>Offshore Wind</v>
      </c>
      <c r="C35" s="125">
        <f t="shared" ref="C35:Q35" si="7">C6</f>
        <v>0</v>
      </c>
      <c r="D35" s="125">
        <f t="shared" si="7"/>
        <v>0</v>
      </c>
      <c r="E35" s="125">
        <f t="shared" si="7"/>
        <v>0</v>
      </c>
      <c r="F35" s="125">
        <f t="shared" si="7"/>
        <v>0</v>
      </c>
      <c r="G35" s="125">
        <f t="shared" si="7"/>
        <v>0</v>
      </c>
      <c r="H35" s="125">
        <f t="shared" si="7"/>
        <v>0.248</v>
      </c>
      <c r="I35" s="125">
        <f t="shared" si="7"/>
        <v>0.248</v>
      </c>
      <c r="J35" s="125">
        <f t="shared" si="7"/>
        <v>0.248</v>
      </c>
      <c r="K35" s="125">
        <f t="shared" si="7"/>
        <v>0.36799999999999999</v>
      </c>
      <c r="L35" s="125">
        <f t="shared" si="7"/>
        <v>0.36799999999999999</v>
      </c>
      <c r="M35" s="125">
        <f t="shared" si="7"/>
        <v>0.36799999999999999</v>
      </c>
      <c r="N35" s="125">
        <f t="shared" si="7"/>
        <v>0.76800000000000002</v>
      </c>
      <c r="O35" s="125">
        <f t="shared" si="7"/>
        <v>0.76800000000000002</v>
      </c>
      <c r="P35" s="125">
        <f t="shared" si="7"/>
        <v>1.1679999999999999</v>
      </c>
      <c r="Q35" s="125">
        <f t="shared" si="7"/>
        <v>1.1679999999999999</v>
      </c>
      <c r="R35" s="125">
        <f t="shared" ref="R35:AL35" si="8">R6</f>
        <v>1.5680000000000001</v>
      </c>
      <c r="S35" s="125">
        <f t="shared" si="8"/>
        <v>1.5680000000000001</v>
      </c>
      <c r="T35" s="125">
        <f t="shared" si="8"/>
        <v>1.5680000000000001</v>
      </c>
      <c r="U35" s="125">
        <f t="shared" si="8"/>
        <v>1.5680000000000001</v>
      </c>
      <c r="V35" s="125">
        <f t="shared" si="8"/>
        <v>1.5680000000000001</v>
      </c>
      <c r="W35" s="125">
        <f t="shared" si="8"/>
        <v>1.5680000000000001</v>
      </c>
      <c r="X35" s="125">
        <f t="shared" si="8"/>
        <v>1.5680000000000001</v>
      </c>
      <c r="Y35" s="125">
        <f t="shared" si="8"/>
        <v>1.5680000000000001</v>
      </c>
      <c r="Z35" s="125">
        <f t="shared" si="8"/>
        <v>1.5680000000000001</v>
      </c>
      <c r="AA35" s="125">
        <f t="shared" si="8"/>
        <v>1.5680000000000001</v>
      </c>
      <c r="AB35" s="125">
        <f t="shared" si="8"/>
        <v>1.5680000000000001</v>
      </c>
      <c r="AC35" s="125">
        <f t="shared" si="8"/>
        <v>1.5680000000000001</v>
      </c>
      <c r="AD35" s="125">
        <f t="shared" si="8"/>
        <v>1.5680000000000001</v>
      </c>
      <c r="AE35" s="125">
        <f t="shared" si="8"/>
        <v>1.5680000000000001</v>
      </c>
      <c r="AF35" s="125">
        <f t="shared" si="8"/>
        <v>1.5680000000000001</v>
      </c>
      <c r="AG35" s="125">
        <f t="shared" si="8"/>
        <v>1.5680000000000001</v>
      </c>
      <c r="AH35" s="125">
        <f t="shared" si="8"/>
        <v>1.5680000000000001</v>
      </c>
      <c r="AI35" s="125">
        <f t="shared" si="8"/>
        <v>1.5680000000000001</v>
      </c>
      <c r="AJ35" s="125">
        <f t="shared" si="8"/>
        <v>1.5680000000000001</v>
      </c>
      <c r="AK35" s="125">
        <f t="shared" si="8"/>
        <v>1.5680000000000001</v>
      </c>
      <c r="AL35" s="125">
        <f t="shared" si="8"/>
        <v>1.5680000000000001</v>
      </c>
    </row>
    <row r="36" spans="2:38" x14ac:dyDescent="0.3">
      <c r="B36" s="128" t="str">
        <f t="shared" si="3"/>
        <v>Biomass</v>
      </c>
      <c r="C36" s="125">
        <f t="shared" ref="C36:Q36" si="9">C7</f>
        <v>5.4906666666666666E-2</v>
      </c>
      <c r="D36" s="125">
        <f t="shared" si="9"/>
        <v>0.10517333333333333</v>
      </c>
      <c r="E36" s="125">
        <f t="shared" si="9"/>
        <v>0.15543999999999999</v>
      </c>
      <c r="F36" s="125">
        <f t="shared" si="9"/>
        <v>0.15543999999999999</v>
      </c>
      <c r="G36" s="125">
        <f t="shared" si="9"/>
        <v>0.15543999999999999</v>
      </c>
      <c r="H36" s="125">
        <f t="shared" si="9"/>
        <v>0.15543999999999999</v>
      </c>
      <c r="I36" s="125">
        <f t="shared" si="9"/>
        <v>0.15543999999999999</v>
      </c>
      <c r="J36" s="125">
        <f t="shared" si="9"/>
        <v>0.15543999999999999</v>
      </c>
      <c r="K36" s="125">
        <f t="shared" si="9"/>
        <v>0.15543999999999999</v>
      </c>
      <c r="L36" s="125">
        <f t="shared" si="9"/>
        <v>0.15543999999999999</v>
      </c>
      <c r="M36" s="125">
        <f t="shared" si="9"/>
        <v>0.15543999999999999</v>
      </c>
      <c r="N36" s="125">
        <f t="shared" si="9"/>
        <v>0.15543999999999999</v>
      </c>
      <c r="O36" s="125">
        <f t="shared" si="9"/>
        <v>0.15543999999999999</v>
      </c>
      <c r="P36" s="125">
        <f t="shared" si="9"/>
        <v>0.15543999999999999</v>
      </c>
      <c r="Q36" s="125">
        <f t="shared" si="9"/>
        <v>0.15543999999999999</v>
      </c>
      <c r="R36" s="125">
        <f t="shared" ref="R36:AL36" si="10">R7</f>
        <v>0.15543999999999999</v>
      </c>
      <c r="S36" s="125">
        <f t="shared" si="10"/>
        <v>0.15543999999999999</v>
      </c>
      <c r="T36" s="125">
        <f t="shared" si="10"/>
        <v>0.15543999999999999</v>
      </c>
      <c r="U36" s="125">
        <f t="shared" si="10"/>
        <v>0.15543999999999999</v>
      </c>
      <c r="V36" s="125">
        <f t="shared" si="10"/>
        <v>0.15543999999999999</v>
      </c>
      <c r="W36" s="125">
        <f t="shared" si="10"/>
        <v>0.15543999999999999</v>
      </c>
      <c r="X36" s="125">
        <f t="shared" si="10"/>
        <v>0.15543999999999999</v>
      </c>
      <c r="Y36" s="125">
        <f t="shared" si="10"/>
        <v>0.15543999999999999</v>
      </c>
      <c r="Z36" s="125">
        <f t="shared" si="10"/>
        <v>0.15543999999999999</v>
      </c>
      <c r="AA36" s="125">
        <f t="shared" si="10"/>
        <v>0.15543999999999999</v>
      </c>
      <c r="AB36" s="125">
        <f t="shared" si="10"/>
        <v>0.15543999999999999</v>
      </c>
      <c r="AC36" s="125">
        <f t="shared" si="10"/>
        <v>0.15543999999999999</v>
      </c>
      <c r="AD36" s="125">
        <f t="shared" si="10"/>
        <v>0.15543999999999999</v>
      </c>
      <c r="AE36" s="125">
        <f t="shared" si="10"/>
        <v>0.15543999999999999</v>
      </c>
      <c r="AF36" s="125">
        <f t="shared" si="10"/>
        <v>0.15543999999999999</v>
      </c>
      <c r="AG36" s="125">
        <f t="shared" si="10"/>
        <v>0.15543999999999999</v>
      </c>
      <c r="AH36" s="125">
        <f t="shared" si="10"/>
        <v>0.15543999999999999</v>
      </c>
      <c r="AI36" s="125">
        <f t="shared" si="10"/>
        <v>0.15543999999999999</v>
      </c>
      <c r="AJ36" s="125">
        <f t="shared" si="10"/>
        <v>0.15543999999999999</v>
      </c>
      <c r="AK36" s="125">
        <f t="shared" si="10"/>
        <v>0.15543999999999999</v>
      </c>
      <c r="AL36" s="125">
        <f t="shared" si="10"/>
        <v>0.15543999999999999</v>
      </c>
    </row>
    <row r="37" spans="2:38" x14ac:dyDescent="0.3">
      <c r="B37" s="128" t="str">
        <f t="shared" si="3"/>
        <v>Geothermal</v>
      </c>
      <c r="C37" s="125">
        <f t="shared" ref="C37:Q37" si="11">C8</f>
        <v>2.1700000000000001E-3</v>
      </c>
      <c r="D37" s="125">
        <f t="shared" si="11"/>
        <v>2.1700000000000001E-3</v>
      </c>
      <c r="E37" s="125">
        <f t="shared" si="11"/>
        <v>2.1700000000000001E-3</v>
      </c>
      <c r="F37" s="125">
        <f t="shared" si="11"/>
        <v>2.1700000000000001E-3</v>
      </c>
      <c r="G37" s="125">
        <f t="shared" si="11"/>
        <v>2.1700000000000001E-3</v>
      </c>
      <c r="H37" s="125">
        <f t="shared" si="11"/>
        <v>2.1700000000000001E-3</v>
      </c>
      <c r="I37" s="125">
        <f t="shared" si="11"/>
        <v>2.1700000000000001E-3</v>
      </c>
      <c r="J37" s="125">
        <f t="shared" si="11"/>
        <v>2.1700000000000001E-3</v>
      </c>
      <c r="K37" s="125">
        <f t="shared" si="11"/>
        <v>2.1700000000000001E-3</v>
      </c>
      <c r="L37" s="125">
        <f t="shared" si="11"/>
        <v>2.1700000000000001E-3</v>
      </c>
      <c r="M37" s="125">
        <f t="shared" si="11"/>
        <v>2.1700000000000001E-3</v>
      </c>
      <c r="N37" s="125">
        <f t="shared" si="11"/>
        <v>2.1700000000000001E-3</v>
      </c>
      <c r="O37" s="125">
        <f t="shared" si="11"/>
        <v>2.1700000000000001E-3</v>
      </c>
      <c r="P37" s="125">
        <f t="shared" si="11"/>
        <v>2.1700000000000001E-3</v>
      </c>
      <c r="Q37" s="125">
        <f t="shared" si="11"/>
        <v>2.1700000000000001E-3</v>
      </c>
      <c r="R37" s="125">
        <f t="shared" ref="R37:AL37" si="12">R8</f>
        <v>2.1700000000000001E-3</v>
      </c>
      <c r="S37" s="125">
        <f t="shared" si="12"/>
        <v>2.1700000000000001E-3</v>
      </c>
      <c r="T37" s="125">
        <f t="shared" si="12"/>
        <v>2.1700000000000001E-3</v>
      </c>
      <c r="U37" s="125">
        <f t="shared" si="12"/>
        <v>2.1700000000000001E-3</v>
      </c>
      <c r="V37" s="125">
        <f t="shared" si="12"/>
        <v>2.1700000000000001E-3</v>
      </c>
      <c r="W37" s="125">
        <f t="shared" si="12"/>
        <v>2.1700000000000001E-3</v>
      </c>
      <c r="X37" s="125">
        <f t="shared" si="12"/>
        <v>2.1700000000000001E-3</v>
      </c>
      <c r="Y37" s="125">
        <f t="shared" si="12"/>
        <v>2.1700000000000001E-3</v>
      </c>
      <c r="Z37" s="125">
        <f t="shared" si="12"/>
        <v>2.1700000000000001E-3</v>
      </c>
      <c r="AA37" s="125">
        <f t="shared" si="12"/>
        <v>2.1700000000000001E-3</v>
      </c>
      <c r="AB37" s="125">
        <f t="shared" si="12"/>
        <v>2.1700000000000001E-3</v>
      </c>
      <c r="AC37" s="125">
        <f t="shared" si="12"/>
        <v>2.1700000000000001E-3</v>
      </c>
      <c r="AD37" s="125">
        <f t="shared" si="12"/>
        <v>2.1700000000000001E-3</v>
      </c>
      <c r="AE37" s="125">
        <f t="shared" si="12"/>
        <v>2.1700000000000001E-3</v>
      </c>
      <c r="AF37" s="125">
        <f t="shared" si="12"/>
        <v>2.1700000000000001E-3</v>
      </c>
      <c r="AG37" s="125">
        <f t="shared" si="12"/>
        <v>2.1700000000000001E-3</v>
      </c>
      <c r="AH37" s="125">
        <f t="shared" si="12"/>
        <v>2.1700000000000001E-3</v>
      </c>
      <c r="AI37" s="125">
        <f t="shared" si="12"/>
        <v>2.1700000000000001E-3</v>
      </c>
      <c r="AJ37" s="125">
        <f t="shared" si="12"/>
        <v>2.1700000000000001E-3</v>
      </c>
      <c r="AK37" s="125">
        <f t="shared" si="12"/>
        <v>2.1700000000000001E-3</v>
      </c>
      <c r="AL37" s="125">
        <f t="shared" si="12"/>
        <v>2.1700000000000001E-3</v>
      </c>
    </row>
    <row r="38" spans="2:38" x14ac:dyDescent="0.3">
      <c r="B38" s="128" t="str">
        <f t="shared" si="3"/>
        <v>Hydro</v>
      </c>
      <c r="C38" s="125">
        <f t="shared" ref="C38:Q38" si="13">C9</f>
        <v>0.56599999999999995</v>
      </c>
      <c r="D38" s="125">
        <f t="shared" si="13"/>
        <v>0.56599999999999995</v>
      </c>
      <c r="E38" s="125">
        <f t="shared" si="13"/>
        <v>0.56599999999999995</v>
      </c>
      <c r="F38" s="125">
        <f t="shared" si="13"/>
        <v>0.56599999999999995</v>
      </c>
      <c r="G38" s="125">
        <f t="shared" si="13"/>
        <v>0.56599999999999995</v>
      </c>
      <c r="H38" s="125">
        <f t="shared" si="13"/>
        <v>0.56599999999999995</v>
      </c>
      <c r="I38" s="125">
        <f t="shared" si="13"/>
        <v>0.56599999999999995</v>
      </c>
      <c r="J38" s="125">
        <f t="shared" si="13"/>
        <v>0.56599999999999995</v>
      </c>
      <c r="K38" s="125">
        <f t="shared" si="13"/>
        <v>0.56599999999999995</v>
      </c>
      <c r="L38" s="125">
        <f t="shared" si="13"/>
        <v>0.56599999999999995</v>
      </c>
      <c r="M38" s="125">
        <f t="shared" si="13"/>
        <v>0.56599999999999995</v>
      </c>
      <c r="N38" s="125">
        <f t="shared" si="13"/>
        <v>0.56599999999999995</v>
      </c>
      <c r="O38" s="125">
        <f t="shared" si="13"/>
        <v>0.56599999999999995</v>
      </c>
      <c r="P38" s="125">
        <f t="shared" si="13"/>
        <v>0.56599999999999995</v>
      </c>
      <c r="Q38" s="125">
        <f t="shared" si="13"/>
        <v>0.56599999999999995</v>
      </c>
      <c r="R38" s="125">
        <f t="shared" ref="R38:AL38" si="14">R9</f>
        <v>0.56599999999999995</v>
      </c>
      <c r="S38" s="125">
        <f t="shared" si="14"/>
        <v>0.56599999999999995</v>
      </c>
      <c r="T38" s="125">
        <f t="shared" si="14"/>
        <v>0.56599999999999995</v>
      </c>
      <c r="U38" s="125">
        <f t="shared" si="14"/>
        <v>0.56599999999999995</v>
      </c>
      <c r="V38" s="125">
        <f t="shared" si="14"/>
        <v>0.56599999999999995</v>
      </c>
      <c r="W38" s="125">
        <f t="shared" si="14"/>
        <v>0.56599999999999995</v>
      </c>
      <c r="X38" s="125">
        <f t="shared" si="14"/>
        <v>0.56599999999999995</v>
      </c>
      <c r="Y38" s="125">
        <f t="shared" si="14"/>
        <v>0.56599999999999995</v>
      </c>
      <c r="Z38" s="125">
        <f t="shared" si="14"/>
        <v>0.56599999999999995</v>
      </c>
      <c r="AA38" s="125">
        <f t="shared" si="14"/>
        <v>0.56599999999999995</v>
      </c>
      <c r="AB38" s="125">
        <f t="shared" si="14"/>
        <v>0.56599999999999995</v>
      </c>
      <c r="AC38" s="125">
        <f t="shared" si="14"/>
        <v>0.56599999999999995</v>
      </c>
      <c r="AD38" s="125">
        <f t="shared" si="14"/>
        <v>0.56599999999999995</v>
      </c>
      <c r="AE38" s="125">
        <f t="shared" si="14"/>
        <v>0.56599999999999995</v>
      </c>
      <c r="AF38" s="125">
        <f t="shared" si="14"/>
        <v>0.56599999999999995</v>
      </c>
      <c r="AG38" s="125">
        <f t="shared" si="14"/>
        <v>0.56599999999999995</v>
      </c>
      <c r="AH38" s="125">
        <f t="shared" si="14"/>
        <v>0.56599999999999995</v>
      </c>
      <c r="AI38" s="125">
        <f t="shared" si="14"/>
        <v>0.56599999999999995</v>
      </c>
      <c r="AJ38" s="125">
        <f t="shared" si="14"/>
        <v>0.56599999999999995</v>
      </c>
      <c r="AK38" s="125">
        <f t="shared" si="14"/>
        <v>0.56599999999999995</v>
      </c>
      <c r="AL38" s="125">
        <f t="shared" si="14"/>
        <v>0.56599999999999995</v>
      </c>
    </row>
    <row r="39" spans="2:38" x14ac:dyDescent="0.3">
      <c r="B39" s="128" t="str">
        <f t="shared" si="3"/>
        <v>Tier 1 Hydro</v>
      </c>
      <c r="C39" s="125">
        <f t="shared" ref="C39:Q39" si="15">C10</f>
        <v>0.49435000000000001</v>
      </c>
      <c r="D39" s="125">
        <f t="shared" si="15"/>
        <v>0.49435000000000001</v>
      </c>
      <c r="E39" s="125">
        <f t="shared" si="15"/>
        <v>0.49435000000000001</v>
      </c>
      <c r="F39" s="125">
        <f t="shared" si="15"/>
        <v>0.49435000000000001</v>
      </c>
      <c r="G39" s="125">
        <f t="shared" si="15"/>
        <v>0.49435000000000001</v>
      </c>
      <c r="H39" s="125">
        <f t="shared" si="15"/>
        <v>0.49435000000000001</v>
      </c>
      <c r="I39" s="125">
        <f t="shared" si="15"/>
        <v>0.49435000000000001</v>
      </c>
      <c r="J39" s="125">
        <f t="shared" si="15"/>
        <v>0.49435000000000001</v>
      </c>
      <c r="K39" s="125">
        <f t="shared" si="15"/>
        <v>0.49435000000000001</v>
      </c>
      <c r="L39" s="125">
        <f t="shared" si="15"/>
        <v>0.49435000000000001</v>
      </c>
      <c r="M39" s="125">
        <f t="shared" si="15"/>
        <v>0.49435000000000001</v>
      </c>
      <c r="N39" s="125">
        <f t="shared" si="15"/>
        <v>0.49435000000000001</v>
      </c>
      <c r="O39" s="125">
        <f t="shared" si="15"/>
        <v>0.49435000000000001</v>
      </c>
      <c r="P39" s="125">
        <f t="shared" si="15"/>
        <v>0.49435000000000001</v>
      </c>
      <c r="Q39" s="125">
        <f t="shared" si="15"/>
        <v>0.49435000000000001</v>
      </c>
      <c r="R39" s="125">
        <f t="shared" ref="R39:AL39" si="16">R10</f>
        <v>0.49435000000000001</v>
      </c>
      <c r="S39" s="125">
        <f t="shared" si="16"/>
        <v>0.49435000000000001</v>
      </c>
      <c r="T39" s="125">
        <f t="shared" si="16"/>
        <v>0.49435000000000001</v>
      </c>
      <c r="U39" s="125">
        <f t="shared" si="16"/>
        <v>0.49435000000000001</v>
      </c>
      <c r="V39" s="125">
        <f t="shared" si="16"/>
        <v>0.49435000000000001</v>
      </c>
      <c r="W39" s="125">
        <f t="shared" si="16"/>
        <v>0.49435000000000001</v>
      </c>
      <c r="X39" s="125">
        <f t="shared" si="16"/>
        <v>0.49435000000000001</v>
      </c>
      <c r="Y39" s="125">
        <f t="shared" si="16"/>
        <v>0.49435000000000001</v>
      </c>
      <c r="Z39" s="125">
        <f t="shared" si="16"/>
        <v>0.49435000000000001</v>
      </c>
      <c r="AA39" s="125">
        <f t="shared" si="16"/>
        <v>0.49435000000000001</v>
      </c>
      <c r="AB39" s="125">
        <f t="shared" si="16"/>
        <v>0.49435000000000001</v>
      </c>
      <c r="AC39" s="125">
        <f t="shared" si="16"/>
        <v>0.49435000000000001</v>
      </c>
      <c r="AD39" s="125">
        <f t="shared" si="16"/>
        <v>0.49435000000000001</v>
      </c>
      <c r="AE39" s="125">
        <f t="shared" si="16"/>
        <v>0.49435000000000001</v>
      </c>
      <c r="AF39" s="125">
        <f t="shared" si="16"/>
        <v>0.49435000000000001</v>
      </c>
      <c r="AG39" s="125">
        <f t="shared" si="16"/>
        <v>0.49435000000000001</v>
      </c>
      <c r="AH39" s="125">
        <f t="shared" si="16"/>
        <v>0.49435000000000001</v>
      </c>
      <c r="AI39" s="125">
        <f t="shared" si="16"/>
        <v>0.49435000000000001</v>
      </c>
      <c r="AJ39" s="125">
        <f t="shared" si="16"/>
        <v>0.49435000000000001</v>
      </c>
      <c r="AK39" s="125">
        <f t="shared" si="16"/>
        <v>0.49435000000000001</v>
      </c>
      <c r="AL39" s="125">
        <f t="shared" si="16"/>
        <v>0.49435000000000001</v>
      </c>
    </row>
    <row r="40" spans="2:38" x14ac:dyDescent="0.3">
      <c r="B40" s="128" t="str">
        <f t="shared" si="3"/>
        <v>Natural Gas</v>
      </c>
      <c r="C40" s="125">
        <f t="shared" ref="C40:Q40" si="17">C11</f>
        <v>5.4619305604999999</v>
      </c>
      <c r="D40" s="125">
        <f t="shared" si="17"/>
        <v>6.0618611210000006</v>
      </c>
      <c r="E40" s="125">
        <f t="shared" si="17"/>
        <v>6.7763657769999996</v>
      </c>
      <c r="F40" s="125">
        <f t="shared" si="17"/>
        <v>7.031460204</v>
      </c>
      <c r="G40" s="125">
        <f t="shared" si="17"/>
        <v>6.9413462890000002</v>
      </c>
      <c r="H40" s="125">
        <f t="shared" si="17"/>
        <v>7.22553219</v>
      </c>
      <c r="I40" s="125">
        <f t="shared" si="17"/>
        <v>8.7173034169999983</v>
      </c>
      <c r="J40" s="125">
        <f t="shared" si="17"/>
        <v>8.7437635059999987</v>
      </c>
      <c r="K40" s="125">
        <f t="shared" si="17"/>
        <v>8.7519830779999985</v>
      </c>
      <c r="L40" s="125">
        <f t="shared" si="17"/>
        <v>8.7858255979999988</v>
      </c>
      <c r="M40" s="125">
        <f t="shared" si="17"/>
        <v>8.8203875659999991</v>
      </c>
      <c r="N40" s="125">
        <f t="shared" si="17"/>
        <v>8.8008467330000002</v>
      </c>
      <c r="O40" s="125">
        <f t="shared" si="17"/>
        <v>8.8546533259999993</v>
      </c>
      <c r="P40" s="125">
        <f t="shared" si="17"/>
        <v>8.8247361459999993</v>
      </c>
      <c r="Q40" s="125">
        <f t="shared" si="17"/>
        <v>8.8806099749999987</v>
      </c>
      <c r="R40" s="125">
        <f t="shared" ref="R40:AL40" si="18">R11</f>
        <v>8.8394290729999998</v>
      </c>
      <c r="S40" s="125">
        <f t="shared" si="18"/>
        <v>7.9614165285</v>
      </c>
      <c r="T40" s="125">
        <f t="shared" si="18"/>
        <v>7.0823997880000009</v>
      </c>
      <c r="U40" s="125">
        <f t="shared" si="18"/>
        <v>6.2022964940999996</v>
      </c>
      <c r="V40" s="125">
        <f t="shared" si="18"/>
        <v>5.3209547435999998</v>
      </c>
      <c r="W40" s="125">
        <f t="shared" si="18"/>
        <v>4.4380866604999998</v>
      </c>
      <c r="X40" s="125">
        <f t="shared" si="18"/>
        <v>3.5537153803999999</v>
      </c>
      <c r="Y40" s="125">
        <f t="shared" si="18"/>
        <v>2.6677475553000005</v>
      </c>
      <c r="Z40" s="125">
        <f t="shared" si="18"/>
        <v>1.7801344967999999</v>
      </c>
      <c r="AA40" s="125">
        <f t="shared" si="18"/>
        <v>0.89087280489999998</v>
      </c>
      <c r="AB40" s="125">
        <f t="shared" si="18"/>
        <v>0</v>
      </c>
      <c r="AC40" s="125">
        <f t="shared" si="18"/>
        <v>0</v>
      </c>
      <c r="AD40" s="125">
        <f t="shared" si="18"/>
        <v>0</v>
      </c>
      <c r="AE40" s="125">
        <f t="shared" si="18"/>
        <v>0</v>
      </c>
      <c r="AF40" s="125">
        <f t="shared" si="18"/>
        <v>0</v>
      </c>
      <c r="AG40" s="125">
        <f t="shared" si="18"/>
        <v>0</v>
      </c>
      <c r="AH40" s="125">
        <f t="shared" si="18"/>
        <v>0</v>
      </c>
      <c r="AI40" s="125">
        <f t="shared" si="18"/>
        <v>0</v>
      </c>
      <c r="AJ40" s="125">
        <f t="shared" si="18"/>
        <v>0</v>
      </c>
      <c r="AK40" s="125">
        <f t="shared" si="18"/>
        <v>0</v>
      </c>
      <c r="AL40" s="125">
        <f t="shared" si="18"/>
        <v>0</v>
      </c>
    </row>
    <row r="41" spans="2:38" x14ac:dyDescent="0.3">
      <c r="B41" s="128" t="str">
        <f t="shared" si="3"/>
        <v>Oil</v>
      </c>
      <c r="C41" s="125">
        <f t="shared" ref="C41:Q41" si="19">C12</f>
        <v>1.6217275555555557</v>
      </c>
      <c r="D41" s="125">
        <f t="shared" si="19"/>
        <v>0.99177088888888887</v>
      </c>
      <c r="E41" s="125">
        <f t="shared" si="19"/>
        <v>0.4078</v>
      </c>
      <c r="F41" s="125">
        <f t="shared" si="19"/>
        <v>0.27186666666666676</v>
      </c>
      <c r="G41" s="125">
        <f t="shared" si="19"/>
        <v>0.13593333333333338</v>
      </c>
      <c r="H41" s="125">
        <f t="shared" si="19"/>
        <v>0</v>
      </c>
      <c r="I41" s="125">
        <f t="shared" si="19"/>
        <v>0</v>
      </c>
      <c r="J41" s="125">
        <f t="shared" si="19"/>
        <v>0</v>
      </c>
      <c r="K41" s="125">
        <f t="shared" si="19"/>
        <v>0</v>
      </c>
      <c r="L41" s="125">
        <f t="shared" si="19"/>
        <v>0</v>
      </c>
      <c r="M41" s="125">
        <f t="shared" si="19"/>
        <v>0</v>
      </c>
      <c r="N41" s="125">
        <f t="shared" si="19"/>
        <v>0</v>
      </c>
      <c r="O41" s="125">
        <f t="shared" si="19"/>
        <v>0</v>
      </c>
      <c r="P41" s="125">
        <f t="shared" si="19"/>
        <v>0</v>
      </c>
      <c r="Q41" s="125">
        <f t="shared" si="19"/>
        <v>0</v>
      </c>
      <c r="R41" s="125">
        <f t="shared" ref="R41:AL41" si="20">R12</f>
        <v>0</v>
      </c>
      <c r="S41" s="125">
        <f t="shared" si="20"/>
        <v>0</v>
      </c>
      <c r="T41" s="125">
        <f t="shared" si="20"/>
        <v>0</v>
      </c>
      <c r="U41" s="125">
        <f t="shared" si="20"/>
        <v>0</v>
      </c>
      <c r="V41" s="125">
        <f t="shared" si="20"/>
        <v>0</v>
      </c>
      <c r="W41" s="125">
        <f t="shared" si="20"/>
        <v>0</v>
      </c>
      <c r="X41" s="125">
        <f t="shared" si="20"/>
        <v>0</v>
      </c>
      <c r="Y41" s="125">
        <f t="shared" si="20"/>
        <v>0</v>
      </c>
      <c r="Z41" s="125">
        <f t="shared" si="20"/>
        <v>0</v>
      </c>
      <c r="AA41" s="125">
        <f t="shared" si="20"/>
        <v>0</v>
      </c>
      <c r="AB41" s="125">
        <f t="shared" si="20"/>
        <v>0</v>
      </c>
      <c r="AC41" s="125">
        <f t="shared" si="20"/>
        <v>0</v>
      </c>
      <c r="AD41" s="125">
        <f t="shared" si="20"/>
        <v>0</v>
      </c>
      <c r="AE41" s="125">
        <f t="shared" si="20"/>
        <v>0</v>
      </c>
      <c r="AF41" s="125">
        <f t="shared" si="20"/>
        <v>0</v>
      </c>
      <c r="AG41" s="125">
        <f t="shared" si="20"/>
        <v>0</v>
      </c>
      <c r="AH41" s="125">
        <f t="shared" si="20"/>
        <v>0</v>
      </c>
      <c r="AI41" s="125">
        <f t="shared" si="20"/>
        <v>0</v>
      </c>
      <c r="AJ41" s="125">
        <f t="shared" si="20"/>
        <v>0</v>
      </c>
      <c r="AK41" s="125">
        <f t="shared" si="20"/>
        <v>0</v>
      </c>
      <c r="AL41" s="125">
        <f t="shared" si="20"/>
        <v>0</v>
      </c>
    </row>
    <row r="42" spans="2:38" x14ac:dyDescent="0.3">
      <c r="B42" s="128" t="str">
        <f t="shared" si="3"/>
        <v>Coal</v>
      </c>
      <c r="C42" s="125">
        <f t="shared" ref="C42:Q42" si="21">C13</f>
        <v>4.6124711111111116</v>
      </c>
      <c r="D42" s="125">
        <f t="shared" si="21"/>
        <v>4.5000511111111106</v>
      </c>
      <c r="E42" s="125">
        <f t="shared" si="21"/>
        <v>4.38774</v>
      </c>
      <c r="F42" s="125">
        <f t="shared" si="21"/>
        <v>3.9720499999999999</v>
      </c>
      <c r="G42" s="125">
        <f t="shared" si="21"/>
        <v>2.4528400000000001</v>
      </c>
      <c r="H42" s="125">
        <f t="shared" si="21"/>
        <v>2.4289900000000006</v>
      </c>
      <c r="I42" s="125">
        <f t="shared" si="21"/>
        <v>1.9436400000000003</v>
      </c>
      <c r="J42" s="125">
        <f t="shared" si="21"/>
        <v>1.5699566666666664</v>
      </c>
      <c r="K42" s="125">
        <f t="shared" si="21"/>
        <v>1.4754400000000001</v>
      </c>
      <c r="L42" s="125">
        <f t="shared" si="21"/>
        <v>1.4754400000000001</v>
      </c>
      <c r="M42" s="125">
        <f t="shared" si="21"/>
        <v>1.4754400000000001</v>
      </c>
      <c r="N42" s="125">
        <f t="shared" si="21"/>
        <v>1.4754400000000001</v>
      </c>
      <c r="O42" s="125">
        <f t="shared" si="21"/>
        <v>1.4754400000000001</v>
      </c>
      <c r="P42" s="125">
        <f t="shared" si="21"/>
        <v>1.4754400000000001</v>
      </c>
      <c r="Q42" s="125">
        <f t="shared" si="21"/>
        <v>1.4754400000000001</v>
      </c>
      <c r="R42" s="125">
        <f t="shared" ref="R42:AL42" si="22">R13</f>
        <v>0</v>
      </c>
      <c r="S42" s="125">
        <f t="shared" si="22"/>
        <v>0</v>
      </c>
      <c r="T42" s="125">
        <f t="shared" si="22"/>
        <v>0</v>
      </c>
      <c r="U42" s="125">
        <f t="shared" si="22"/>
        <v>0</v>
      </c>
      <c r="V42" s="125">
        <f t="shared" si="22"/>
        <v>0</v>
      </c>
      <c r="W42" s="125">
        <f t="shared" si="22"/>
        <v>0</v>
      </c>
      <c r="X42" s="125">
        <f t="shared" si="22"/>
        <v>0</v>
      </c>
      <c r="Y42" s="125">
        <f t="shared" si="22"/>
        <v>0</v>
      </c>
      <c r="Z42" s="125">
        <f t="shared" si="22"/>
        <v>0</v>
      </c>
      <c r="AA42" s="125">
        <f t="shared" si="22"/>
        <v>0</v>
      </c>
      <c r="AB42" s="125">
        <f t="shared" si="22"/>
        <v>0</v>
      </c>
      <c r="AC42" s="125">
        <f t="shared" si="22"/>
        <v>0</v>
      </c>
      <c r="AD42" s="125">
        <f t="shared" si="22"/>
        <v>0</v>
      </c>
      <c r="AE42" s="125">
        <f t="shared" si="22"/>
        <v>0</v>
      </c>
      <c r="AF42" s="125">
        <f t="shared" si="22"/>
        <v>0</v>
      </c>
      <c r="AG42" s="125">
        <f t="shared" si="22"/>
        <v>0</v>
      </c>
      <c r="AH42" s="125">
        <f t="shared" si="22"/>
        <v>0</v>
      </c>
      <c r="AI42" s="125">
        <f t="shared" si="22"/>
        <v>0</v>
      </c>
      <c r="AJ42" s="125">
        <f t="shared" si="22"/>
        <v>0</v>
      </c>
      <c r="AK42" s="125">
        <f t="shared" si="22"/>
        <v>0</v>
      </c>
      <c r="AL42" s="125">
        <f t="shared" si="22"/>
        <v>0</v>
      </c>
    </row>
    <row r="43" spans="2:38" x14ac:dyDescent="0.3">
      <c r="B43" s="128" t="str">
        <f t="shared" si="3"/>
        <v>Nuclear</v>
      </c>
      <c r="C43" s="125">
        <f t="shared" ref="C43:Q43" si="23">C14</f>
        <v>1.708</v>
      </c>
      <c r="D43" s="125">
        <f t="shared" si="23"/>
        <v>1.708</v>
      </c>
      <c r="E43" s="125">
        <f t="shared" si="23"/>
        <v>1.841</v>
      </c>
      <c r="F43" s="125">
        <f t="shared" si="23"/>
        <v>1.841</v>
      </c>
      <c r="G43" s="125">
        <f t="shared" si="23"/>
        <v>1.841</v>
      </c>
      <c r="H43" s="125">
        <f t="shared" si="23"/>
        <v>1.841</v>
      </c>
      <c r="I43" s="125">
        <f t="shared" si="23"/>
        <v>1.841</v>
      </c>
      <c r="J43" s="125">
        <f t="shared" si="23"/>
        <v>1.841</v>
      </c>
      <c r="K43" s="125">
        <f t="shared" si="23"/>
        <v>1.841</v>
      </c>
      <c r="L43" s="125">
        <f t="shared" si="23"/>
        <v>1.841</v>
      </c>
      <c r="M43" s="125">
        <f t="shared" si="23"/>
        <v>1.841</v>
      </c>
      <c r="N43" s="125">
        <f t="shared" si="23"/>
        <v>1.841</v>
      </c>
      <c r="O43" s="125">
        <f t="shared" si="23"/>
        <v>1.841</v>
      </c>
      <c r="P43" s="125">
        <f t="shared" si="23"/>
        <v>1.841</v>
      </c>
      <c r="Q43" s="125">
        <f t="shared" si="23"/>
        <v>1.841</v>
      </c>
      <c r="R43" s="125">
        <f t="shared" ref="R43:AL43" si="24">R14</f>
        <v>1.841</v>
      </c>
      <c r="S43" s="125">
        <f t="shared" si="24"/>
        <v>1.841</v>
      </c>
      <c r="T43" s="125">
        <f t="shared" si="24"/>
        <v>1.841</v>
      </c>
      <c r="U43" s="125">
        <f t="shared" si="24"/>
        <v>1.841</v>
      </c>
      <c r="V43" s="125">
        <f t="shared" si="24"/>
        <v>1.841</v>
      </c>
      <c r="W43" s="125">
        <f t="shared" si="24"/>
        <v>1.841</v>
      </c>
      <c r="X43" s="125">
        <f t="shared" si="24"/>
        <v>1.841</v>
      </c>
      <c r="Y43" s="125">
        <f t="shared" si="24"/>
        <v>1.841</v>
      </c>
      <c r="Z43" s="125">
        <f t="shared" si="24"/>
        <v>1.841</v>
      </c>
      <c r="AA43" s="125">
        <f t="shared" si="24"/>
        <v>1.841</v>
      </c>
      <c r="AB43" s="125">
        <f t="shared" si="24"/>
        <v>1.841</v>
      </c>
      <c r="AC43" s="125">
        <f t="shared" si="24"/>
        <v>1.841</v>
      </c>
      <c r="AD43" s="125">
        <f t="shared" si="24"/>
        <v>1.841</v>
      </c>
      <c r="AE43" s="125">
        <f t="shared" si="24"/>
        <v>1.841</v>
      </c>
      <c r="AF43" s="125">
        <f t="shared" si="24"/>
        <v>1.841</v>
      </c>
      <c r="AG43" s="125">
        <f t="shared" si="24"/>
        <v>1.841</v>
      </c>
      <c r="AH43" s="125">
        <f t="shared" si="24"/>
        <v>1.841</v>
      </c>
      <c r="AI43" s="125">
        <f t="shared" si="24"/>
        <v>1.841</v>
      </c>
      <c r="AJ43" s="125">
        <f t="shared" si="24"/>
        <v>1.841</v>
      </c>
      <c r="AK43" s="125">
        <f t="shared" si="24"/>
        <v>1.841</v>
      </c>
      <c r="AL43" s="125">
        <f t="shared" si="24"/>
        <v>1.841</v>
      </c>
    </row>
    <row r="44" spans="2:38" x14ac:dyDescent="0.3">
      <c r="B44" s="128" t="str">
        <f t="shared" si="3"/>
        <v>Imports</v>
      </c>
      <c r="C44" s="125">
        <f>C30</f>
        <v>6.2655000000000021</v>
      </c>
      <c r="D44" s="125">
        <f t="shared" ref="D44:AL44" si="25">D30</f>
        <v>8.0225276877250025</v>
      </c>
      <c r="E44" s="125">
        <f t="shared" si="25"/>
        <v>9.7234965432499987</v>
      </c>
      <c r="F44" s="125">
        <f t="shared" si="25"/>
        <v>5.4034798636249999</v>
      </c>
      <c r="G44" s="125">
        <f t="shared" si="25"/>
        <v>6.376978738600001</v>
      </c>
      <c r="H44" s="125">
        <f t="shared" si="25"/>
        <v>6.26217151025</v>
      </c>
      <c r="I44" s="125">
        <f t="shared" si="25"/>
        <v>6.0949341956000005</v>
      </c>
      <c r="J44" s="125">
        <f t="shared" si="25"/>
        <v>5.9893001360142222</v>
      </c>
      <c r="K44" s="125">
        <f t="shared" si="25"/>
        <v>5.8955885448202681</v>
      </c>
      <c r="L44" s="125">
        <f t="shared" si="25"/>
        <v>5.7539944606480002</v>
      </c>
      <c r="M44" s="125">
        <f t="shared" si="25"/>
        <v>5.5928826233720006</v>
      </c>
      <c r="N44" s="125">
        <f t="shared" si="25"/>
        <v>5.5340435743946674</v>
      </c>
      <c r="O44" s="125">
        <f t="shared" si="25"/>
        <v>5.3023215570440003</v>
      </c>
      <c r="P44" s="125">
        <f t="shared" si="25"/>
        <v>5.2734824449089777</v>
      </c>
      <c r="Q44" s="125">
        <f t="shared" si="25"/>
        <v>5.0003131855672454</v>
      </c>
      <c r="R44" s="125">
        <f t="shared" si="25"/>
        <v>5.0177266003168004</v>
      </c>
      <c r="S44" s="125">
        <f t="shared" si="25"/>
        <v>5.0759809931477085</v>
      </c>
      <c r="T44" s="125">
        <f t="shared" si="25"/>
        <v>5.1190985826837965</v>
      </c>
      <c r="U44" s="125">
        <f t="shared" si="25"/>
        <v>5.1499433989630852</v>
      </c>
      <c r="V44" s="125">
        <f t="shared" si="25"/>
        <v>5.1717974145219232</v>
      </c>
      <c r="W44" s="125">
        <f t="shared" si="25"/>
        <v>5.1875993357895336</v>
      </c>
      <c r="X44" s="125">
        <f t="shared" si="25"/>
        <v>5.2001304448795382</v>
      </c>
      <c r="Y44" s="125">
        <f t="shared" si="25"/>
        <v>5.3721834706895617</v>
      </c>
      <c r="Z44" s="125">
        <f t="shared" si="25"/>
        <v>5.6207831618839128</v>
      </c>
      <c r="AA44" s="125">
        <f t="shared" si="25"/>
        <v>5.8507388830034994</v>
      </c>
      <c r="AB44" s="125">
        <f t="shared" si="25"/>
        <v>5.9073202821318453</v>
      </c>
      <c r="AC44" s="125">
        <f t="shared" si="25"/>
        <v>6.0049787016404581</v>
      </c>
      <c r="AD44" s="125">
        <f t="shared" si="25"/>
        <v>6.0991067416827933</v>
      </c>
      <c r="AE44" s="125">
        <f t="shared" si="25"/>
        <v>6.189330320183366</v>
      </c>
      <c r="AF44" s="125">
        <f t="shared" si="25"/>
        <v>6.2754160893205411</v>
      </c>
      <c r="AG44" s="125">
        <f t="shared" si="25"/>
        <v>6.3573631179294976</v>
      </c>
      <c r="AH44" s="125">
        <f t="shared" si="25"/>
        <v>6.4359584961081797</v>
      </c>
      <c r="AI44" s="125">
        <f t="shared" si="25"/>
        <v>6.5123191530496243</v>
      </c>
      <c r="AJ44" s="125">
        <f t="shared" si="25"/>
        <v>6.5875856043580399</v>
      </c>
      <c r="AK44" s="125">
        <f t="shared" si="25"/>
        <v>6.6625635510901606</v>
      </c>
      <c r="AL44" s="125">
        <f t="shared" si="25"/>
        <v>6.737673169145916</v>
      </c>
    </row>
    <row r="45" spans="2:38" x14ac:dyDescent="0.3">
      <c r="B45" s="128" t="str">
        <f t="shared" si="3"/>
        <v>Solar Thermal</v>
      </c>
      <c r="C45" s="125">
        <f t="shared" ref="C45:Q45" si="26">C16</f>
        <v>7.2399999999999999E-3</v>
      </c>
      <c r="D45" s="125">
        <f t="shared" si="26"/>
        <v>7.2399999999999999E-3</v>
      </c>
      <c r="E45" s="125">
        <f t="shared" si="26"/>
        <v>7.2399999999999999E-3</v>
      </c>
      <c r="F45" s="125">
        <f t="shared" si="26"/>
        <v>7.2399999999999999E-3</v>
      </c>
      <c r="G45" s="125">
        <f t="shared" si="26"/>
        <v>7.2399999999999999E-3</v>
      </c>
      <c r="H45" s="125">
        <f t="shared" si="26"/>
        <v>7.2399999999999999E-3</v>
      </c>
      <c r="I45" s="125">
        <f t="shared" si="26"/>
        <v>7.2399999999999999E-3</v>
      </c>
      <c r="J45" s="125">
        <f t="shared" si="26"/>
        <v>7.2399999999999999E-3</v>
      </c>
      <c r="K45" s="125">
        <f t="shared" si="26"/>
        <v>7.2399999999999999E-3</v>
      </c>
      <c r="L45" s="125">
        <f t="shared" si="26"/>
        <v>7.2399999999999999E-3</v>
      </c>
      <c r="M45" s="125">
        <f t="shared" si="26"/>
        <v>7.2399999999999999E-3</v>
      </c>
      <c r="N45" s="125">
        <f t="shared" si="26"/>
        <v>7.2399999999999999E-3</v>
      </c>
      <c r="O45" s="125">
        <f t="shared" si="26"/>
        <v>7.2399999999999999E-3</v>
      </c>
      <c r="P45" s="125">
        <f t="shared" si="26"/>
        <v>7.2399999999999999E-3</v>
      </c>
      <c r="Q45" s="125">
        <f t="shared" si="26"/>
        <v>7.2399999999999999E-3</v>
      </c>
      <c r="R45" s="125">
        <f t="shared" ref="R45:AL45" si="27">R16</f>
        <v>7.2399999999999999E-3</v>
      </c>
      <c r="S45" s="125">
        <f t="shared" si="27"/>
        <v>7.2399999999999999E-3</v>
      </c>
      <c r="T45" s="125">
        <f t="shared" si="27"/>
        <v>7.2399999999999999E-3</v>
      </c>
      <c r="U45" s="125">
        <f t="shared" si="27"/>
        <v>7.2399999999999999E-3</v>
      </c>
      <c r="V45" s="125">
        <f t="shared" si="27"/>
        <v>7.2399999999999999E-3</v>
      </c>
      <c r="W45" s="125">
        <f t="shared" si="27"/>
        <v>7.2399999999999999E-3</v>
      </c>
      <c r="X45" s="125">
        <f t="shared" si="27"/>
        <v>7.2399999999999999E-3</v>
      </c>
      <c r="Y45" s="125">
        <f t="shared" si="27"/>
        <v>7.2399999999999999E-3</v>
      </c>
      <c r="Z45" s="125">
        <f t="shared" si="27"/>
        <v>7.2399999999999999E-3</v>
      </c>
      <c r="AA45" s="125">
        <f t="shared" si="27"/>
        <v>7.2399999999999999E-3</v>
      </c>
      <c r="AB45" s="125">
        <f t="shared" si="27"/>
        <v>7.2399999999999999E-3</v>
      </c>
      <c r="AC45" s="125">
        <f t="shared" si="27"/>
        <v>7.2399999999999999E-3</v>
      </c>
      <c r="AD45" s="125">
        <f t="shared" si="27"/>
        <v>7.2399999999999999E-3</v>
      </c>
      <c r="AE45" s="125">
        <f t="shared" si="27"/>
        <v>7.2399999999999999E-3</v>
      </c>
      <c r="AF45" s="125">
        <f t="shared" si="27"/>
        <v>7.2399999999999999E-3</v>
      </c>
      <c r="AG45" s="125">
        <f t="shared" si="27"/>
        <v>7.2399999999999999E-3</v>
      </c>
      <c r="AH45" s="125">
        <f t="shared" si="27"/>
        <v>7.2399999999999999E-3</v>
      </c>
      <c r="AI45" s="125">
        <f t="shared" si="27"/>
        <v>7.2399999999999999E-3</v>
      </c>
      <c r="AJ45" s="125">
        <f t="shared" si="27"/>
        <v>7.2399999999999999E-3</v>
      </c>
      <c r="AK45" s="125">
        <f t="shared" si="27"/>
        <v>7.2399999999999999E-3</v>
      </c>
      <c r="AL45" s="125">
        <f t="shared" si="27"/>
        <v>7.2399999999999999E-3</v>
      </c>
    </row>
    <row r="46" spans="2:38" x14ac:dyDescent="0.3">
      <c r="B46" s="128" t="str">
        <f t="shared" si="3"/>
        <v>Municipal Solid Waste</v>
      </c>
      <c r="C46" s="125">
        <f t="shared" ref="C46:Q46" si="28">C17</f>
        <v>0.20714000000000002</v>
      </c>
      <c r="D46" s="125">
        <f t="shared" si="28"/>
        <v>0.20714000000000002</v>
      </c>
      <c r="E46" s="125">
        <f t="shared" si="28"/>
        <v>0.20714000000000002</v>
      </c>
      <c r="F46" s="125">
        <f t="shared" si="28"/>
        <v>0.20714000000000002</v>
      </c>
      <c r="G46" s="125">
        <f t="shared" si="28"/>
        <v>0.20714000000000002</v>
      </c>
      <c r="H46" s="125">
        <f t="shared" si="28"/>
        <v>0.20714000000000002</v>
      </c>
      <c r="I46" s="125">
        <f t="shared" si="28"/>
        <v>0.20714000000000002</v>
      </c>
      <c r="J46" s="125">
        <f t="shared" si="28"/>
        <v>0.20714000000000002</v>
      </c>
      <c r="K46" s="125">
        <f t="shared" si="28"/>
        <v>0.20714000000000002</v>
      </c>
      <c r="L46" s="125">
        <f t="shared" si="28"/>
        <v>0.20714000000000002</v>
      </c>
      <c r="M46" s="125">
        <f t="shared" si="28"/>
        <v>0.20714000000000002</v>
      </c>
      <c r="N46" s="125">
        <f t="shared" si="28"/>
        <v>0.20714000000000002</v>
      </c>
      <c r="O46" s="125">
        <f t="shared" si="28"/>
        <v>0.20714000000000002</v>
      </c>
      <c r="P46" s="125">
        <f t="shared" si="28"/>
        <v>0.20714000000000002</v>
      </c>
      <c r="Q46" s="125">
        <f t="shared" si="28"/>
        <v>0.20714000000000002</v>
      </c>
      <c r="R46" s="125">
        <f t="shared" ref="R46:AL46" si="29">R17</f>
        <v>0.20714000000000002</v>
      </c>
      <c r="S46" s="125">
        <f t="shared" si="29"/>
        <v>0.20714000000000002</v>
      </c>
      <c r="T46" s="125">
        <f t="shared" si="29"/>
        <v>0.20714000000000002</v>
      </c>
      <c r="U46" s="125">
        <f t="shared" si="29"/>
        <v>0.20714000000000002</v>
      </c>
      <c r="V46" s="125">
        <f t="shared" si="29"/>
        <v>0.20714000000000002</v>
      </c>
      <c r="W46" s="125">
        <f t="shared" si="29"/>
        <v>0.20714000000000002</v>
      </c>
      <c r="X46" s="125">
        <f t="shared" si="29"/>
        <v>0.20714000000000002</v>
      </c>
      <c r="Y46" s="125">
        <f t="shared" si="29"/>
        <v>0.20714000000000002</v>
      </c>
      <c r="Z46" s="125">
        <f t="shared" si="29"/>
        <v>0.20714000000000002</v>
      </c>
      <c r="AA46" s="125">
        <f t="shared" si="29"/>
        <v>0.20714000000000002</v>
      </c>
      <c r="AB46" s="125">
        <f t="shared" si="29"/>
        <v>0.20714000000000002</v>
      </c>
      <c r="AC46" s="125">
        <f t="shared" si="29"/>
        <v>0.20714000000000002</v>
      </c>
      <c r="AD46" s="125">
        <f t="shared" si="29"/>
        <v>0.20714000000000002</v>
      </c>
      <c r="AE46" s="125">
        <f t="shared" si="29"/>
        <v>0.20714000000000002</v>
      </c>
      <c r="AF46" s="125">
        <f t="shared" si="29"/>
        <v>0.20714000000000002</v>
      </c>
      <c r="AG46" s="125">
        <f t="shared" si="29"/>
        <v>0.20714000000000002</v>
      </c>
      <c r="AH46" s="125">
        <f t="shared" si="29"/>
        <v>0.20714000000000002</v>
      </c>
      <c r="AI46" s="125">
        <f t="shared" si="29"/>
        <v>0.20714000000000002</v>
      </c>
      <c r="AJ46" s="125">
        <f t="shared" si="29"/>
        <v>0.20714000000000002</v>
      </c>
      <c r="AK46" s="125">
        <f t="shared" si="29"/>
        <v>0.20714000000000002</v>
      </c>
      <c r="AL46" s="125">
        <f t="shared" si="29"/>
        <v>0.20714000000000002</v>
      </c>
    </row>
    <row r="47" spans="2:38" x14ac:dyDescent="0.3">
      <c r="B47" s="128" t="str">
        <f t="shared" si="3"/>
        <v>Black Liquor</v>
      </c>
      <c r="C47" s="125">
        <f t="shared" ref="C47:Q47" si="30">C18</f>
        <v>2.869E-2</v>
      </c>
      <c r="D47" s="125">
        <f t="shared" si="30"/>
        <v>2.869E-2</v>
      </c>
      <c r="E47" s="125">
        <f t="shared" si="30"/>
        <v>2.869E-2</v>
      </c>
      <c r="F47" s="125">
        <f t="shared" si="30"/>
        <v>2.869E-2</v>
      </c>
      <c r="G47" s="125">
        <f t="shared" si="30"/>
        <v>2.869E-2</v>
      </c>
      <c r="H47" s="125">
        <f t="shared" si="30"/>
        <v>0</v>
      </c>
      <c r="I47" s="125">
        <f t="shared" si="30"/>
        <v>0</v>
      </c>
      <c r="J47" s="125">
        <f t="shared" si="30"/>
        <v>0</v>
      </c>
      <c r="K47" s="125">
        <f t="shared" si="30"/>
        <v>0</v>
      </c>
      <c r="L47" s="125">
        <f t="shared" si="30"/>
        <v>0</v>
      </c>
      <c r="M47" s="125">
        <f t="shared" si="30"/>
        <v>0</v>
      </c>
      <c r="N47" s="125">
        <f t="shared" si="30"/>
        <v>0</v>
      </c>
      <c r="O47" s="125">
        <f t="shared" si="30"/>
        <v>0</v>
      </c>
      <c r="P47" s="125">
        <f t="shared" si="30"/>
        <v>0</v>
      </c>
      <c r="Q47" s="125">
        <f t="shared" si="30"/>
        <v>0</v>
      </c>
      <c r="R47" s="125">
        <f t="shared" ref="R47:AL47" si="31">R18</f>
        <v>0</v>
      </c>
      <c r="S47" s="125">
        <f t="shared" si="31"/>
        <v>0</v>
      </c>
      <c r="T47" s="125">
        <f t="shared" si="31"/>
        <v>0</v>
      </c>
      <c r="U47" s="125">
        <f t="shared" si="31"/>
        <v>0</v>
      </c>
      <c r="V47" s="125">
        <f t="shared" si="31"/>
        <v>0</v>
      </c>
      <c r="W47" s="125">
        <f t="shared" si="31"/>
        <v>0</v>
      </c>
      <c r="X47" s="125">
        <f t="shared" si="31"/>
        <v>0</v>
      </c>
      <c r="Y47" s="125">
        <f t="shared" si="31"/>
        <v>0</v>
      </c>
      <c r="Z47" s="125">
        <f t="shared" si="31"/>
        <v>0</v>
      </c>
      <c r="AA47" s="125">
        <f t="shared" si="31"/>
        <v>0</v>
      </c>
      <c r="AB47" s="125">
        <f t="shared" si="31"/>
        <v>0</v>
      </c>
      <c r="AC47" s="125">
        <f t="shared" si="31"/>
        <v>0</v>
      </c>
      <c r="AD47" s="125">
        <f t="shared" si="31"/>
        <v>0</v>
      </c>
      <c r="AE47" s="125">
        <f t="shared" si="31"/>
        <v>0</v>
      </c>
      <c r="AF47" s="125">
        <f t="shared" si="31"/>
        <v>0</v>
      </c>
      <c r="AG47" s="125">
        <f t="shared" si="31"/>
        <v>0</v>
      </c>
      <c r="AH47" s="125">
        <f t="shared" si="31"/>
        <v>0</v>
      </c>
      <c r="AI47" s="125">
        <f t="shared" si="31"/>
        <v>0</v>
      </c>
      <c r="AJ47" s="125">
        <f t="shared" si="31"/>
        <v>0</v>
      </c>
      <c r="AK47" s="125">
        <f t="shared" si="31"/>
        <v>0</v>
      </c>
      <c r="AL47" s="125">
        <f t="shared" si="31"/>
        <v>0</v>
      </c>
    </row>
    <row r="48" spans="2:38" x14ac:dyDescent="0.3">
      <c r="B48" s="128" t="str">
        <f t="shared" si="3"/>
        <v>Landfill Gas</v>
      </c>
      <c r="C48" s="125">
        <f t="shared" ref="C48:Q48" si="32">C19</f>
        <v>2.453E-2</v>
      </c>
      <c r="D48" s="125">
        <f t="shared" si="32"/>
        <v>2.453E-2</v>
      </c>
      <c r="E48" s="125">
        <f t="shared" si="32"/>
        <v>2.453E-2</v>
      </c>
      <c r="F48" s="125">
        <f t="shared" si="32"/>
        <v>2.453E-2</v>
      </c>
      <c r="G48" s="125">
        <f t="shared" si="32"/>
        <v>2.453E-2</v>
      </c>
      <c r="H48" s="125">
        <f t="shared" si="32"/>
        <v>2.453E-2</v>
      </c>
      <c r="I48" s="125">
        <f t="shared" si="32"/>
        <v>2.453E-2</v>
      </c>
      <c r="J48" s="125">
        <f t="shared" si="32"/>
        <v>2.453E-2</v>
      </c>
      <c r="K48" s="125">
        <f t="shared" si="32"/>
        <v>2.453E-2</v>
      </c>
      <c r="L48" s="125">
        <f t="shared" si="32"/>
        <v>2.453E-2</v>
      </c>
      <c r="M48" s="125">
        <f t="shared" si="32"/>
        <v>2.453E-2</v>
      </c>
      <c r="N48" s="125">
        <f t="shared" si="32"/>
        <v>2.453E-2</v>
      </c>
      <c r="O48" s="125">
        <f t="shared" si="32"/>
        <v>2.453E-2</v>
      </c>
      <c r="P48" s="125">
        <f t="shared" si="32"/>
        <v>2.453E-2</v>
      </c>
      <c r="Q48" s="125">
        <f t="shared" si="32"/>
        <v>2.453E-2</v>
      </c>
      <c r="R48" s="125">
        <f t="shared" ref="R48:AL48" si="33">R19</f>
        <v>2.453E-2</v>
      </c>
      <c r="S48" s="125">
        <f t="shared" si="33"/>
        <v>2.453E-2</v>
      </c>
      <c r="T48" s="125">
        <f t="shared" si="33"/>
        <v>2.453E-2</v>
      </c>
      <c r="U48" s="125">
        <f t="shared" si="33"/>
        <v>2.453E-2</v>
      </c>
      <c r="V48" s="125">
        <f t="shared" si="33"/>
        <v>2.453E-2</v>
      </c>
      <c r="W48" s="125">
        <f t="shared" si="33"/>
        <v>2.453E-2</v>
      </c>
      <c r="X48" s="125">
        <f t="shared" si="33"/>
        <v>2.453E-2</v>
      </c>
      <c r="Y48" s="125">
        <f t="shared" si="33"/>
        <v>2.453E-2</v>
      </c>
      <c r="Z48" s="125">
        <f t="shared" si="33"/>
        <v>2.453E-2</v>
      </c>
      <c r="AA48" s="125">
        <f t="shared" si="33"/>
        <v>2.453E-2</v>
      </c>
      <c r="AB48" s="125">
        <f t="shared" si="33"/>
        <v>2.453E-2</v>
      </c>
      <c r="AC48" s="125">
        <f t="shared" si="33"/>
        <v>2.453E-2</v>
      </c>
      <c r="AD48" s="125">
        <f t="shared" si="33"/>
        <v>2.453E-2</v>
      </c>
      <c r="AE48" s="125">
        <f t="shared" si="33"/>
        <v>2.453E-2</v>
      </c>
      <c r="AF48" s="125">
        <f t="shared" si="33"/>
        <v>2.453E-2</v>
      </c>
      <c r="AG48" s="125">
        <f t="shared" si="33"/>
        <v>2.453E-2</v>
      </c>
      <c r="AH48" s="125">
        <f t="shared" si="33"/>
        <v>2.453E-2</v>
      </c>
      <c r="AI48" s="125">
        <f t="shared" si="33"/>
        <v>2.453E-2</v>
      </c>
      <c r="AJ48" s="125">
        <f t="shared" si="33"/>
        <v>2.453E-2</v>
      </c>
      <c r="AK48" s="125">
        <f t="shared" si="33"/>
        <v>2.453E-2</v>
      </c>
      <c r="AL48" s="125">
        <f t="shared" si="33"/>
        <v>2.453E-2</v>
      </c>
    </row>
    <row r="49" spans="2:38" x14ac:dyDescent="0.3">
      <c r="B49" s="128" t="str">
        <f t="shared" si="3"/>
        <v>CHP</v>
      </c>
      <c r="C49" s="125">
        <f t="shared" ref="C49:O49" si="34">C20</f>
        <v>0</v>
      </c>
      <c r="D49" s="125">
        <f t="shared" si="34"/>
        <v>0</v>
      </c>
      <c r="E49" s="125">
        <f t="shared" si="34"/>
        <v>0</v>
      </c>
      <c r="F49" s="125">
        <f t="shared" si="34"/>
        <v>0</v>
      </c>
      <c r="G49" s="125">
        <f t="shared" si="34"/>
        <v>0</v>
      </c>
      <c r="H49" s="125">
        <f t="shared" si="34"/>
        <v>0</v>
      </c>
      <c r="I49" s="125">
        <f t="shared" si="34"/>
        <v>1.2E-2</v>
      </c>
      <c r="J49" s="125">
        <f t="shared" si="34"/>
        <v>2.4E-2</v>
      </c>
      <c r="K49" s="125">
        <f t="shared" si="34"/>
        <v>3.5999999999999997E-2</v>
      </c>
      <c r="L49" s="125">
        <f t="shared" si="34"/>
        <v>4.8000000000000001E-2</v>
      </c>
      <c r="M49" s="125">
        <f t="shared" si="34"/>
        <v>0.06</v>
      </c>
      <c r="N49" s="125">
        <f t="shared" si="34"/>
        <v>7.1999999999999995E-2</v>
      </c>
      <c r="O49" s="125">
        <f t="shared" si="34"/>
        <v>8.4000000000000005E-2</v>
      </c>
      <c r="P49" s="125">
        <f t="shared" ref="P49:AL49" si="35">P20</f>
        <v>9.6000000000000002E-2</v>
      </c>
      <c r="Q49" s="125">
        <f t="shared" si="35"/>
        <v>0.108</v>
      </c>
      <c r="R49" s="125">
        <f t="shared" si="35"/>
        <v>0.12</v>
      </c>
      <c r="S49" s="125">
        <f t="shared" si="35"/>
        <v>0.153</v>
      </c>
      <c r="T49" s="125">
        <f t="shared" si="35"/>
        <v>0.186</v>
      </c>
      <c r="U49" s="125">
        <f t="shared" si="35"/>
        <v>0.219</v>
      </c>
      <c r="V49" s="125">
        <f t="shared" si="35"/>
        <v>0.252</v>
      </c>
      <c r="W49" s="125">
        <f t="shared" si="35"/>
        <v>0.28499999999999998</v>
      </c>
      <c r="X49" s="125">
        <f t="shared" si="35"/>
        <v>0.318</v>
      </c>
      <c r="Y49" s="125">
        <f t="shared" si="35"/>
        <v>0.35099999999999998</v>
      </c>
      <c r="Z49" s="125">
        <f t="shared" si="35"/>
        <v>0.38400000000000001</v>
      </c>
      <c r="AA49" s="125">
        <f t="shared" si="35"/>
        <v>0.41699999999999998</v>
      </c>
      <c r="AB49" s="125">
        <f t="shared" si="35"/>
        <v>0.45</v>
      </c>
      <c r="AC49" s="125">
        <f t="shared" si="35"/>
        <v>0.45090000000000002</v>
      </c>
      <c r="AD49" s="125">
        <f t="shared" si="35"/>
        <v>0.45180000000000003</v>
      </c>
      <c r="AE49" s="125">
        <f t="shared" si="35"/>
        <v>0.45269999999999999</v>
      </c>
      <c r="AF49" s="125">
        <f t="shared" si="35"/>
        <v>0.4536</v>
      </c>
      <c r="AG49" s="125">
        <f t="shared" si="35"/>
        <v>0.45450000000000002</v>
      </c>
      <c r="AH49" s="125">
        <f t="shared" si="35"/>
        <v>0.45540000000000003</v>
      </c>
      <c r="AI49" s="125">
        <f t="shared" si="35"/>
        <v>0.45630000000000004</v>
      </c>
      <c r="AJ49" s="125">
        <f t="shared" si="35"/>
        <v>0.4572</v>
      </c>
      <c r="AK49" s="125">
        <f t="shared" si="35"/>
        <v>0.45810000000000001</v>
      </c>
      <c r="AL49" s="125">
        <f t="shared" si="35"/>
        <v>0.45900000000000002</v>
      </c>
    </row>
    <row r="50" spans="2:38" ht="15" thickBot="1" x14ac:dyDescent="0.35">
      <c r="B50" s="185" t="str">
        <f t="shared" si="3"/>
        <v>Rooftop PV</v>
      </c>
      <c r="C50" s="125">
        <f t="shared" ref="C50:AL50" si="36">C21</f>
        <v>0.23891300000000001</v>
      </c>
      <c r="D50" s="125">
        <f t="shared" si="36"/>
        <v>0.46095700000000001</v>
      </c>
      <c r="E50" s="125">
        <f t="shared" si="36"/>
        <v>0.66327700000000001</v>
      </c>
      <c r="F50" s="125">
        <f t="shared" si="36"/>
        <v>0.77269900000000002</v>
      </c>
      <c r="G50" s="125">
        <f t="shared" si="36"/>
        <v>0.95830741666666652</v>
      </c>
      <c r="H50" s="125">
        <f t="shared" si="36"/>
        <v>1.1439158333333332</v>
      </c>
      <c r="I50" s="125">
        <f t="shared" si="36"/>
        <v>1.32952425</v>
      </c>
      <c r="J50" s="125">
        <f t="shared" si="36"/>
        <v>1.5151326666666667</v>
      </c>
      <c r="K50" s="125">
        <f t="shared" si="36"/>
        <v>1.7007410833333334</v>
      </c>
      <c r="L50" s="125">
        <f t="shared" si="36"/>
        <v>1.8863494999999999</v>
      </c>
      <c r="M50" s="125">
        <f t="shared" si="36"/>
        <v>2.0719579166666668</v>
      </c>
      <c r="N50" s="125">
        <f t="shared" si="36"/>
        <v>2.2575663333333331</v>
      </c>
      <c r="O50" s="125">
        <f t="shared" si="36"/>
        <v>2.4431747500000003</v>
      </c>
      <c r="P50" s="125">
        <f t="shared" si="36"/>
        <v>2.6287831666666666</v>
      </c>
      <c r="Q50" s="125">
        <f t="shared" si="36"/>
        <v>2.8143915833333333</v>
      </c>
      <c r="R50" s="125">
        <f t="shared" si="36"/>
        <v>3</v>
      </c>
      <c r="S50" s="125">
        <f t="shared" si="36"/>
        <v>3</v>
      </c>
      <c r="T50" s="125">
        <f t="shared" si="36"/>
        <v>3</v>
      </c>
      <c r="U50" s="125">
        <f t="shared" si="36"/>
        <v>3</v>
      </c>
      <c r="V50" s="125">
        <f t="shared" si="36"/>
        <v>3</v>
      </c>
      <c r="W50" s="125">
        <f t="shared" si="36"/>
        <v>3</v>
      </c>
      <c r="X50" s="125">
        <f t="shared" si="36"/>
        <v>3</v>
      </c>
      <c r="Y50" s="125">
        <f t="shared" si="36"/>
        <v>3</v>
      </c>
      <c r="Z50" s="125">
        <f t="shared" si="36"/>
        <v>3</v>
      </c>
      <c r="AA50" s="125">
        <f t="shared" si="36"/>
        <v>3</v>
      </c>
      <c r="AB50" s="125">
        <f t="shared" si="36"/>
        <v>3</v>
      </c>
      <c r="AC50" s="125">
        <f t="shared" si="36"/>
        <v>3</v>
      </c>
      <c r="AD50" s="125">
        <f t="shared" si="36"/>
        <v>3</v>
      </c>
      <c r="AE50" s="125">
        <f t="shared" si="36"/>
        <v>3</v>
      </c>
      <c r="AF50" s="125">
        <f t="shared" si="36"/>
        <v>3</v>
      </c>
      <c r="AG50" s="125">
        <f t="shared" si="36"/>
        <v>3</v>
      </c>
      <c r="AH50" s="125">
        <f t="shared" si="36"/>
        <v>3</v>
      </c>
      <c r="AI50" s="125">
        <f t="shared" si="36"/>
        <v>3</v>
      </c>
      <c r="AJ50" s="125">
        <f t="shared" si="36"/>
        <v>3</v>
      </c>
      <c r="AK50" s="125">
        <f t="shared" si="36"/>
        <v>3</v>
      </c>
      <c r="AL50" s="125">
        <f t="shared" si="36"/>
        <v>3</v>
      </c>
    </row>
    <row r="51" spans="2:38" ht="15" thickBot="1" x14ac:dyDescent="0.35">
      <c r="B51" s="129" t="s">
        <v>52</v>
      </c>
      <c r="C51" s="130">
        <f>SUM(C33:C50)</f>
        <v>22.434691750976189</v>
      </c>
      <c r="D51" s="130">
        <f t="shared" ref="D51:AL51" si="37">SUM(D33:D50)</f>
        <v>24.25292685634405</v>
      </c>
      <c r="E51" s="130">
        <f t="shared" si="37"/>
        <v>26.464425391678567</v>
      </c>
      <c r="F51" s="130">
        <f t="shared" si="37"/>
        <v>22.112452162863093</v>
      </c>
      <c r="G51" s="130">
        <f t="shared" si="37"/>
        <v>21.586752563314285</v>
      </c>
      <c r="H51" s="130">
        <f t="shared" si="37"/>
        <v>21.855726676440472</v>
      </c>
      <c r="I51" s="130">
        <f t="shared" si="37"/>
        <v>22.909471862599993</v>
      </c>
      <c r="J51" s="130">
        <f t="shared" si="37"/>
        <v>22.970229642014218</v>
      </c>
      <c r="K51" s="130">
        <f t="shared" si="37"/>
        <v>23.42052603948693</v>
      </c>
      <c r="L51" s="130">
        <f t="shared" si="37"/>
        <v>23.852379558647993</v>
      </c>
      <c r="M51" s="130">
        <f t="shared" si="37"/>
        <v>24.269444772705327</v>
      </c>
      <c r="N51" s="130">
        <f t="shared" si="37"/>
        <v>25.141059974061328</v>
      </c>
      <c r="O51" s="130">
        <f t="shared" si="37"/>
        <v>25.494169633043995</v>
      </c>
      <c r="P51" s="130">
        <f t="shared" si="37"/>
        <v>26.373198424242311</v>
      </c>
      <c r="Q51" s="130">
        <f t="shared" si="37"/>
        <v>26.426908077233907</v>
      </c>
      <c r="R51" s="130">
        <f t="shared" si="37"/>
        <v>25.600045673316796</v>
      </c>
      <c r="S51" s="130">
        <f t="shared" si="37"/>
        <v>25.474104562646104</v>
      </c>
      <c r="T51" s="130">
        <f t="shared" si="37"/>
        <v>25.309505475477394</v>
      </c>
      <c r="U51" s="130">
        <f t="shared" si="37"/>
        <v>25.109030084448683</v>
      </c>
      <c r="V51" s="130">
        <f t="shared" si="37"/>
        <v>24.875808458896319</v>
      </c>
      <c r="W51" s="130">
        <f t="shared" si="37"/>
        <v>24.612491429249534</v>
      </c>
      <c r="X51" s="130">
        <f t="shared" si="37"/>
        <v>24.321883413221936</v>
      </c>
      <c r="Y51" s="130">
        <f t="shared" si="37"/>
        <v>24.400075697585081</v>
      </c>
      <c r="Z51" s="130">
        <f t="shared" si="37"/>
        <v>24.676973550896633</v>
      </c>
      <c r="AA51" s="130">
        <f t="shared" si="37"/>
        <v>25.478236935037732</v>
      </c>
      <c r="AB51" s="130">
        <f t="shared" si="37"/>
        <v>26.737407477083025</v>
      </c>
      <c r="AC51" s="130">
        <f t="shared" si="37"/>
        <v>27.382574509245845</v>
      </c>
      <c r="AD51" s="130">
        <f t="shared" si="37"/>
        <v>28.017023786961374</v>
      </c>
      <c r="AE51" s="130">
        <f t="shared" si="37"/>
        <v>28.634279001669739</v>
      </c>
      <c r="AF51" s="130">
        <f t="shared" si="37"/>
        <v>29.230012771411925</v>
      </c>
      <c r="AG51" s="130">
        <f t="shared" si="37"/>
        <v>29.804277261682749</v>
      </c>
      <c r="AH51" s="130">
        <f t="shared" si="37"/>
        <v>30.362099996364048</v>
      </c>
      <c r="AI51" s="130">
        <f t="shared" si="37"/>
        <v>30.911012254538246</v>
      </c>
      <c r="AJ51" s="130">
        <f t="shared" si="37"/>
        <v>31.458772962943701</v>
      </c>
      <c r="AK51" s="130">
        <f t="shared" si="37"/>
        <v>32.01302299716415</v>
      </c>
      <c r="AL51" s="130">
        <f t="shared" si="37"/>
        <v>32.578619381857976</v>
      </c>
    </row>
    <row r="53" spans="2:38" s="230" customFormat="1" x14ac:dyDescent="0.3"/>
    <row r="120" spans="3:4" x14ac:dyDescent="0.3">
      <c r="C120" s="213"/>
    </row>
    <row r="123" spans="3:4" x14ac:dyDescent="0.3">
      <c r="C123" s="213"/>
      <c r="D123" s="213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1A73-27C0-4E57-AF33-6A8F521B7C22}">
  <sheetPr>
    <tabColor theme="3" tint="0.59999389629810485"/>
  </sheetPr>
  <dimension ref="B1:AN102"/>
  <sheetViews>
    <sheetView zoomScale="70" zoomScaleNormal="70" workbookViewId="0"/>
  </sheetViews>
  <sheetFormatPr defaultColWidth="8.88671875" defaultRowHeight="14.4" x14ac:dyDescent="0.3"/>
  <cols>
    <col min="1" max="1" width="8.88671875" style="43"/>
    <col min="2" max="2" width="40.5546875" style="43" bestFit="1" customWidth="1"/>
    <col min="3" max="3" width="12.5546875" style="43" bestFit="1" customWidth="1"/>
    <col min="4" max="38" width="12.44140625" style="43" bestFit="1" customWidth="1"/>
    <col min="39" max="16384" width="8.88671875" style="43"/>
  </cols>
  <sheetData>
    <row r="1" spans="2:38" x14ac:dyDescent="0.3">
      <c r="B1" s="43" t="s">
        <v>350</v>
      </c>
    </row>
    <row r="2" spans="2:38" ht="15" thickBot="1" x14ac:dyDescent="0.35">
      <c r="B2" s="118" t="s">
        <v>567</v>
      </c>
    </row>
    <row r="3" spans="2:38" ht="15" thickBot="1" x14ac:dyDescent="0.35">
      <c r="C3" s="121">
        <v>2015</v>
      </c>
      <c r="D3" s="122">
        <v>2016</v>
      </c>
      <c r="E3" s="122">
        <v>2017</v>
      </c>
      <c r="F3" s="122">
        <v>2018</v>
      </c>
      <c r="G3" s="122">
        <v>2019</v>
      </c>
      <c r="H3" s="122">
        <v>2020</v>
      </c>
      <c r="I3" s="122">
        <v>2021</v>
      </c>
      <c r="J3" s="122">
        <v>2022</v>
      </c>
      <c r="K3" s="122">
        <v>2023</v>
      </c>
      <c r="L3" s="122">
        <v>2024</v>
      </c>
      <c r="M3" s="122">
        <v>2025</v>
      </c>
      <c r="N3" s="122">
        <v>2026</v>
      </c>
      <c r="O3" s="122">
        <v>2027</v>
      </c>
      <c r="P3" s="122">
        <v>2028</v>
      </c>
      <c r="Q3" s="122">
        <v>2029</v>
      </c>
      <c r="R3" s="122">
        <v>2030</v>
      </c>
      <c r="S3" s="122">
        <v>2031</v>
      </c>
      <c r="T3" s="122">
        <v>2032</v>
      </c>
      <c r="U3" s="122">
        <v>2033</v>
      </c>
      <c r="V3" s="122">
        <v>2034</v>
      </c>
      <c r="W3" s="122">
        <v>2035</v>
      </c>
      <c r="X3" s="122">
        <v>2036</v>
      </c>
      <c r="Y3" s="122">
        <v>2037</v>
      </c>
      <c r="Z3" s="122">
        <v>2038</v>
      </c>
      <c r="AA3" s="122">
        <v>2039</v>
      </c>
      <c r="AB3" s="122">
        <v>2040</v>
      </c>
      <c r="AC3" s="122">
        <v>2041</v>
      </c>
      <c r="AD3" s="122">
        <v>2042</v>
      </c>
      <c r="AE3" s="122">
        <v>2043</v>
      </c>
      <c r="AF3" s="122">
        <v>2044</v>
      </c>
      <c r="AG3" s="122">
        <v>2045</v>
      </c>
      <c r="AH3" s="122">
        <v>2046</v>
      </c>
      <c r="AI3" s="122">
        <v>2047</v>
      </c>
      <c r="AJ3" s="122">
        <v>2048</v>
      </c>
      <c r="AK3" s="122">
        <v>2049</v>
      </c>
      <c r="AL3" s="123">
        <v>2050</v>
      </c>
    </row>
    <row r="4" spans="2:38" x14ac:dyDescent="0.3">
      <c r="B4" s="124" t="s">
        <v>334</v>
      </c>
      <c r="C4" s="125">
        <v>1.0862622312888222</v>
      </c>
      <c r="D4" s="126">
        <v>1.086228317035433</v>
      </c>
      <c r="E4" s="126">
        <v>1.442486244132563</v>
      </c>
      <c r="F4" s="126">
        <v>1.9082419906706594</v>
      </c>
      <c r="G4" s="126">
        <v>2.373997737208756</v>
      </c>
      <c r="H4" s="126">
        <v>2.373997737208756</v>
      </c>
      <c r="I4" s="126">
        <v>2.7816268003049704</v>
      </c>
      <c r="J4" s="126">
        <v>3.1864188976690655</v>
      </c>
      <c r="K4" s="126">
        <v>3.5837068695800385</v>
      </c>
      <c r="L4" s="126">
        <v>4.0472597610082781</v>
      </c>
      <c r="M4" s="126">
        <v>4.519896759299856</v>
      </c>
      <c r="N4" s="126">
        <v>5.0069421490103538</v>
      </c>
      <c r="O4" s="126">
        <v>5.6566321201160692</v>
      </c>
      <c r="P4" s="126">
        <v>6.3216201575108562</v>
      </c>
      <c r="Q4" s="126">
        <v>6.3834269625040116</v>
      </c>
      <c r="R4" s="126">
        <v>6.4482862492658386</v>
      </c>
      <c r="S4" s="126">
        <v>6.5141765044602264</v>
      </c>
      <c r="T4" s="126">
        <v>6.5839823365624257</v>
      </c>
      <c r="U4" s="126">
        <v>6.6582122536268518</v>
      </c>
      <c r="V4" s="126">
        <v>6.7365468489541183</v>
      </c>
      <c r="W4" s="126">
        <v>6.8156920831144197</v>
      </c>
      <c r="X4" s="126">
        <v>6.8968342405160854</v>
      </c>
      <c r="Y4" s="126">
        <v>6.9788589937527199</v>
      </c>
      <c r="Z4" s="126">
        <v>7.060656105476836</v>
      </c>
      <c r="AA4" s="126">
        <v>7.1412026878918837</v>
      </c>
      <c r="AB4" s="126">
        <v>7.2195661103345143</v>
      </c>
      <c r="AC4" s="126">
        <v>7.2955128641263389</v>
      </c>
      <c r="AD4" s="126">
        <v>7.3686589766123749</v>
      </c>
      <c r="AE4" s="126">
        <v>7.4387144628385506</v>
      </c>
      <c r="AF4" s="126">
        <v>7.5054914084486954</v>
      </c>
      <c r="AG4" s="126">
        <v>7.5690617048772371</v>
      </c>
      <c r="AH4" s="126">
        <v>7.6299739016069452</v>
      </c>
      <c r="AI4" s="126">
        <v>7.6890237265041561</v>
      </c>
      <c r="AJ4" s="126">
        <v>7.7470644101823183</v>
      </c>
      <c r="AK4" s="126">
        <v>7.8047206803202114</v>
      </c>
      <c r="AL4" s="127">
        <v>7.8623585350185099</v>
      </c>
    </row>
    <row r="5" spans="2:38" x14ac:dyDescent="0.3">
      <c r="B5" s="128" t="s">
        <v>335</v>
      </c>
      <c r="C5" s="113">
        <v>0.50915449161361381</v>
      </c>
      <c r="D5" s="111">
        <v>0.50915449161361381</v>
      </c>
      <c r="E5" s="111">
        <v>0.5455482449573027</v>
      </c>
      <c r="F5" s="111">
        <v>0.58194199830099003</v>
      </c>
      <c r="G5" s="111">
        <v>0.61833575164468169</v>
      </c>
      <c r="H5" s="111">
        <v>0.65472950498836868</v>
      </c>
      <c r="I5" s="111">
        <v>0.65472950498836868</v>
      </c>
      <c r="J5" s="111">
        <v>0.65472950498836868</v>
      </c>
      <c r="K5" s="111">
        <v>0.65472950498836868</v>
      </c>
      <c r="L5" s="111">
        <v>0.65472950498836868</v>
      </c>
      <c r="M5" s="111">
        <v>0.65472950498836868</v>
      </c>
      <c r="N5" s="111">
        <v>0.65472950498836868</v>
      </c>
      <c r="O5" s="111">
        <v>0.65472950498836868</v>
      </c>
      <c r="P5" s="111">
        <v>0.65472950498836868</v>
      </c>
      <c r="Q5" s="111">
        <v>0.65472950498836868</v>
      </c>
      <c r="R5" s="111">
        <v>0.65472950498836868</v>
      </c>
      <c r="S5" s="111">
        <v>0.65472950498836868</v>
      </c>
      <c r="T5" s="111">
        <v>0.65472950498836868</v>
      </c>
      <c r="U5" s="111">
        <v>0.65472950498836868</v>
      </c>
      <c r="V5" s="111">
        <v>0.65472950498836868</v>
      </c>
      <c r="W5" s="111">
        <v>0.65472950498836868</v>
      </c>
      <c r="X5" s="111">
        <v>0.65472950498836868</v>
      </c>
      <c r="Y5" s="111">
        <v>0.65472950498836868</v>
      </c>
      <c r="Z5" s="111">
        <v>0.65472950498836868</v>
      </c>
      <c r="AA5" s="111">
        <v>0.65472950498836868</v>
      </c>
      <c r="AB5" s="111">
        <v>0.65472950498836868</v>
      </c>
      <c r="AC5" s="111">
        <v>0.65472950498836868</v>
      </c>
      <c r="AD5" s="111">
        <v>0.65472950498836868</v>
      </c>
      <c r="AE5" s="111">
        <v>0.65472950498836868</v>
      </c>
      <c r="AF5" s="111">
        <v>0.65472950498836868</v>
      </c>
      <c r="AG5" s="111">
        <v>0.65472950498836868</v>
      </c>
      <c r="AH5" s="111">
        <v>0.65472950498836868</v>
      </c>
      <c r="AI5" s="111">
        <v>0.65472950498836868</v>
      </c>
      <c r="AJ5" s="111">
        <v>0.65472950498836868</v>
      </c>
      <c r="AK5" s="111">
        <v>0.65472950498836868</v>
      </c>
      <c r="AL5" s="112">
        <v>0.65472950498836868</v>
      </c>
    </row>
    <row r="6" spans="2:38" x14ac:dyDescent="0.3">
      <c r="B6" s="128" t="s">
        <v>336</v>
      </c>
      <c r="C6" s="113">
        <v>0</v>
      </c>
      <c r="D6" s="111">
        <v>0</v>
      </c>
      <c r="E6" s="111">
        <v>0</v>
      </c>
      <c r="F6" s="111">
        <v>0</v>
      </c>
      <c r="G6" s="111">
        <v>0</v>
      </c>
      <c r="H6" s="111">
        <v>0.91367672711611392</v>
      </c>
      <c r="I6" s="111">
        <v>0.91367672711611392</v>
      </c>
      <c r="J6" s="111">
        <v>0.91367672711611392</v>
      </c>
      <c r="K6" s="111">
        <v>1.3557783692690686</v>
      </c>
      <c r="L6" s="111">
        <v>1.3557783692690686</v>
      </c>
      <c r="M6" s="111">
        <v>1.3557783692690686</v>
      </c>
      <c r="N6" s="111">
        <v>2.8294505097789391</v>
      </c>
      <c r="O6" s="111">
        <v>2.8294505097789391</v>
      </c>
      <c r="P6" s="111">
        <v>4.3031226502887874</v>
      </c>
      <c r="Q6" s="111">
        <v>4.3031226502887874</v>
      </c>
      <c r="R6" s="111">
        <v>5.7767947907986752</v>
      </c>
      <c r="S6" s="111">
        <v>5.7767947907986752</v>
      </c>
      <c r="T6" s="111">
        <v>5.7767947907986752</v>
      </c>
      <c r="U6" s="111">
        <v>5.7767947907986752</v>
      </c>
      <c r="V6" s="111">
        <v>5.7767947907986752</v>
      </c>
      <c r="W6" s="111">
        <v>5.7767947907986752</v>
      </c>
      <c r="X6" s="111">
        <v>5.7767947907986752</v>
      </c>
      <c r="Y6" s="111">
        <v>5.7767947907986752</v>
      </c>
      <c r="Z6" s="111">
        <v>5.7767947907986752</v>
      </c>
      <c r="AA6" s="111">
        <v>5.7767947907986752</v>
      </c>
      <c r="AB6" s="111">
        <v>5.7767947907986752</v>
      </c>
      <c r="AC6" s="111">
        <v>5.7767947907986752</v>
      </c>
      <c r="AD6" s="111">
        <v>5.7767947907986752</v>
      </c>
      <c r="AE6" s="111">
        <v>5.7767947907986752</v>
      </c>
      <c r="AF6" s="111">
        <v>5.7767947907986752</v>
      </c>
      <c r="AG6" s="111">
        <v>5.7767947907986752</v>
      </c>
      <c r="AH6" s="111">
        <v>5.7767947907986752</v>
      </c>
      <c r="AI6" s="111">
        <v>5.7767947907986752</v>
      </c>
      <c r="AJ6" s="111">
        <v>5.7767947907986752</v>
      </c>
      <c r="AK6" s="111">
        <v>5.7767947907986752</v>
      </c>
      <c r="AL6" s="112">
        <v>5.7767947907986752</v>
      </c>
    </row>
    <row r="7" spans="2:38" x14ac:dyDescent="0.3">
      <c r="B7" s="128" t="s">
        <v>338</v>
      </c>
      <c r="C7" s="113">
        <v>0.19125399367680812</v>
      </c>
      <c r="D7" s="111">
        <v>0.36634567802881757</v>
      </c>
      <c r="E7" s="111">
        <v>0.54143736238087214</v>
      </c>
      <c r="F7" s="111">
        <v>0.54143736238087214</v>
      </c>
      <c r="G7" s="111">
        <v>0.54143736238087214</v>
      </c>
      <c r="H7" s="111">
        <v>0.54143736238087214</v>
      </c>
      <c r="I7" s="111">
        <v>0.54143736238087214</v>
      </c>
      <c r="J7" s="111">
        <v>0.54143736238087214</v>
      </c>
      <c r="K7" s="111">
        <v>0.54143736238087214</v>
      </c>
      <c r="L7" s="111">
        <v>0.54143736238087214</v>
      </c>
      <c r="M7" s="111">
        <v>0.54143736238087214</v>
      </c>
      <c r="N7" s="111">
        <v>0.54143736238087214</v>
      </c>
      <c r="O7" s="111">
        <v>0.54143736238087214</v>
      </c>
      <c r="P7" s="111">
        <v>0.54143736238087214</v>
      </c>
      <c r="Q7" s="111">
        <v>0.54143736238087214</v>
      </c>
      <c r="R7" s="111">
        <v>0.54143736238087214</v>
      </c>
      <c r="S7" s="111">
        <v>0.54143736238087214</v>
      </c>
      <c r="T7" s="111">
        <v>0.54143736238087214</v>
      </c>
      <c r="U7" s="111">
        <v>0.54143736238087214</v>
      </c>
      <c r="V7" s="111">
        <v>0.54143736238087214</v>
      </c>
      <c r="W7" s="111">
        <v>0.54143736238087214</v>
      </c>
      <c r="X7" s="111">
        <v>0.54143736238087214</v>
      </c>
      <c r="Y7" s="111">
        <v>0.54143736238087214</v>
      </c>
      <c r="Z7" s="111">
        <v>0.54143736238087214</v>
      </c>
      <c r="AA7" s="111">
        <v>0.54143736238087214</v>
      </c>
      <c r="AB7" s="111">
        <v>0.54143736238087214</v>
      </c>
      <c r="AC7" s="111">
        <v>0.54143736238087214</v>
      </c>
      <c r="AD7" s="111">
        <v>0.54143736238087214</v>
      </c>
      <c r="AE7" s="111">
        <v>0.54143736238087214</v>
      </c>
      <c r="AF7" s="111">
        <v>0.54143736238087214</v>
      </c>
      <c r="AG7" s="111">
        <v>0.54143736238087214</v>
      </c>
      <c r="AH7" s="111">
        <v>0.54143736238087214</v>
      </c>
      <c r="AI7" s="111">
        <v>0.54143736238087214</v>
      </c>
      <c r="AJ7" s="111">
        <v>0.54143736238087214</v>
      </c>
      <c r="AK7" s="111">
        <v>0.54143736238087214</v>
      </c>
      <c r="AL7" s="112">
        <v>0.54143736238087214</v>
      </c>
    </row>
    <row r="8" spans="2:38" x14ac:dyDescent="0.3">
      <c r="B8" s="128" t="s">
        <v>226</v>
      </c>
      <c r="C8" s="113">
        <v>1.6487439528003287E-3</v>
      </c>
      <c r="D8" s="111">
        <v>1.6487439528003287E-3</v>
      </c>
      <c r="E8" s="111">
        <v>1.6487439528003287E-3</v>
      </c>
      <c r="F8" s="111">
        <v>1.6487439528003287E-3</v>
      </c>
      <c r="G8" s="111">
        <v>1.6487439528003287E-3</v>
      </c>
      <c r="H8" s="111">
        <v>1.6487439528003287E-3</v>
      </c>
      <c r="I8" s="111">
        <v>1.6487439528003287E-3</v>
      </c>
      <c r="J8" s="111">
        <v>1.6487439528003287E-3</v>
      </c>
      <c r="K8" s="111">
        <v>1.6487439528003287E-3</v>
      </c>
      <c r="L8" s="111">
        <v>1.6487439528003287E-3</v>
      </c>
      <c r="M8" s="111">
        <v>1.6487439528003287E-3</v>
      </c>
      <c r="N8" s="111">
        <v>1.6487439528003287E-3</v>
      </c>
      <c r="O8" s="111">
        <v>1.6487439528003287E-3</v>
      </c>
      <c r="P8" s="111">
        <v>1.6487439528003287E-3</v>
      </c>
      <c r="Q8" s="111">
        <v>1.6487439528003287E-3</v>
      </c>
      <c r="R8" s="111">
        <v>1.6487439528003287E-3</v>
      </c>
      <c r="S8" s="111">
        <v>1.6487439528003287E-3</v>
      </c>
      <c r="T8" s="111">
        <v>1.6487439528003287E-3</v>
      </c>
      <c r="U8" s="111">
        <v>1.6487439528003287E-3</v>
      </c>
      <c r="V8" s="111">
        <v>1.6487439528003287E-3</v>
      </c>
      <c r="W8" s="111">
        <v>1.6487439528003287E-3</v>
      </c>
      <c r="X8" s="111">
        <v>1.6487439528003287E-3</v>
      </c>
      <c r="Y8" s="111">
        <v>1.6487439528003287E-3</v>
      </c>
      <c r="Z8" s="111">
        <v>1.6487439528003287E-3</v>
      </c>
      <c r="AA8" s="111">
        <v>1.6487439528003287E-3</v>
      </c>
      <c r="AB8" s="111">
        <v>1.6487439528003287E-3</v>
      </c>
      <c r="AC8" s="111">
        <v>1.6487439528003287E-3</v>
      </c>
      <c r="AD8" s="111">
        <v>1.6487439528003287E-3</v>
      </c>
      <c r="AE8" s="111">
        <v>1.6487439528003287E-3</v>
      </c>
      <c r="AF8" s="111">
        <v>1.6487439528003287E-3</v>
      </c>
      <c r="AG8" s="111">
        <v>1.6487439528003287E-3</v>
      </c>
      <c r="AH8" s="111">
        <v>1.6487439528003287E-3</v>
      </c>
      <c r="AI8" s="111">
        <v>1.6487439528003287E-3</v>
      </c>
      <c r="AJ8" s="111">
        <v>1.6487439528003287E-3</v>
      </c>
      <c r="AK8" s="111">
        <v>1.6487439528003287E-3</v>
      </c>
      <c r="AL8" s="112">
        <v>1.6487439528003287E-3</v>
      </c>
    </row>
    <row r="9" spans="2:38" x14ac:dyDescent="0.3">
      <c r="B9" s="128" t="s">
        <v>467</v>
      </c>
      <c r="C9" s="113">
        <v>1.6191252704483003</v>
      </c>
      <c r="D9" s="111">
        <v>1.6191252704483003</v>
      </c>
      <c r="E9" s="111">
        <v>1.6191252704483003</v>
      </c>
      <c r="F9" s="111">
        <v>1.6191252704483003</v>
      </c>
      <c r="G9" s="111">
        <v>1.6191252704483003</v>
      </c>
      <c r="H9" s="111">
        <v>1.6191252704483003</v>
      </c>
      <c r="I9" s="111">
        <v>1.6191252704483003</v>
      </c>
      <c r="J9" s="111">
        <v>1.6191252704483003</v>
      </c>
      <c r="K9" s="111">
        <v>1.6185144203725064</v>
      </c>
      <c r="L9" s="111">
        <v>1.6163998895866165</v>
      </c>
      <c r="M9" s="111">
        <v>1.6121753981244624</v>
      </c>
      <c r="N9" s="111">
        <v>1.6024794886408182</v>
      </c>
      <c r="O9" s="111">
        <v>1.5830860441869894</v>
      </c>
      <c r="P9" s="111">
        <v>1.5585448816264087</v>
      </c>
      <c r="Q9" s="111">
        <v>1.5442152418015578</v>
      </c>
      <c r="R9" s="111">
        <v>1.5367458087220973</v>
      </c>
      <c r="S9" s="111">
        <v>1.5374918331093894</v>
      </c>
      <c r="T9" s="111">
        <v>1.5382917880782681</v>
      </c>
      <c r="U9" s="111">
        <v>1.5391306733216057</v>
      </c>
      <c r="V9" s="111">
        <v>1.5399884576490308</v>
      </c>
      <c r="W9" s="111">
        <v>1.5408089280374895</v>
      </c>
      <c r="X9" s="111">
        <v>1.541624722858131</v>
      </c>
      <c r="Y9" s="111">
        <v>1.5424136802856871</v>
      </c>
      <c r="Z9" s="111">
        <v>1.5431737811015851</v>
      </c>
      <c r="AA9" s="111">
        <v>1.5438939275405574</v>
      </c>
      <c r="AB9" s="111">
        <v>1.5445673919711889</v>
      </c>
      <c r="AC9" s="111">
        <v>1.5452034784113917</v>
      </c>
      <c r="AD9" s="111">
        <v>1.5457946760959302</v>
      </c>
      <c r="AE9" s="111">
        <v>1.546334355961311</v>
      </c>
      <c r="AF9" s="111">
        <v>1.5468377224947372</v>
      </c>
      <c r="AG9" s="111">
        <v>1.5473031330340252</v>
      </c>
      <c r="AH9" s="111">
        <v>1.5477433534417151</v>
      </c>
      <c r="AI9" s="111">
        <v>1.548172702505783</v>
      </c>
      <c r="AJ9" s="111">
        <v>1.5485953124424816</v>
      </c>
      <c r="AK9" s="111">
        <v>1.5490206302601077</v>
      </c>
      <c r="AL9" s="112">
        <v>1.5494481757741385</v>
      </c>
    </row>
    <row r="10" spans="2:38" x14ac:dyDescent="0.3">
      <c r="B10" s="128" t="s">
        <v>351</v>
      </c>
      <c r="C10" s="113">
        <v>2.4831121403996764E-2</v>
      </c>
      <c r="D10" s="111">
        <v>2.4831121403996764E-2</v>
      </c>
      <c r="E10" s="111">
        <v>2.4831121403996764E-2</v>
      </c>
      <c r="F10" s="111">
        <v>2.4831121403996764E-2</v>
      </c>
      <c r="G10" s="111">
        <v>2.4831121403996764E-2</v>
      </c>
      <c r="H10" s="111">
        <v>2.4831121403996764E-2</v>
      </c>
      <c r="I10" s="111">
        <v>2.4831121403996764E-2</v>
      </c>
      <c r="J10" s="111">
        <v>2.4831121403996764E-2</v>
      </c>
      <c r="K10" s="111">
        <v>2.4831121403996764E-2</v>
      </c>
      <c r="L10" s="111">
        <v>2.4831121403996764E-2</v>
      </c>
      <c r="M10" s="111">
        <v>2.4831121403996764E-2</v>
      </c>
      <c r="N10" s="111">
        <v>2.4831121403996764E-2</v>
      </c>
      <c r="O10" s="111">
        <v>2.4831121403996764E-2</v>
      </c>
      <c r="P10" s="111">
        <v>2.4831121403996764E-2</v>
      </c>
      <c r="Q10" s="111">
        <v>2.4831121403996764E-2</v>
      </c>
      <c r="R10" s="111">
        <v>2.4831121403996764E-2</v>
      </c>
      <c r="S10" s="111">
        <v>2.4831121403996764E-2</v>
      </c>
      <c r="T10" s="111">
        <v>2.4831121403996764E-2</v>
      </c>
      <c r="U10" s="111">
        <v>2.4831121403996764E-2</v>
      </c>
      <c r="V10" s="111">
        <v>2.4831121403996764E-2</v>
      </c>
      <c r="W10" s="111">
        <v>2.4831121403996764E-2</v>
      </c>
      <c r="X10" s="111">
        <v>2.4831121403996764E-2</v>
      </c>
      <c r="Y10" s="111">
        <v>2.4831121403996764E-2</v>
      </c>
      <c r="Z10" s="111">
        <v>2.4831121403996764E-2</v>
      </c>
      <c r="AA10" s="111">
        <v>2.4831121403996764E-2</v>
      </c>
      <c r="AB10" s="111">
        <v>2.4831121403996764E-2</v>
      </c>
      <c r="AC10" s="111">
        <v>2.4831121403996764E-2</v>
      </c>
      <c r="AD10" s="111">
        <v>2.4831121403996764E-2</v>
      </c>
      <c r="AE10" s="111">
        <v>2.4831121403996764E-2</v>
      </c>
      <c r="AF10" s="111">
        <v>2.4831121403996764E-2</v>
      </c>
      <c r="AG10" s="111">
        <v>2.4831121403996764E-2</v>
      </c>
      <c r="AH10" s="111">
        <v>2.4831121403996764E-2</v>
      </c>
      <c r="AI10" s="111">
        <v>2.4831121403996764E-2</v>
      </c>
      <c r="AJ10" s="111">
        <v>2.4831121403996764E-2</v>
      </c>
      <c r="AK10" s="111">
        <v>2.4831121403996764E-2</v>
      </c>
      <c r="AL10" s="112">
        <v>2.4831121403996764E-2</v>
      </c>
    </row>
    <row r="11" spans="2:38" x14ac:dyDescent="0.3">
      <c r="B11" s="128" t="s">
        <v>82</v>
      </c>
      <c r="C11" s="113">
        <v>7.9455110133408215</v>
      </c>
      <c r="D11" s="111">
        <v>7.621263472806497</v>
      </c>
      <c r="E11" s="111">
        <v>6.5211323327066344</v>
      </c>
      <c r="F11" s="111">
        <v>12.257925593268782</v>
      </c>
      <c r="G11" s="111">
        <v>13.347843904641724</v>
      </c>
      <c r="H11" s="111">
        <v>14.210538130457541</v>
      </c>
      <c r="I11" s="111">
        <v>14.119842719257768</v>
      </c>
      <c r="J11" s="111">
        <v>13.820029579807455</v>
      </c>
      <c r="K11" s="111">
        <v>13.037698269467683</v>
      </c>
      <c r="L11" s="111">
        <v>12.669862118574136</v>
      </c>
      <c r="M11" s="111">
        <v>12.314303948717601</v>
      </c>
      <c r="N11" s="111">
        <v>11.394063546795227</v>
      </c>
      <c r="O11" s="111">
        <v>11.048464373121574</v>
      </c>
      <c r="P11" s="111">
        <v>10.29615383352256</v>
      </c>
      <c r="Q11" s="111">
        <v>10.271112369065515</v>
      </c>
      <c r="R11" s="111">
        <v>9.8487547122043999</v>
      </c>
      <c r="S11" s="111">
        <v>10.010755910423596</v>
      </c>
      <c r="T11" s="111">
        <v>10.205734678783976</v>
      </c>
      <c r="U11" s="111">
        <v>10.4164963382935</v>
      </c>
      <c r="V11" s="111">
        <v>10.641660598291796</v>
      </c>
      <c r="W11" s="111">
        <v>10.869451271265705</v>
      </c>
      <c r="X11" s="111">
        <v>11.104529890386999</v>
      </c>
      <c r="Y11" s="111">
        <v>11.344340733302912</v>
      </c>
      <c r="Z11" s="111">
        <v>11.585002077398485</v>
      </c>
      <c r="AA11" s="111">
        <v>11.825029510107681</v>
      </c>
      <c r="AB11" s="111">
        <v>12.061331833711002</v>
      </c>
      <c r="AC11" s="111">
        <v>12.291618840064125</v>
      </c>
      <c r="AD11" s="111">
        <v>12.513886617992435</v>
      </c>
      <c r="AE11" s="111">
        <v>12.726990478068721</v>
      </c>
      <c r="AF11" s="111">
        <v>12.930442788855414</v>
      </c>
      <c r="AG11" s="111">
        <v>13.124564054736849</v>
      </c>
      <c r="AH11" s="111">
        <v>13.311078789171162</v>
      </c>
      <c r="AI11" s="111">
        <v>13.492875425537015</v>
      </c>
      <c r="AJ11" s="111">
        <v>13.673544254530146</v>
      </c>
      <c r="AK11" s="111">
        <v>13.854781874152806</v>
      </c>
      <c r="AL11" s="112">
        <v>14.037505743354764</v>
      </c>
    </row>
    <row r="12" spans="2:38" x14ac:dyDescent="0.3">
      <c r="B12" s="128" t="s">
        <v>316</v>
      </c>
      <c r="C12" s="113">
        <v>2.2834652565947731</v>
      </c>
      <c r="D12" s="111">
        <v>0.56962473854622286</v>
      </c>
      <c r="E12" s="111">
        <v>9.576906277811513E-2</v>
      </c>
      <c r="F12" s="111">
        <v>0.35143217018037259</v>
      </c>
      <c r="G12" s="111">
        <v>0.18873754150870384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1">
        <v>0</v>
      </c>
      <c r="X12" s="111">
        <v>0</v>
      </c>
      <c r="Y12" s="111">
        <v>0</v>
      </c>
      <c r="Z12" s="111">
        <v>0</v>
      </c>
      <c r="AA12" s="111">
        <v>0</v>
      </c>
      <c r="AB12" s="111">
        <v>0</v>
      </c>
      <c r="AC12" s="111">
        <v>0</v>
      </c>
      <c r="AD12" s="111">
        <v>0</v>
      </c>
      <c r="AE12" s="111">
        <v>0</v>
      </c>
      <c r="AF12" s="111">
        <v>0</v>
      </c>
      <c r="AG12" s="111">
        <v>0</v>
      </c>
      <c r="AH12" s="111">
        <v>0</v>
      </c>
      <c r="AI12" s="111">
        <v>0</v>
      </c>
      <c r="AJ12" s="111">
        <v>0</v>
      </c>
      <c r="AK12" s="111">
        <v>0</v>
      </c>
      <c r="AL12" s="112">
        <v>0</v>
      </c>
    </row>
    <row r="13" spans="2:38" x14ac:dyDescent="0.3">
      <c r="B13" s="128" t="s">
        <v>79</v>
      </c>
      <c r="C13" s="113">
        <v>15.008273577750622</v>
      </c>
      <c r="D13" s="111">
        <v>11.040140961271677</v>
      </c>
      <c r="E13" s="111">
        <v>8.0755102298094563</v>
      </c>
      <c r="F13" s="111">
        <v>10.085706382687501</v>
      </c>
      <c r="G13" s="111">
        <v>5.4410533849997806</v>
      </c>
      <c r="H13" s="111">
        <v>4.7124672074516916</v>
      </c>
      <c r="I13" s="111">
        <v>3.7757087155961</v>
      </c>
      <c r="J13" s="111">
        <v>3.0152761810564197</v>
      </c>
      <c r="K13" s="111">
        <v>2.7158357595462497</v>
      </c>
      <c r="L13" s="111">
        <v>2.649553782884996</v>
      </c>
      <c r="M13" s="111">
        <v>2.5794262802942729</v>
      </c>
      <c r="N13" s="111">
        <v>2.4322045172504638</v>
      </c>
      <c r="O13" s="111">
        <v>2.3428239555595858</v>
      </c>
      <c r="P13" s="111">
        <v>2.2223277572764277</v>
      </c>
      <c r="Q13" s="111">
        <v>2.1914864734867074</v>
      </c>
      <c r="R13" s="111">
        <v>2.1465112069027561</v>
      </c>
      <c r="S13" s="111">
        <v>2.1789402223276082</v>
      </c>
      <c r="T13" s="111">
        <v>2.2094699960608555</v>
      </c>
      <c r="U13" s="111">
        <v>2.242792282833999</v>
      </c>
      <c r="V13" s="111">
        <v>2.2797398193767986</v>
      </c>
      <c r="W13" s="111">
        <v>2.3192788249378422</v>
      </c>
      <c r="X13" s="111">
        <v>2.361412065868687</v>
      </c>
      <c r="Y13" s="111">
        <v>2.4050515553274781</v>
      </c>
      <c r="Z13" s="111">
        <v>2.4500526840472285</v>
      </c>
      <c r="AA13" s="111">
        <v>2.4948451618708338</v>
      </c>
      <c r="AB13" s="111">
        <v>2.5388549538780123</v>
      </c>
      <c r="AC13" s="111">
        <v>2.5828039609561118</v>
      </c>
      <c r="AD13" s="111">
        <v>2.6264261953656907</v>
      </c>
      <c r="AE13" s="111">
        <v>2.6688770177644563</v>
      </c>
      <c r="AF13" s="111">
        <v>2.7103261391973907</v>
      </c>
      <c r="AG13" s="111">
        <v>2.7508130510367881</v>
      </c>
      <c r="AH13" s="111">
        <v>2.7906908604881036</v>
      </c>
      <c r="AI13" s="111">
        <v>2.8305433781774014</v>
      </c>
      <c r="AJ13" s="111">
        <v>2.8702873264242843</v>
      </c>
      <c r="AK13" s="111">
        <v>2.9104850089133665</v>
      </c>
      <c r="AL13" s="112">
        <v>2.9509081478408423</v>
      </c>
    </row>
    <row r="14" spans="2:38" x14ac:dyDescent="0.3">
      <c r="B14" s="128" t="s">
        <v>346</v>
      </c>
      <c r="C14" s="113">
        <v>14.213976000000883</v>
      </c>
      <c r="D14" s="111">
        <v>14.213976000000883</v>
      </c>
      <c r="E14" s="111">
        <v>15.320801999999764</v>
      </c>
      <c r="F14" s="111">
        <v>15.320801999999764</v>
      </c>
      <c r="G14" s="111">
        <v>15.320801999999764</v>
      </c>
      <c r="H14" s="111">
        <v>15.320801999999764</v>
      </c>
      <c r="I14" s="111">
        <v>15.320801999999764</v>
      </c>
      <c r="J14" s="111">
        <v>15.320801999999764</v>
      </c>
      <c r="K14" s="111">
        <v>15.316763654550195</v>
      </c>
      <c r="L14" s="111">
        <v>15.302905636315735</v>
      </c>
      <c r="M14" s="111">
        <v>15.273715972652015</v>
      </c>
      <c r="N14" s="111">
        <v>15.20320730544217</v>
      </c>
      <c r="O14" s="111">
        <v>15.051898389912621</v>
      </c>
      <c r="P14" s="111">
        <v>14.860890599614029</v>
      </c>
      <c r="Q14" s="111">
        <v>14.745629615440532</v>
      </c>
      <c r="R14" s="111">
        <v>14.692076324121162</v>
      </c>
      <c r="S14" s="111">
        <v>14.697876422613264</v>
      </c>
      <c r="T14" s="111">
        <v>14.704080774906387</v>
      </c>
      <c r="U14" s="111">
        <v>14.710581966024526</v>
      </c>
      <c r="V14" s="111">
        <v>14.717216972426355</v>
      </c>
      <c r="W14" s="111">
        <v>14.7235820756473</v>
      </c>
      <c r="X14" s="111">
        <v>14.729934770090614</v>
      </c>
      <c r="Y14" s="111">
        <v>14.736087100186181</v>
      </c>
      <c r="Z14" s="111">
        <v>14.742046377086119</v>
      </c>
      <c r="AA14" s="111">
        <v>14.74769366766178</v>
      </c>
      <c r="AB14" s="111">
        <v>14.752977998174845</v>
      </c>
      <c r="AC14" s="111">
        <v>14.757980292178043</v>
      </c>
      <c r="AD14" s="111">
        <v>14.762639621298511</v>
      </c>
      <c r="AE14" s="111">
        <v>14.766909965508848</v>
      </c>
      <c r="AF14" s="111">
        <v>14.770905738007611</v>
      </c>
      <c r="AG14" s="111">
        <v>14.774615116370628</v>
      </c>
      <c r="AH14" s="111">
        <v>14.778130616942734</v>
      </c>
      <c r="AI14" s="111">
        <v>14.781562664055413</v>
      </c>
      <c r="AJ14" s="111">
        <v>14.784949595144013</v>
      </c>
      <c r="AK14" s="111">
        <v>14.788366313722429</v>
      </c>
      <c r="AL14" s="112">
        <v>14.79179036787551</v>
      </c>
    </row>
    <row r="15" spans="2:38" x14ac:dyDescent="0.3">
      <c r="B15" s="128" t="s">
        <v>315</v>
      </c>
      <c r="C15" s="113">
        <v>20.267173947638909</v>
      </c>
      <c r="D15" s="111">
        <v>25.014906579615321</v>
      </c>
      <c r="E15" s="111">
        <v>26.788971230590498</v>
      </c>
      <c r="F15" s="111">
        <v>17.426413540753089</v>
      </c>
      <c r="G15" s="111">
        <v>19.865297640381058</v>
      </c>
      <c r="H15" s="111">
        <v>18.292742158251492</v>
      </c>
      <c r="I15" s="111">
        <v>18.111797888572912</v>
      </c>
      <c r="J15" s="111">
        <v>18.021756089759069</v>
      </c>
      <c r="K15" s="111">
        <v>17.596572260082901</v>
      </c>
      <c r="L15" s="111">
        <v>17.632059473166947</v>
      </c>
      <c r="M15" s="111">
        <v>17.708168462801048</v>
      </c>
      <c r="N15" s="111">
        <v>17.065129917167209</v>
      </c>
      <c r="O15" s="111">
        <v>17.362579354923074</v>
      </c>
      <c r="P15" s="111">
        <v>16.71343380508495</v>
      </c>
      <c r="Q15" s="111">
        <v>17.244405024262463</v>
      </c>
      <c r="R15" s="111">
        <v>16.666452905627217</v>
      </c>
      <c r="S15" s="111">
        <v>16.831795334817155</v>
      </c>
      <c r="T15" s="111">
        <v>16.989357486098488</v>
      </c>
      <c r="U15" s="111">
        <v>17.154313198668266</v>
      </c>
      <c r="V15" s="111">
        <v>17.325211344160156</v>
      </c>
      <c r="W15" s="111">
        <v>17.4954346491465</v>
      </c>
      <c r="X15" s="111">
        <v>17.667503543932089</v>
      </c>
      <c r="Y15" s="111">
        <v>17.838057218829675</v>
      </c>
      <c r="Z15" s="111">
        <v>18.004805583625114</v>
      </c>
      <c r="AA15" s="111">
        <v>18.164986753470277</v>
      </c>
      <c r="AB15" s="111">
        <v>18.317184219981133</v>
      </c>
      <c r="AC15" s="111">
        <v>18.461525535635992</v>
      </c>
      <c r="AD15" s="111">
        <v>18.597366154023213</v>
      </c>
      <c r="AE15" s="111">
        <v>18.72533338945086</v>
      </c>
      <c r="AF15" s="111">
        <v>18.845046593497432</v>
      </c>
      <c r="AG15" s="111">
        <v>18.95664172600118</v>
      </c>
      <c r="AH15" s="111">
        <v>19.061253610270292</v>
      </c>
      <c r="AI15" s="111">
        <v>19.160684591404877</v>
      </c>
      <c r="AJ15" s="111">
        <v>19.256282737238188</v>
      </c>
      <c r="AK15" s="111">
        <v>19.349572499374464</v>
      </c>
      <c r="AL15" s="112">
        <v>19.441035441251433</v>
      </c>
    </row>
    <row r="16" spans="2:38" x14ac:dyDescent="0.3">
      <c r="B16" s="128" t="s">
        <v>352</v>
      </c>
      <c r="C16" s="113">
        <v>4.4934136175998141E-3</v>
      </c>
      <c r="D16" s="111">
        <v>4.4934136175998141E-3</v>
      </c>
      <c r="E16" s="111">
        <v>4.4934136175998141E-3</v>
      </c>
      <c r="F16" s="111">
        <v>4.4934136175998141E-3</v>
      </c>
      <c r="G16" s="111">
        <v>4.4934136175998141E-3</v>
      </c>
      <c r="H16" s="111">
        <v>4.4934136175998141E-3</v>
      </c>
      <c r="I16" s="111">
        <v>4.4934136175998141E-3</v>
      </c>
      <c r="J16" s="111">
        <v>4.4934136175998141E-3</v>
      </c>
      <c r="K16" s="111">
        <v>4.4934136175998141E-3</v>
      </c>
      <c r="L16" s="111">
        <v>4.4934136175998141E-3</v>
      </c>
      <c r="M16" s="111">
        <v>4.4934136175998141E-3</v>
      </c>
      <c r="N16" s="111">
        <v>4.4934136175998141E-3</v>
      </c>
      <c r="O16" s="111">
        <v>4.4934136175998141E-3</v>
      </c>
      <c r="P16" s="111">
        <v>4.4934136175998141E-3</v>
      </c>
      <c r="Q16" s="111">
        <v>4.4934136175998141E-3</v>
      </c>
      <c r="R16" s="111">
        <v>4.4934136175998141E-3</v>
      </c>
      <c r="S16" s="111">
        <v>4.4934136175998141E-3</v>
      </c>
      <c r="T16" s="111">
        <v>4.4934136175998141E-3</v>
      </c>
      <c r="U16" s="111">
        <v>4.4934136175998141E-3</v>
      </c>
      <c r="V16" s="111">
        <v>4.4934136175998141E-3</v>
      </c>
      <c r="W16" s="111">
        <v>4.4934136175998141E-3</v>
      </c>
      <c r="X16" s="111">
        <v>4.4934136175998141E-3</v>
      </c>
      <c r="Y16" s="111">
        <v>4.4934136175998141E-3</v>
      </c>
      <c r="Z16" s="111">
        <v>4.4934136175998141E-3</v>
      </c>
      <c r="AA16" s="111">
        <v>4.4934136175998141E-3</v>
      </c>
      <c r="AB16" s="111">
        <v>4.4934136175998141E-3</v>
      </c>
      <c r="AC16" s="111">
        <v>4.4934136175998141E-3</v>
      </c>
      <c r="AD16" s="111">
        <v>4.4934136175998141E-3</v>
      </c>
      <c r="AE16" s="111">
        <v>4.4934136175998141E-3</v>
      </c>
      <c r="AF16" s="111">
        <v>4.4934136175998141E-3</v>
      </c>
      <c r="AG16" s="111">
        <v>4.4934136175998141E-3</v>
      </c>
      <c r="AH16" s="111">
        <v>4.4934136175998141E-3</v>
      </c>
      <c r="AI16" s="111">
        <v>4.4934136175998141E-3</v>
      </c>
      <c r="AJ16" s="111">
        <v>4.4934136175998141E-3</v>
      </c>
      <c r="AK16" s="111">
        <v>4.4934136175998141E-3</v>
      </c>
      <c r="AL16" s="112">
        <v>4.4934136175998141E-3</v>
      </c>
    </row>
    <row r="17" spans="2:40" x14ac:dyDescent="0.3">
      <c r="B17" s="128" t="s">
        <v>353</v>
      </c>
      <c r="C17" s="113">
        <v>0.72152171412483856</v>
      </c>
      <c r="D17" s="111">
        <v>0.72152171412483856</v>
      </c>
      <c r="E17" s="111">
        <v>0.72152171412483856</v>
      </c>
      <c r="F17" s="111">
        <v>0.72152171412483856</v>
      </c>
      <c r="G17" s="111">
        <v>0.72152171412483856</v>
      </c>
      <c r="H17" s="111">
        <v>0.72152171412483856</v>
      </c>
      <c r="I17" s="111">
        <v>0.72152171412483856</v>
      </c>
      <c r="J17" s="111">
        <v>0.72152171412483856</v>
      </c>
      <c r="K17" s="111">
        <v>0.72152171412483856</v>
      </c>
      <c r="L17" s="111">
        <v>0.72152171412483856</v>
      </c>
      <c r="M17" s="111">
        <v>0.72152171412483856</v>
      </c>
      <c r="N17" s="111">
        <v>0.72152171412483856</v>
      </c>
      <c r="O17" s="111">
        <v>0.72152171412483856</v>
      </c>
      <c r="P17" s="111">
        <v>0.72152171412483856</v>
      </c>
      <c r="Q17" s="111">
        <v>0.72152171412483856</v>
      </c>
      <c r="R17" s="111">
        <v>0.72152171412483856</v>
      </c>
      <c r="S17" s="111">
        <v>0.72152171412483856</v>
      </c>
      <c r="T17" s="111">
        <v>0.72152171412483856</v>
      </c>
      <c r="U17" s="111">
        <v>0.72152171412483856</v>
      </c>
      <c r="V17" s="111">
        <v>0.72152171412483856</v>
      </c>
      <c r="W17" s="111">
        <v>0.72152171412483856</v>
      </c>
      <c r="X17" s="111">
        <v>0.72152171412483856</v>
      </c>
      <c r="Y17" s="111">
        <v>0.72152171412483856</v>
      </c>
      <c r="Z17" s="111">
        <v>0.72152171412483856</v>
      </c>
      <c r="AA17" s="111">
        <v>0.72152171412483856</v>
      </c>
      <c r="AB17" s="111">
        <v>0.72152171412483856</v>
      </c>
      <c r="AC17" s="111">
        <v>0.72152171412483856</v>
      </c>
      <c r="AD17" s="111">
        <v>0.72152171412483856</v>
      </c>
      <c r="AE17" s="111">
        <v>0.72152171412483856</v>
      </c>
      <c r="AF17" s="111">
        <v>0.72152171412483856</v>
      </c>
      <c r="AG17" s="111">
        <v>0.72152171412483856</v>
      </c>
      <c r="AH17" s="111">
        <v>0.72152171412483856</v>
      </c>
      <c r="AI17" s="111">
        <v>0.72152171412483856</v>
      </c>
      <c r="AJ17" s="111">
        <v>0.72152171412483856</v>
      </c>
      <c r="AK17" s="111">
        <v>0.72152171412483856</v>
      </c>
      <c r="AL17" s="112">
        <v>0.72152171412483856</v>
      </c>
    </row>
    <row r="18" spans="2:40" x14ac:dyDescent="0.3">
      <c r="B18" s="128" t="s">
        <v>354</v>
      </c>
      <c r="C18" s="113">
        <v>9.9934623820785357E-2</v>
      </c>
      <c r="D18" s="111">
        <v>9.9934623820785357E-2</v>
      </c>
      <c r="E18" s="111">
        <v>9.9934623820785357E-2</v>
      </c>
      <c r="F18" s="111">
        <v>9.9934623820785357E-2</v>
      </c>
      <c r="G18" s="111">
        <v>9.9934623820785357E-2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0</v>
      </c>
      <c r="AH18" s="111">
        <v>0</v>
      </c>
      <c r="AI18" s="111">
        <v>0</v>
      </c>
      <c r="AJ18" s="111">
        <v>0</v>
      </c>
      <c r="AK18" s="111">
        <v>0</v>
      </c>
      <c r="AL18" s="112">
        <v>0</v>
      </c>
    </row>
    <row r="19" spans="2:40" x14ac:dyDescent="0.3">
      <c r="B19" s="128" t="s">
        <v>355</v>
      </c>
      <c r="C19" s="113">
        <v>8.5444277529594173E-2</v>
      </c>
      <c r="D19" s="111">
        <v>8.5444277529594173E-2</v>
      </c>
      <c r="E19" s="111">
        <v>8.5444277529594173E-2</v>
      </c>
      <c r="F19" s="111">
        <v>8.5444277529594173E-2</v>
      </c>
      <c r="G19" s="111">
        <v>8.5444277529594173E-2</v>
      </c>
      <c r="H19" s="111">
        <v>8.5444277529594173E-2</v>
      </c>
      <c r="I19" s="111">
        <v>8.5444277529594173E-2</v>
      </c>
      <c r="J19" s="111">
        <v>8.5444277529594173E-2</v>
      </c>
      <c r="K19" s="111">
        <v>8.5444277529594173E-2</v>
      </c>
      <c r="L19" s="111">
        <v>8.5444277529594173E-2</v>
      </c>
      <c r="M19" s="111">
        <v>8.5444277529594173E-2</v>
      </c>
      <c r="N19" s="111">
        <v>8.5444277529594173E-2</v>
      </c>
      <c r="O19" s="111">
        <v>8.5444277529594173E-2</v>
      </c>
      <c r="P19" s="111">
        <v>8.5444277529594173E-2</v>
      </c>
      <c r="Q19" s="111">
        <v>8.5444277529594173E-2</v>
      </c>
      <c r="R19" s="111">
        <v>8.5444277529594173E-2</v>
      </c>
      <c r="S19" s="111">
        <v>8.5444277529594173E-2</v>
      </c>
      <c r="T19" s="111">
        <v>8.5444277529594173E-2</v>
      </c>
      <c r="U19" s="111">
        <v>8.5444277529594173E-2</v>
      </c>
      <c r="V19" s="111">
        <v>8.5444277529594173E-2</v>
      </c>
      <c r="W19" s="111">
        <v>8.5444277529594173E-2</v>
      </c>
      <c r="X19" s="111">
        <v>8.5444277529594173E-2</v>
      </c>
      <c r="Y19" s="111">
        <v>8.5444277529594173E-2</v>
      </c>
      <c r="Z19" s="111">
        <v>8.5444277529594173E-2</v>
      </c>
      <c r="AA19" s="111">
        <v>8.5444277529594173E-2</v>
      </c>
      <c r="AB19" s="111">
        <v>8.5444277529594173E-2</v>
      </c>
      <c r="AC19" s="111">
        <v>8.5444277529594173E-2</v>
      </c>
      <c r="AD19" s="111">
        <v>8.5444277529594173E-2</v>
      </c>
      <c r="AE19" s="111">
        <v>8.5444277529594173E-2</v>
      </c>
      <c r="AF19" s="111">
        <v>8.5444277529594173E-2</v>
      </c>
      <c r="AG19" s="111">
        <v>8.5444277529594173E-2</v>
      </c>
      <c r="AH19" s="111">
        <v>8.5444277529594173E-2</v>
      </c>
      <c r="AI19" s="111">
        <v>8.5444277529594173E-2</v>
      </c>
      <c r="AJ19" s="111">
        <v>8.5444277529594173E-2</v>
      </c>
      <c r="AK19" s="111">
        <v>8.5444277529594173E-2</v>
      </c>
      <c r="AL19" s="112">
        <v>8.5444277529594173E-2</v>
      </c>
    </row>
    <row r="20" spans="2:40" x14ac:dyDescent="0.3">
      <c r="B20" s="128" t="s">
        <v>468</v>
      </c>
      <c r="C20" s="113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2:40" ht="15" thickBot="1" x14ac:dyDescent="0.35">
      <c r="B21" s="185" t="s">
        <v>469</v>
      </c>
      <c r="C21" s="186">
        <v>0.39958270000000001</v>
      </c>
      <c r="D21" s="187">
        <v>0.77095199999999997</v>
      </c>
      <c r="E21" s="187">
        <v>1.1093328</v>
      </c>
      <c r="F21" s="187">
        <v>1.2923414</v>
      </c>
      <c r="G21" s="187">
        <v>1.444393</v>
      </c>
      <c r="H21" s="187">
        <v>1.5964446999999999</v>
      </c>
      <c r="I21" s="187">
        <v>1.7484963</v>
      </c>
      <c r="J21" s="187">
        <v>1.9005478999999998</v>
      </c>
      <c r="K21" s="187">
        <v>2.0525996000000002</v>
      </c>
      <c r="L21" s="187">
        <v>2.2046512000000003</v>
      </c>
      <c r="M21" s="187">
        <v>2.3567028999999997</v>
      </c>
      <c r="N21" s="187">
        <v>2.5087545000000002</v>
      </c>
      <c r="O21" s="187">
        <v>2.5087545000000002</v>
      </c>
      <c r="P21" s="187">
        <v>2.5087545000000002</v>
      </c>
      <c r="Q21" s="187">
        <v>2.5087545000000002</v>
      </c>
      <c r="R21" s="187">
        <v>2.5087545000000002</v>
      </c>
      <c r="S21" s="187">
        <v>2.5087545000000002</v>
      </c>
      <c r="T21" s="187">
        <v>2.5087545000000002</v>
      </c>
      <c r="U21" s="187">
        <v>2.5087545000000002</v>
      </c>
      <c r="V21" s="187">
        <v>2.5087545000000002</v>
      </c>
      <c r="W21" s="187">
        <v>2.5087545000000002</v>
      </c>
      <c r="X21" s="187">
        <v>2.5087545000000002</v>
      </c>
      <c r="Y21" s="187">
        <v>2.5087545000000002</v>
      </c>
      <c r="Z21" s="187">
        <v>2.5087545000000002</v>
      </c>
      <c r="AA21" s="187">
        <v>2.5087545000000002</v>
      </c>
      <c r="AB21" s="187">
        <v>2.5087545000000002</v>
      </c>
      <c r="AC21" s="187">
        <v>2.5087545000000002</v>
      </c>
      <c r="AD21" s="187">
        <v>2.5087545000000002</v>
      </c>
      <c r="AE21" s="187">
        <v>2.5087545000000002</v>
      </c>
      <c r="AF21" s="187">
        <v>2.5087545000000002</v>
      </c>
      <c r="AG21" s="187">
        <v>2.5087545000000002</v>
      </c>
      <c r="AH21" s="187">
        <v>2.5087545000000002</v>
      </c>
      <c r="AI21" s="187">
        <v>2.5087545000000002</v>
      </c>
      <c r="AJ21" s="187">
        <v>2.5087545000000002</v>
      </c>
      <c r="AK21" s="187">
        <v>2.5087545000000002</v>
      </c>
      <c r="AL21" s="188">
        <v>2.5087545000000002</v>
      </c>
    </row>
    <row r="22" spans="2:40" ht="15" thickBot="1" x14ac:dyDescent="0.35">
      <c r="B22" s="129" t="s">
        <v>52</v>
      </c>
      <c r="C22" s="130">
        <f>SUM(C4:C21)</f>
        <v>64.461652376803173</v>
      </c>
      <c r="D22" s="130">
        <f t="shared" ref="D22:AL22" si="0">SUM(D4:D21)</f>
        <v>63.749591403816389</v>
      </c>
      <c r="E22" s="130">
        <f t="shared" si="0"/>
        <v>62.997988672253129</v>
      </c>
      <c r="F22" s="130">
        <f t="shared" si="0"/>
        <v>62.323241603139955</v>
      </c>
      <c r="G22" s="130">
        <f t="shared" si="0"/>
        <v>61.69889748766326</v>
      </c>
      <c r="H22" s="130">
        <f t="shared" si="0"/>
        <v>61.073900068931735</v>
      </c>
      <c r="I22" s="130">
        <f t="shared" si="0"/>
        <v>60.425182559294008</v>
      </c>
      <c r="J22" s="130">
        <f t="shared" si="0"/>
        <v>59.831738783854263</v>
      </c>
      <c r="K22" s="130">
        <f t="shared" si="0"/>
        <v>59.311575340866717</v>
      </c>
      <c r="L22" s="130">
        <f t="shared" si="0"/>
        <v>59.512576368803856</v>
      </c>
      <c r="M22" s="130">
        <f t="shared" si="0"/>
        <v>59.754274229156401</v>
      </c>
      <c r="N22" s="130">
        <f t="shared" si="0"/>
        <v>60.07633807208326</v>
      </c>
      <c r="O22" s="130">
        <f t="shared" si="0"/>
        <v>60.417795385596932</v>
      </c>
      <c r="P22" s="130">
        <f t="shared" si="0"/>
        <v>60.818954322922096</v>
      </c>
      <c r="Q22" s="130">
        <f t="shared" si="0"/>
        <v>61.226258974847653</v>
      </c>
      <c r="R22" s="130">
        <f t="shared" si="0"/>
        <v>61.658482635640226</v>
      </c>
      <c r="S22" s="130">
        <f t="shared" si="0"/>
        <v>62.090691656547989</v>
      </c>
      <c r="T22" s="130">
        <f t="shared" si="0"/>
        <v>62.550572489287163</v>
      </c>
      <c r="U22" s="130">
        <f t="shared" si="0"/>
        <v>63.0411821415655</v>
      </c>
      <c r="V22" s="130">
        <f t="shared" si="0"/>
        <v>63.560019469655018</v>
      </c>
      <c r="W22" s="130">
        <f t="shared" si="0"/>
        <v>64.083903260946016</v>
      </c>
      <c r="X22" s="130">
        <f t="shared" si="0"/>
        <v>64.621494662449365</v>
      </c>
      <c r="Y22" s="130">
        <f t="shared" si="0"/>
        <v>65.164464710481411</v>
      </c>
      <c r="Z22" s="130">
        <f t="shared" si="0"/>
        <v>65.705392037532121</v>
      </c>
      <c r="AA22" s="130">
        <f t="shared" si="0"/>
        <v>66.237307137339769</v>
      </c>
      <c r="AB22" s="130">
        <f t="shared" si="0"/>
        <v>66.754137936847428</v>
      </c>
      <c r="AC22" s="130">
        <f t="shared" si="0"/>
        <v>67.254300400168745</v>
      </c>
      <c r="AD22" s="130">
        <f t="shared" si="0"/>
        <v>67.734427670184871</v>
      </c>
      <c r="AE22" s="130">
        <f t="shared" si="0"/>
        <v>68.192815098389474</v>
      </c>
      <c r="AF22" s="130">
        <f t="shared" si="0"/>
        <v>68.628705819298006</v>
      </c>
      <c r="AG22" s="130">
        <f t="shared" si="0"/>
        <v>69.042654214853428</v>
      </c>
      <c r="AH22" s="130">
        <f t="shared" si="0"/>
        <v>69.438526560717676</v>
      </c>
      <c r="AI22" s="130">
        <f t="shared" si="0"/>
        <v>69.822517916981369</v>
      </c>
      <c r="AJ22" s="130">
        <f t="shared" si="0"/>
        <v>70.200379064758167</v>
      </c>
      <c r="AK22" s="130">
        <f t="shared" si="0"/>
        <v>70.57660243554011</v>
      </c>
      <c r="AL22" s="130">
        <f t="shared" si="0"/>
        <v>70.952701839911924</v>
      </c>
    </row>
    <row r="25" spans="2:40" x14ac:dyDescent="0.3">
      <c r="B25" s="223" t="s">
        <v>639</v>
      </c>
    </row>
    <row r="27" spans="2:40" x14ac:dyDescent="0.3">
      <c r="C27" s="43">
        <f>'Electric load by sector'!B66</f>
        <v>2015</v>
      </c>
      <c r="D27" s="43">
        <f>'Electric load by sector'!C66</f>
        <v>2016</v>
      </c>
      <c r="E27" s="43">
        <f>'Electric load by sector'!D66</f>
        <v>2017</v>
      </c>
      <c r="F27" s="43">
        <f>'Electric load by sector'!E66</f>
        <v>2018</v>
      </c>
      <c r="G27" s="43">
        <f>'Electric load by sector'!F66</f>
        <v>2019</v>
      </c>
      <c r="H27" s="43">
        <f>'Electric load by sector'!G66</f>
        <v>2020</v>
      </c>
      <c r="I27" s="43">
        <f>'Electric load by sector'!H66</f>
        <v>2021</v>
      </c>
      <c r="J27" s="43">
        <f>'Electric load by sector'!I66</f>
        <v>2022</v>
      </c>
      <c r="K27" s="43">
        <f>'Electric load by sector'!J66</f>
        <v>2023</v>
      </c>
      <c r="L27" s="43">
        <f>'Electric load by sector'!K66</f>
        <v>2024</v>
      </c>
      <c r="M27" s="43">
        <f>'Electric load by sector'!L66</f>
        <v>2025</v>
      </c>
      <c r="N27" s="43">
        <f>'Electric load by sector'!M66</f>
        <v>2026</v>
      </c>
      <c r="O27" s="43">
        <f>'Electric load by sector'!N66</f>
        <v>2027</v>
      </c>
      <c r="P27" s="43">
        <f>'Electric load by sector'!O66</f>
        <v>2028</v>
      </c>
      <c r="Q27" s="43">
        <f>'Electric load by sector'!P66</f>
        <v>2029</v>
      </c>
      <c r="R27" s="43">
        <f>'Electric load by sector'!Q66</f>
        <v>2030</v>
      </c>
      <c r="S27" s="43">
        <f>'Electric load by sector'!R66</f>
        <v>2031</v>
      </c>
      <c r="T27" s="43">
        <f>'Electric load by sector'!S66</f>
        <v>2032</v>
      </c>
      <c r="U27" s="43">
        <f>'Electric load by sector'!T66</f>
        <v>2033</v>
      </c>
      <c r="V27" s="43">
        <f>'Electric load by sector'!U66</f>
        <v>2034</v>
      </c>
      <c r="W27" s="43">
        <f>'Electric load by sector'!V66</f>
        <v>2035</v>
      </c>
      <c r="X27" s="43">
        <f>'Electric load by sector'!W66</f>
        <v>2036</v>
      </c>
      <c r="Y27" s="43">
        <f>'Electric load by sector'!X66</f>
        <v>2037</v>
      </c>
      <c r="Z27" s="43">
        <f>'Electric load by sector'!Y66</f>
        <v>2038</v>
      </c>
      <c r="AA27" s="43">
        <f>'Electric load by sector'!Z66</f>
        <v>2039</v>
      </c>
      <c r="AB27" s="43">
        <f>'Electric load by sector'!AA66</f>
        <v>2040</v>
      </c>
      <c r="AC27" s="43">
        <f>'Electric load by sector'!AB66</f>
        <v>2041</v>
      </c>
      <c r="AD27" s="43">
        <f>'Electric load by sector'!AC66</f>
        <v>2042</v>
      </c>
      <c r="AE27" s="43">
        <f>'Electric load by sector'!AD66</f>
        <v>2043</v>
      </c>
      <c r="AF27" s="43">
        <f>'Electric load by sector'!AE66</f>
        <v>2044</v>
      </c>
      <c r="AG27" s="43">
        <f>'Electric load by sector'!AF66</f>
        <v>2045</v>
      </c>
      <c r="AH27" s="43">
        <f>'Electric load by sector'!AG66</f>
        <v>2046</v>
      </c>
      <c r="AI27" s="43">
        <f>'Electric load by sector'!AH66</f>
        <v>2047</v>
      </c>
      <c r="AJ27" s="43">
        <f>'Electric load by sector'!AI66</f>
        <v>2048</v>
      </c>
      <c r="AK27" s="43">
        <f>'Electric load by sector'!AJ66</f>
        <v>2049</v>
      </c>
      <c r="AL27" s="43">
        <f>'Electric load by sector'!AK66</f>
        <v>2050</v>
      </c>
    </row>
    <row r="28" spans="2:40" x14ac:dyDescent="0.3">
      <c r="B28" s="43" t="s">
        <v>622</v>
      </c>
      <c r="C28" s="43">
        <f>'Electric load by sector'!B29</f>
        <v>61.045767118524438</v>
      </c>
      <c r="D28" s="43">
        <f>'Electric load by sector'!C29</f>
        <v>60.433129348348672</v>
      </c>
      <c r="E28" s="43">
        <f>'Electric load by sector'!D29</f>
        <v>59.779778539227571</v>
      </c>
      <c r="F28" s="43">
        <f>'Electric load by sector'!E29</f>
        <v>59.213229591855324</v>
      </c>
      <c r="G28" s="43">
        <f>'Electric load by sector'!F29</f>
        <v>58.728893039149469</v>
      </c>
      <c r="H28" s="43">
        <f>'Electric load by sector'!G29</f>
        <v>58.168950588554218</v>
      </c>
      <c r="I28" s="43">
        <f>'Electric load by sector'!H29</f>
        <v>57.62831529514871</v>
      </c>
      <c r="J28" s="43">
        <f>'Electric load by sector'!I29</f>
        <v>57.130055416128492</v>
      </c>
      <c r="K28" s="43">
        <f>'Electric load by sector'!J29</f>
        <v>56.661105858950876</v>
      </c>
      <c r="L28" s="43">
        <f>'Electric load by sector'!K29</f>
        <v>56.858265255179063</v>
      </c>
      <c r="M28" s="43">
        <f>'Electric load by sector'!L29</f>
        <v>57.095318384365029</v>
      </c>
      <c r="N28" s="43">
        <f>'Electric load by sector'!M29</f>
        <v>57.382826008578014</v>
      </c>
      <c r="O28" s="43">
        <f>'Electric load by sector'!N29</f>
        <v>57.712461867795184</v>
      </c>
      <c r="P28" s="43">
        <f>'Electric load by sector'!O29</f>
        <v>58.076375650367098</v>
      </c>
      <c r="Q28" s="43">
        <f>'Electric load by sector'!P29</f>
        <v>58.470133960925125</v>
      </c>
      <c r="R28" s="43">
        <f>'Electric load by sector'!Q29</f>
        <v>58.865969240056387</v>
      </c>
      <c r="S28" s="43">
        <f>'Electric load by sector'!R29</f>
        <v>59.283973026272484</v>
      </c>
      <c r="T28" s="43">
        <f>'Electric load by sector'!S29</f>
        <v>59.729342306231075</v>
      </c>
      <c r="U28" s="43">
        <f>'Electric load by sector'!T29</f>
        <v>60.205017107688867</v>
      </c>
      <c r="V28" s="43">
        <f>'Electric load by sector'!U29</f>
        <v>60.708537027143713</v>
      </c>
      <c r="W28" s="43">
        <f>'Electric load by sector'!V29</f>
        <v>61.217859249154714</v>
      </c>
      <c r="X28" s="43">
        <f>'Electric load by sector'!W29</f>
        <v>61.741426222282641</v>
      </c>
      <c r="Y28" s="43">
        <f>'Electric load by sector'!X29</f>
        <v>62.27125800158683</v>
      </c>
      <c r="Z28" s="43">
        <f>'Electric load by sector'!Y29</f>
        <v>62.8003608495561</v>
      </c>
      <c r="AA28" s="43">
        <f>'Electric load by sector'!Z29</f>
        <v>63.321650311531108</v>
      </c>
      <c r="AB28" s="43">
        <f>'Electric load by sector'!AA29</f>
        <v>63.829318338044985</v>
      </c>
      <c r="AC28" s="43">
        <f>'Electric load by sector'!AB29</f>
        <v>64.322012115624517</v>
      </c>
      <c r="AD28" s="43">
        <f>'Electric load by sector'!AC29</f>
        <v>64.796625418254834</v>
      </c>
      <c r="AE28" s="43">
        <f>'Electric load by sector'!AD29</f>
        <v>65.251218693468587</v>
      </c>
      <c r="AF28" s="43">
        <f>'Electric load by sector'!AE29</f>
        <v>65.684788312332998</v>
      </c>
      <c r="AG28" s="43">
        <f>'Electric load by sector'!AF29</f>
        <v>66.097528621924084</v>
      </c>
      <c r="AH28" s="43">
        <f>'Electric load by sector'!AG29</f>
        <v>66.493163127673057</v>
      </c>
      <c r="AI28" s="43">
        <f>'Electric load by sector'!AH29</f>
        <v>66.877835881701586</v>
      </c>
      <c r="AJ28" s="43">
        <f>'Electric load by sector'!AI29</f>
        <v>67.256955830105028</v>
      </c>
      <c r="AK28" s="43">
        <f>'Electric load by sector'!AJ29</f>
        <v>67.635308395221571</v>
      </c>
      <c r="AL28" s="43">
        <f>'Electric load by sector'!AK29</f>
        <v>68.014373959901945</v>
      </c>
    </row>
    <row r="29" spans="2:40" x14ac:dyDescent="0.3">
      <c r="B29" s="43" t="s">
        <v>623</v>
      </c>
      <c r="C29" s="176">
        <f t="shared" ref="C29:AL29" si="1">(C22-C28)/C22</f>
        <v>5.2990966447952197E-2</v>
      </c>
      <c r="D29" s="176">
        <f t="shared" si="1"/>
        <v>5.2023267638844448E-2</v>
      </c>
      <c r="E29" s="176">
        <f t="shared" si="1"/>
        <v>5.1084331434266696E-2</v>
      </c>
      <c r="F29" s="176">
        <f t="shared" si="1"/>
        <v>4.9901319817227598E-2</v>
      </c>
      <c r="G29" s="176">
        <f t="shared" si="1"/>
        <v>4.8137074882215608E-2</v>
      </c>
      <c r="H29" s="176">
        <f t="shared" si="1"/>
        <v>4.7564499354041813E-2</v>
      </c>
      <c r="I29" s="176">
        <f t="shared" si="1"/>
        <v>4.6286451206014795E-2</v>
      </c>
      <c r="J29" s="176">
        <f t="shared" si="1"/>
        <v>4.5154685834649794E-2</v>
      </c>
      <c r="K29" s="176">
        <f t="shared" si="1"/>
        <v>4.4687221114655194E-2</v>
      </c>
      <c r="L29" s="176">
        <f t="shared" si="1"/>
        <v>4.4600843646489606E-2</v>
      </c>
      <c r="M29" s="176">
        <f t="shared" si="1"/>
        <v>4.4498169864708441E-2</v>
      </c>
      <c r="N29" s="176">
        <f t="shared" si="1"/>
        <v>4.4834824324235696E-2</v>
      </c>
      <c r="O29" s="176">
        <f t="shared" si="1"/>
        <v>4.477709755107475E-2</v>
      </c>
      <c r="P29" s="176">
        <f t="shared" si="1"/>
        <v>4.5094143809068191E-2</v>
      </c>
      <c r="Q29" s="176">
        <f t="shared" si="1"/>
        <v>4.5015407768989629E-2</v>
      </c>
      <c r="R29" s="176">
        <f t="shared" si="1"/>
        <v>4.5290011628824817E-2</v>
      </c>
      <c r="S29" s="176">
        <f t="shared" si="1"/>
        <v>4.5203533015878594E-2</v>
      </c>
      <c r="T29" s="176">
        <f t="shared" si="1"/>
        <v>4.5103187241639885E-2</v>
      </c>
      <c r="U29" s="176">
        <f t="shared" si="1"/>
        <v>4.4989083921486914E-2</v>
      </c>
      <c r="V29" s="176">
        <f t="shared" si="1"/>
        <v>4.4862831482810769E-2</v>
      </c>
      <c r="W29" s="176">
        <f t="shared" si="1"/>
        <v>4.4723305946595265E-2</v>
      </c>
      <c r="X29" s="176">
        <f t="shared" si="1"/>
        <v>4.4568273377314671E-2</v>
      </c>
      <c r="Y29" s="235">
        <f t="shared" si="1"/>
        <v>4.4398534105187272E-2</v>
      </c>
      <c r="Z29" s="235">
        <f t="shared" si="1"/>
        <v>4.4212980059788923E-2</v>
      </c>
      <c r="AA29" s="235">
        <f t="shared" si="1"/>
        <v>4.4018347843809397E-2</v>
      </c>
      <c r="AB29" s="235">
        <f t="shared" si="1"/>
        <v>4.3814805931123871E-2</v>
      </c>
      <c r="AC29" s="235">
        <f t="shared" si="1"/>
        <v>4.3600011703294306E-2</v>
      </c>
      <c r="AD29" s="235">
        <f t="shared" si="1"/>
        <v>4.3372363995380595E-2</v>
      </c>
      <c r="AE29" s="235">
        <f t="shared" si="1"/>
        <v>4.3136456541304435E-2</v>
      </c>
      <c r="AF29" s="235">
        <f t="shared" si="1"/>
        <v>4.2896299322858489E-2</v>
      </c>
      <c r="AG29" s="235">
        <f t="shared" si="1"/>
        <v>4.2656610271158246E-2</v>
      </c>
      <c r="AH29" s="235">
        <f t="shared" si="1"/>
        <v>4.2416848094683671E-2</v>
      </c>
      <c r="AI29" s="235">
        <f t="shared" si="1"/>
        <v>4.2173816171754155E-2</v>
      </c>
      <c r="AJ29" s="235">
        <f t="shared" si="1"/>
        <v>4.1928879499894177E-2</v>
      </c>
      <c r="AK29" s="235">
        <f t="shared" si="1"/>
        <v>4.1675200262082858E-2</v>
      </c>
      <c r="AL29" s="235">
        <f t="shared" si="1"/>
        <v>4.1412487527812882E-2</v>
      </c>
    </row>
    <row r="30" spans="2:40" x14ac:dyDescent="0.3">
      <c r="B30" s="43" t="s">
        <v>624</v>
      </c>
      <c r="C30" s="43">
        <f t="shared" ref="C30:AL30" si="2">IF(C29&lt;0.04,C28/(1-0.05)-C22,0)</f>
        <v>0</v>
      </c>
      <c r="D30" s="43">
        <f t="shared" si="2"/>
        <v>0</v>
      </c>
      <c r="E30" s="43">
        <f t="shared" si="2"/>
        <v>0</v>
      </c>
      <c r="F30" s="43">
        <f t="shared" si="2"/>
        <v>0</v>
      </c>
      <c r="G30" s="43">
        <f t="shared" si="2"/>
        <v>0</v>
      </c>
      <c r="H30" s="43">
        <f t="shared" si="2"/>
        <v>0</v>
      </c>
      <c r="I30" s="43">
        <f t="shared" si="2"/>
        <v>0</v>
      </c>
      <c r="J30" s="43">
        <f t="shared" si="2"/>
        <v>0</v>
      </c>
      <c r="K30" s="43">
        <f t="shared" si="2"/>
        <v>0</v>
      </c>
      <c r="L30" s="43">
        <f t="shared" si="2"/>
        <v>0</v>
      </c>
      <c r="M30" s="43">
        <f t="shared" si="2"/>
        <v>0</v>
      </c>
      <c r="N30" s="43">
        <f t="shared" si="2"/>
        <v>0</v>
      </c>
      <c r="O30" s="43">
        <f t="shared" si="2"/>
        <v>0</v>
      </c>
      <c r="P30" s="43">
        <f t="shared" si="2"/>
        <v>0</v>
      </c>
      <c r="Q30" s="43">
        <f t="shared" si="2"/>
        <v>0</v>
      </c>
      <c r="R30" s="43">
        <f t="shared" si="2"/>
        <v>0</v>
      </c>
      <c r="S30" s="43">
        <f t="shared" si="2"/>
        <v>0</v>
      </c>
      <c r="T30" s="43">
        <f t="shared" si="2"/>
        <v>0</v>
      </c>
      <c r="U30" s="43">
        <f t="shared" si="2"/>
        <v>0</v>
      </c>
      <c r="V30" s="43">
        <f t="shared" si="2"/>
        <v>0</v>
      </c>
      <c r="W30" s="43">
        <f t="shared" si="2"/>
        <v>0</v>
      </c>
      <c r="X30" s="43">
        <f t="shared" si="2"/>
        <v>0</v>
      </c>
      <c r="Y30" s="43">
        <f t="shared" si="2"/>
        <v>0</v>
      </c>
      <c r="Z30" s="43">
        <f t="shared" si="2"/>
        <v>0</v>
      </c>
      <c r="AA30" s="43">
        <f t="shared" si="2"/>
        <v>0</v>
      </c>
      <c r="AB30" s="43">
        <f t="shared" si="2"/>
        <v>0</v>
      </c>
      <c r="AC30" s="43">
        <f t="shared" si="2"/>
        <v>0</v>
      </c>
      <c r="AD30" s="43">
        <f t="shared" si="2"/>
        <v>0</v>
      </c>
      <c r="AE30" s="43">
        <f t="shared" si="2"/>
        <v>0</v>
      </c>
      <c r="AF30" s="43">
        <f t="shared" si="2"/>
        <v>0</v>
      </c>
      <c r="AG30" s="43">
        <f t="shared" si="2"/>
        <v>0</v>
      </c>
      <c r="AH30" s="43">
        <f t="shared" si="2"/>
        <v>0</v>
      </c>
      <c r="AI30" s="43">
        <f t="shared" si="2"/>
        <v>0</v>
      </c>
      <c r="AJ30" s="43">
        <f t="shared" si="2"/>
        <v>0</v>
      </c>
      <c r="AK30" s="43">
        <f t="shared" si="2"/>
        <v>0</v>
      </c>
      <c r="AL30" s="43">
        <f t="shared" si="2"/>
        <v>0</v>
      </c>
      <c r="AN30" s="147"/>
    </row>
    <row r="31" spans="2:40" x14ac:dyDescent="0.3">
      <c r="B31" s="236" t="s">
        <v>638</v>
      </c>
    </row>
    <row r="33" s="230" customFormat="1" x14ac:dyDescent="0.3"/>
    <row r="99" spans="3:4" x14ac:dyDescent="0.3">
      <c r="C99" s="213"/>
    </row>
    <row r="102" spans="3:4" x14ac:dyDescent="0.3">
      <c r="C102" s="213"/>
      <c r="D102" s="213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0EA9-834D-4A41-8EC0-2A0F42433064}">
  <sheetPr codeName="Sheet3">
    <tabColor theme="0"/>
  </sheetPr>
  <dimension ref="B5:G46"/>
  <sheetViews>
    <sheetView topLeftCell="A4" workbookViewId="0">
      <selection activeCell="E27" sqref="E27"/>
    </sheetView>
  </sheetViews>
  <sheetFormatPr defaultColWidth="9.109375" defaultRowHeight="10.199999999999999" x14ac:dyDescent="0.2"/>
  <cols>
    <col min="1" max="1" width="9.109375" style="74"/>
    <col min="2" max="2" width="19.109375" style="74" bestFit="1" customWidth="1"/>
    <col min="3" max="3" width="11.109375" style="74" customWidth="1"/>
    <col min="4" max="4" width="9.109375" style="74"/>
    <col min="5" max="5" width="20.44140625" style="74" bestFit="1" customWidth="1"/>
    <col min="6" max="6" width="19" style="74" bestFit="1" customWidth="1"/>
    <col min="7" max="7" width="10.5546875" style="74" bestFit="1" customWidth="1"/>
    <col min="8" max="16384" width="9.109375" style="74"/>
  </cols>
  <sheetData>
    <row r="5" spans="2:7" ht="14.4" x14ac:dyDescent="0.3">
      <c r="C5" s="137">
        <v>2017</v>
      </c>
      <c r="G5" s="137">
        <v>2017</v>
      </c>
    </row>
    <row r="6" spans="2:7" ht="15" thickBot="1" x14ac:dyDescent="0.35">
      <c r="B6" s="77" t="s">
        <v>318</v>
      </c>
      <c r="C6" s="77" t="s">
        <v>311</v>
      </c>
      <c r="E6" s="77" t="s">
        <v>310</v>
      </c>
      <c r="F6" s="80"/>
      <c r="G6" s="79" t="s">
        <v>311</v>
      </c>
    </row>
    <row r="7" spans="2:7" ht="15" thickTop="1" x14ac:dyDescent="0.3">
      <c r="B7" s="76" t="s">
        <v>526</v>
      </c>
      <c r="C7" s="75">
        <v>24.114058706001703</v>
      </c>
      <c r="E7" s="76" t="s">
        <v>1</v>
      </c>
      <c r="F7" s="76" t="s">
        <v>312</v>
      </c>
      <c r="G7" s="75">
        <f>3.26+2.95</f>
        <v>6.21</v>
      </c>
    </row>
    <row r="8" spans="2:7" ht="14.4" x14ac:dyDescent="0.3">
      <c r="B8" s="76" t="s">
        <v>24</v>
      </c>
      <c r="C8" s="75">
        <v>5.3680138075876442</v>
      </c>
      <c r="E8" s="76"/>
      <c r="F8" s="76" t="s">
        <v>14</v>
      </c>
      <c r="G8" s="75">
        <f>1.47+0.75</f>
        <v>2.2199999999999998</v>
      </c>
    </row>
    <row r="9" spans="2:7" ht="14.4" x14ac:dyDescent="0.3">
      <c r="B9" s="76" t="s">
        <v>25</v>
      </c>
      <c r="C9" s="75">
        <v>5.3225930510186847</v>
      </c>
      <c r="E9" s="76"/>
      <c r="F9" s="76" t="s">
        <v>10</v>
      </c>
      <c r="G9" s="75">
        <f>C19-SUM(G7:G8)</f>
        <v>2.2606068586063301</v>
      </c>
    </row>
    <row r="10" spans="2:7" ht="14.4" x14ac:dyDescent="0.3">
      <c r="B10" s="76" t="s">
        <v>305</v>
      </c>
      <c r="C10" s="75">
        <v>2.9523425309612294</v>
      </c>
      <c r="E10" s="83" t="s">
        <v>2</v>
      </c>
      <c r="F10" s="83" t="s">
        <v>243</v>
      </c>
      <c r="G10" s="84">
        <f>C20</f>
        <v>2.9523425309612294</v>
      </c>
    </row>
    <row r="11" spans="2:7" ht="14.4" x14ac:dyDescent="0.3">
      <c r="B11" s="76" t="s">
        <v>0</v>
      </c>
      <c r="C11" s="75">
        <v>32.13362196180416</v>
      </c>
      <c r="E11" s="81" t="s">
        <v>0</v>
      </c>
      <c r="F11" s="81" t="s">
        <v>313</v>
      </c>
      <c r="G11" s="82">
        <f>8.93+12.61</f>
        <v>21.54</v>
      </c>
    </row>
    <row r="12" spans="2:7" ht="14.4" x14ac:dyDescent="0.3">
      <c r="B12" s="76" t="s">
        <v>306</v>
      </c>
      <c r="C12" s="75">
        <v>0.73199999999999998</v>
      </c>
      <c r="E12" s="85"/>
      <c r="F12" s="86" t="s">
        <v>314</v>
      </c>
      <c r="G12" s="87">
        <v>5.88</v>
      </c>
    </row>
    <row r="13" spans="2:7" ht="14.4" x14ac:dyDescent="0.3">
      <c r="B13" s="76" t="s">
        <v>307</v>
      </c>
      <c r="C13" s="75">
        <v>5.3070000000000004</v>
      </c>
      <c r="E13" s="85"/>
      <c r="F13" s="86" t="s">
        <v>45</v>
      </c>
      <c r="G13" s="87">
        <v>1.72</v>
      </c>
    </row>
    <row r="14" spans="2:7" ht="14.4" x14ac:dyDescent="0.3">
      <c r="B14" s="76" t="s">
        <v>53</v>
      </c>
      <c r="C14" s="75">
        <v>1.611</v>
      </c>
      <c r="E14" s="88"/>
      <c r="F14" s="89" t="s">
        <v>10</v>
      </c>
      <c r="G14" s="90">
        <f>C21-SUM(G11:G13)</f>
        <v>2.9936219618041626</v>
      </c>
    </row>
    <row r="15" spans="2:7" ht="14.4" x14ac:dyDescent="0.3">
      <c r="B15" s="76" t="s">
        <v>308</v>
      </c>
      <c r="C15" s="75">
        <v>2.4990000000000001</v>
      </c>
      <c r="E15" s="81" t="s">
        <v>3</v>
      </c>
      <c r="F15" s="81" t="s">
        <v>79</v>
      </c>
      <c r="G15" s="82">
        <v>9.24</v>
      </c>
    </row>
    <row r="16" spans="2:7" ht="15" thickBot="1" x14ac:dyDescent="0.35">
      <c r="B16" s="78" t="s">
        <v>52</v>
      </c>
      <c r="C16" s="79">
        <f>SUM(C7:C15)</f>
        <v>80.039630057373415</v>
      </c>
      <c r="E16" s="85"/>
      <c r="F16" s="86" t="s">
        <v>82</v>
      </c>
      <c r="G16" s="87">
        <v>1.67</v>
      </c>
    </row>
    <row r="17" spans="2:7" ht="15" thickTop="1" x14ac:dyDescent="0.3">
      <c r="C17" s="75"/>
      <c r="E17" s="85"/>
      <c r="F17" s="86" t="s">
        <v>315</v>
      </c>
      <c r="G17" s="87">
        <f>C7-SUM(G15,G16,G18)</f>
        <v>13.074058706001702</v>
      </c>
    </row>
    <row r="18" spans="2:7" ht="15" thickBot="1" x14ac:dyDescent="0.35">
      <c r="B18" s="77" t="s">
        <v>309</v>
      </c>
      <c r="C18" s="77" t="s">
        <v>311</v>
      </c>
      <c r="E18" s="88"/>
      <c r="F18" s="89" t="s">
        <v>316</v>
      </c>
      <c r="G18" s="90">
        <v>0.13</v>
      </c>
    </row>
    <row r="19" spans="2:7" ht="15" thickTop="1" x14ac:dyDescent="0.3">
      <c r="B19" s="76" t="s">
        <v>1</v>
      </c>
      <c r="C19" s="75">
        <f>SUM(C8:C9)</f>
        <v>10.69060685860633</v>
      </c>
      <c r="E19" s="76" t="s">
        <v>317</v>
      </c>
      <c r="F19" s="76" t="s">
        <v>306</v>
      </c>
      <c r="G19" s="75">
        <f>C12</f>
        <v>0.73199999999999998</v>
      </c>
    </row>
    <row r="20" spans="2:7" ht="14.4" x14ac:dyDescent="0.3">
      <c r="B20" s="76" t="s">
        <v>2</v>
      </c>
      <c r="C20" s="75">
        <f>C10</f>
        <v>2.9523425309612294</v>
      </c>
      <c r="E20" s="76"/>
      <c r="F20" s="76" t="s">
        <v>307</v>
      </c>
      <c r="G20" s="75">
        <f>C13</f>
        <v>5.3070000000000004</v>
      </c>
    </row>
    <row r="21" spans="2:7" ht="14.4" x14ac:dyDescent="0.3">
      <c r="B21" s="76" t="s">
        <v>0</v>
      </c>
      <c r="C21" s="75">
        <f>SUM(C11)</f>
        <v>32.13362196180416</v>
      </c>
      <c r="E21" s="76"/>
      <c r="F21" s="76" t="s">
        <v>53</v>
      </c>
      <c r="G21" s="75">
        <f>C14</f>
        <v>1.611</v>
      </c>
    </row>
    <row r="22" spans="2:7" ht="14.4" x14ac:dyDescent="0.3">
      <c r="B22" s="76" t="s">
        <v>3</v>
      </c>
      <c r="C22" s="75">
        <f>C7</f>
        <v>24.114058706001703</v>
      </c>
      <c r="F22" s="76" t="s">
        <v>308</v>
      </c>
      <c r="G22" s="75">
        <f>C15</f>
        <v>2.4990000000000001</v>
      </c>
    </row>
    <row r="23" spans="2:7" ht="15" thickBot="1" x14ac:dyDescent="0.35">
      <c r="B23" s="76" t="s">
        <v>10</v>
      </c>
      <c r="C23" s="75">
        <f>SUM(C12:C15)</f>
        <v>10.149000000000001</v>
      </c>
      <c r="E23" s="78" t="s">
        <v>52</v>
      </c>
      <c r="F23" s="80"/>
      <c r="G23" s="79">
        <f>SUM(G7:G22)</f>
        <v>80.039630057373415</v>
      </c>
    </row>
    <row r="24" spans="2:7" ht="15.6" thickTop="1" thickBot="1" x14ac:dyDescent="0.35">
      <c r="B24" s="78" t="s">
        <v>52</v>
      </c>
      <c r="C24" s="79">
        <f>SUM(C19:C23)</f>
        <v>80.039630057373415</v>
      </c>
    </row>
    <row r="25" spans="2:7" ht="10.8" thickTop="1" x14ac:dyDescent="0.2"/>
    <row r="44" spans="2:2" ht="14.4" x14ac:dyDescent="0.3">
      <c r="B44" s="76"/>
    </row>
    <row r="45" spans="2:2" ht="14.4" x14ac:dyDescent="0.3">
      <c r="B45" s="76"/>
    </row>
    <row r="46" spans="2:2" ht="14.4" x14ac:dyDescent="0.3">
      <c r="B46" s="76"/>
    </row>
  </sheetData>
  <pageMargins left="0.7" right="0.7" top="0.75" bottom="0.75" header="0.3" footer="0.3"/>
  <ignoredErrors>
    <ignoredError sqref="C19 C23" formulaRange="1"/>
  </ignoredErrors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1D09C-A203-4AE4-A001-DDACED0D45D2}">
  <sheetPr codeName="Sheet61">
    <tabColor theme="3" tint="0.59999389629810485"/>
  </sheetPr>
  <dimension ref="B1:AL62"/>
  <sheetViews>
    <sheetView zoomScale="70" zoomScaleNormal="70" workbookViewId="0"/>
  </sheetViews>
  <sheetFormatPr defaultColWidth="8.88671875" defaultRowHeight="14.4" x14ac:dyDescent="0.3"/>
  <cols>
    <col min="1" max="1" width="8.88671875" style="43"/>
    <col min="2" max="2" width="40.5546875" style="43" bestFit="1" customWidth="1"/>
    <col min="3" max="3" width="12.5546875" style="43" customWidth="1"/>
    <col min="4" max="38" width="12.44140625" style="43" bestFit="1" customWidth="1"/>
    <col min="39" max="16384" width="8.88671875" style="43"/>
  </cols>
  <sheetData>
    <row r="1" spans="2:38" x14ac:dyDescent="0.3">
      <c r="B1" s="43" t="s">
        <v>350</v>
      </c>
    </row>
    <row r="2" spans="2:38" ht="15" thickBot="1" x14ac:dyDescent="0.35">
      <c r="B2" s="118" t="s">
        <v>567</v>
      </c>
    </row>
    <row r="3" spans="2:38" ht="15" thickBot="1" x14ac:dyDescent="0.35">
      <c r="C3" s="121">
        <v>2015</v>
      </c>
      <c r="D3" s="122">
        <v>2016</v>
      </c>
      <c r="E3" s="122">
        <v>2017</v>
      </c>
      <c r="F3" s="122">
        <v>2018</v>
      </c>
      <c r="G3" s="122">
        <v>2019</v>
      </c>
      <c r="H3" s="122">
        <v>2020</v>
      </c>
      <c r="I3" s="122">
        <v>2021</v>
      </c>
      <c r="J3" s="122">
        <v>2022</v>
      </c>
      <c r="K3" s="122">
        <v>2023</v>
      </c>
      <c r="L3" s="122">
        <v>2024</v>
      </c>
      <c r="M3" s="122">
        <v>2025</v>
      </c>
      <c r="N3" s="122">
        <v>2026</v>
      </c>
      <c r="O3" s="122">
        <v>2027</v>
      </c>
      <c r="P3" s="122">
        <v>2028</v>
      </c>
      <c r="Q3" s="122">
        <v>2029</v>
      </c>
      <c r="R3" s="122">
        <v>2030</v>
      </c>
      <c r="S3" s="122">
        <v>2031</v>
      </c>
      <c r="T3" s="122">
        <v>2032</v>
      </c>
      <c r="U3" s="122">
        <v>2033</v>
      </c>
      <c r="V3" s="122">
        <v>2034</v>
      </c>
      <c r="W3" s="122">
        <v>2035</v>
      </c>
      <c r="X3" s="122">
        <v>2036</v>
      </c>
      <c r="Y3" s="122">
        <v>2037</v>
      </c>
      <c r="Z3" s="122">
        <v>2038</v>
      </c>
      <c r="AA3" s="122">
        <v>2039</v>
      </c>
      <c r="AB3" s="122">
        <v>2040</v>
      </c>
      <c r="AC3" s="122">
        <v>2041</v>
      </c>
      <c r="AD3" s="122">
        <v>2042</v>
      </c>
      <c r="AE3" s="122">
        <v>2043</v>
      </c>
      <c r="AF3" s="122">
        <v>2044</v>
      </c>
      <c r="AG3" s="122">
        <v>2045</v>
      </c>
      <c r="AH3" s="122">
        <v>2046</v>
      </c>
      <c r="AI3" s="122">
        <v>2047</v>
      </c>
      <c r="AJ3" s="122">
        <v>2048</v>
      </c>
      <c r="AK3" s="122">
        <v>2049</v>
      </c>
      <c r="AL3" s="123">
        <v>2050</v>
      </c>
    </row>
    <row r="4" spans="2:38" x14ac:dyDescent="0.3">
      <c r="B4" s="124" t="s">
        <v>334</v>
      </c>
      <c r="C4" s="125">
        <v>1.0862735360399522</v>
      </c>
      <c r="D4" s="126">
        <v>1.086228317035433</v>
      </c>
      <c r="E4" s="126">
        <v>1.442486244132563</v>
      </c>
      <c r="F4" s="126">
        <v>1.9082419906706594</v>
      </c>
      <c r="G4" s="126">
        <v>2.1598857508147975</v>
      </c>
      <c r="H4" s="126">
        <v>1.9457963739230817</v>
      </c>
      <c r="I4" s="126">
        <v>2.1393111037589869</v>
      </c>
      <c r="J4" s="126">
        <v>2.3299996458124999</v>
      </c>
      <c r="K4" s="126">
        <v>2.5132044426182318</v>
      </c>
      <c r="L4" s="126">
        <v>2.762655081043214</v>
      </c>
      <c r="M4" s="126">
        <v>3.021172129874119</v>
      </c>
      <c r="N4" s="126">
        <v>3.2941140411463636</v>
      </c>
      <c r="O4" s="126">
        <v>3.5241657266330213</v>
      </c>
      <c r="P4" s="126">
        <v>3.7695014356468555</v>
      </c>
      <c r="Q4" s="126">
        <v>3.4116608433915756</v>
      </c>
      <c r="R4" s="126">
        <v>3.0568499244390224</v>
      </c>
      <c r="S4" s="126">
        <v>4.9422971958080728</v>
      </c>
      <c r="T4" s="126">
        <v>6.8277444671770757</v>
      </c>
      <c r="U4" s="126">
        <v>8.7131917385461026</v>
      </c>
      <c r="V4" s="126">
        <v>10.598639009915122</v>
      </c>
      <c r="W4" s="126">
        <v>12.484086281284178</v>
      </c>
      <c r="X4" s="126">
        <v>14.36953355265322</v>
      </c>
      <c r="Y4" s="126">
        <v>16.254980824022141</v>
      </c>
      <c r="Z4" s="126">
        <v>18.14042809539124</v>
      </c>
      <c r="AA4" s="126">
        <v>20.025875366760186</v>
      </c>
      <c r="AB4" s="126">
        <v>21.911322638129292</v>
      </c>
      <c r="AC4" s="126">
        <v>21.911322638129292</v>
      </c>
      <c r="AD4" s="126">
        <v>21.911322638129292</v>
      </c>
      <c r="AE4" s="126">
        <v>21.911322638129292</v>
      </c>
      <c r="AF4" s="126">
        <v>21.911322638129292</v>
      </c>
      <c r="AG4" s="126">
        <v>21.911322638129292</v>
      </c>
      <c r="AH4" s="126">
        <v>21.911322638129292</v>
      </c>
      <c r="AI4" s="126">
        <v>21.911322638129292</v>
      </c>
      <c r="AJ4" s="126">
        <v>21.911322638129292</v>
      </c>
      <c r="AK4" s="126">
        <v>21.911322638129292</v>
      </c>
      <c r="AL4" s="127">
        <v>21.911322638129292</v>
      </c>
    </row>
    <row r="5" spans="2:38" x14ac:dyDescent="0.3">
      <c r="B5" s="128" t="s">
        <v>335</v>
      </c>
      <c r="C5" s="113">
        <v>0.50915449161361381</v>
      </c>
      <c r="D5" s="111">
        <v>0.50915449161361381</v>
      </c>
      <c r="E5" s="111">
        <v>0.5455482449573027</v>
      </c>
      <c r="F5" s="111">
        <v>0.58194199830099003</v>
      </c>
      <c r="G5" s="111">
        <v>0.61833575164468169</v>
      </c>
      <c r="H5" s="111">
        <v>0.65472950498836868</v>
      </c>
      <c r="I5" s="111">
        <v>0.65472950498836868</v>
      </c>
      <c r="J5" s="111">
        <v>0.65472950498836868</v>
      </c>
      <c r="K5" s="111">
        <v>0.65472950498836868</v>
      </c>
      <c r="L5" s="111">
        <v>0.65472950498836868</v>
      </c>
      <c r="M5" s="111">
        <v>0.65472950498836868</v>
      </c>
      <c r="N5" s="111">
        <v>0.65472950498836868</v>
      </c>
      <c r="O5" s="111">
        <v>0.65472950498836868</v>
      </c>
      <c r="P5" s="111">
        <v>0.65472950498836868</v>
      </c>
      <c r="Q5" s="111">
        <v>0.65472950498836868</v>
      </c>
      <c r="R5" s="111">
        <v>0.65472950498836868</v>
      </c>
      <c r="S5" s="111">
        <v>0.65472950498836868</v>
      </c>
      <c r="T5" s="111">
        <v>0.65472950498836868</v>
      </c>
      <c r="U5" s="111">
        <v>0.65472950498836868</v>
      </c>
      <c r="V5" s="111">
        <v>0.65472950498836868</v>
      </c>
      <c r="W5" s="111">
        <v>0.65472950498836868</v>
      </c>
      <c r="X5" s="111">
        <v>0.65472950498836868</v>
      </c>
      <c r="Y5" s="111">
        <v>0.65472950498836868</v>
      </c>
      <c r="Z5" s="111">
        <v>0.65472950498836868</v>
      </c>
      <c r="AA5" s="111">
        <v>0.65472950498836868</v>
      </c>
      <c r="AB5" s="111">
        <v>0.65472950498836868</v>
      </c>
      <c r="AC5" s="111">
        <v>0.65472950498836868</v>
      </c>
      <c r="AD5" s="111">
        <v>0.65472950498836868</v>
      </c>
      <c r="AE5" s="111">
        <v>0.65472950498836868</v>
      </c>
      <c r="AF5" s="111">
        <v>0.65472950498836868</v>
      </c>
      <c r="AG5" s="111">
        <v>0.65472950498836868</v>
      </c>
      <c r="AH5" s="111">
        <v>0.65472950498836868</v>
      </c>
      <c r="AI5" s="111">
        <v>0.65472950498836868</v>
      </c>
      <c r="AJ5" s="111">
        <v>0.65472950498836868</v>
      </c>
      <c r="AK5" s="111">
        <v>0.65472950498836868</v>
      </c>
      <c r="AL5" s="112">
        <v>0.65472950498836868</v>
      </c>
    </row>
    <row r="6" spans="2:38" x14ac:dyDescent="0.3">
      <c r="B6" s="128" t="s">
        <v>336</v>
      </c>
      <c r="C6" s="113">
        <v>0</v>
      </c>
      <c r="D6" s="111">
        <v>0</v>
      </c>
      <c r="E6" s="111">
        <v>0</v>
      </c>
      <c r="F6" s="111">
        <v>0</v>
      </c>
      <c r="G6" s="111">
        <v>0</v>
      </c>
      <c r="H6" s="111">
        <v>0.91367672711611392</v>
      </c>
      <c r="I6" s="111">
        <v>0.91367672711611392</v>
      </c>
      <c r="J6" s="111">
        <v>0.91367672711611392</v>
      </c>
      <c r="K6" s="111">
        <v>1.3557783692690686</v>
      </c>
      <c r="L6" s="111">
        <v>1.3557783692690686</v>
      </c>
      <c r="M6" s="111">
        <v>1.3557783692690686</v>
      </c>
      <c r="N6" s="111">
        <v>2.8294505097789391</v>
      </c>
      <c r="O6" s="111">
        <v>2.8294505097789391</v>
      </c>
      <c r="P6" s="111">
        <v>4.3031226502887874</v>
      </c>
      <c r="Q6" s="111">
        <v>4.3031226502887874</v>
      </c>
      <c r="R6" s="111">
        <v>5.7767947907986752</v>
      </c>
      <c r="S6" s="111">
        <v>5.7767947907986752</v>
      </c>
      <c r="T6" s="111">
        <v>5.7767947907986752</v>
      </c>
      <c r="U6" s="111">
        <v>5.7767947907986752</v>
      </c>
      <c r="V6" s="111">
        <v>5.7767947907986752</v>
      </c>
      <c r="W6" s="111">
        <v>5.7767947907986752</v>
      </c>
      <c r="X6" s="111">
        <v>5.7767947907986752</v>
      </c>
      <c r="Y6" s="111">
        <v>5.7767947907986752</v>
      </c>
      <c r="Z6" s="111">
        <v>5.7767947907986752</v>
      </c>
      <c r="AA6" s="111">
        <v>5.7767947907986752</v>
      </c>
      <c r="AB6" s="111">
        <v>5.7767947907986752</v>
      </c>
      <c r="AC6" s="111">
        <v>5.7767947907986752</v>
      </c>
      <c r="AD6" s="111">
        <v>5.7767947907986752</v>
      </c>
      <c r="AE6" s="111">
        <v>5.7767947907986752</v>
      </c>
      <c r="AF6" s="111">
        <v>5.7767947907986752</v>
      </c>
      <c r="AG6" s="111">
        <v>5.7767947907986752</v>
      </c>
      <c r="AH6" s="111">
        <v>5.7767947907986752</v>
      </c>
      <c r="AI6" s="111">
        <v>5.7767947907986752</v>
      </c>
      <c r="AJ6" s="111">
        <v>5.7767947907986752</v>
      </c>
      <c r="AK6" s="111">
        <v>5.7767947907986752</v>
      </c>
      <c r="AL6" s="112">
        <v>5.7767947907986752</v>
      </c>
    </row>
    <row r="7" spans="2:38" x14ac:dyDescent="0.3">
      <c r="B7" s="128" t="s">
        <v>338</v>
      </c>
      <c r="C7" s="113">
        <v>0.19125399367680812</v>
      </c>
      <c r="D7" s="111">
        <v>0.36634567802881757</v>
      </c>
      <c r="E7" s="111">
        <v>0.54143736238087214</v>
      </c>
      <c r="F7" s="111">
        <v>0.54143736238087214</v>
      </c>
      <c r="G7" s="111">
        <v>0.54143736238087214</v>
      </c>
      <c r="H7" s="111">
        <v>0.54143736238087214</v>
      </c>
      <c r="I7" s="111">
        <v>0.54143736238087214</v>
      </c>
      <c r="J7" s="111">
        <v>0.54143736238087214</v>
      </c>
      <c r="K7" s="111">
        <v>0.54143736238087214</v>
      </c>
      <c r="L7" s="111">
        <v>0.54143736238087214</v>
      </c>
      <c r="M7" s="111">
        <v>0.54143736238087214</v>
      </c>
      <c r="N7" s="111">
        <v>0.54143736238087214</v>
      </c>
      <c r="O7" s="111">
        <v>0.54143736238087214</v>
      </c>
      <c r="P7" s="111">
        <v>0.54143736238087214</v>
      </c>
      <c r="Q7" s="111">
        <v>0.54143736238087214</v>
      </c>
      <c r="R7" s="111">
        <v>0.54143736238087214</v>
      </c>
      <c r="S7" s="111">
        <v>0.54143736238087214</v>
      </c>
      <c r="T7" s="111">
        <v>0.54143736238087214</v>
      </c>
      <c r="U7" s="111">
        <v>0.54143736238087214</v>
      </c>
      <c r="V7" s="111">
        <v>0.54143736238087214</v>
      </c>
      <c r="W7" s="111">
        <v>0.54143736238087214</v>
      </c>
      <c r="X7" s="111">
        <v>0.54143736238087214</v>
      </c>
      <c r="Y7" s="111">
        <v>0.54143736238087214</v>
      </c>
      <c r="Z7" s="111">
        <v>0.54143736238087214</v>
      </c>
      <c r="AA7" s="111">
        <v>0.54143736238087214</v>
      </c>
      <c r="AB7" s="111">
        <v>0.54143736238087214</v>
      </c>
      <c r="AC7" s="111">
        <v>0.54143736238087214</v>
      </c>
      <c r="AD7" s="111">
        <v>0.54143736238087214</v>
      </c>
      <c r="AE7" s="111">
        <v>0.54143736238087214</v>
      </c>
      <c r="AF7" s="111">
        <v>0.54143736238087214</v>
      </c>
      <c r="AG7" s="111">
        <v>0.54143736238087214</v>
      </c>
      <c r="AH7" s="111">
        <v>0.54143736238087214</v>
      </c>
      <c r="AI7" s="111">
        <v>0.54143736238087214</v>
      </c>
      <c r="AJ7" s="111">
        <v>0.54143736238087214</v>
      </c>
      <c r="AK7" s="111">
        <v>0.54143736238087214</v>
      </c>
      <c r="AL7" s="112">
        <v>0.54143736238087214</v>
      </c>
    </row>
    <row r="8" spans="2:38" x14ac:dyDescent="0.3">
      <c r="B8" s="128" t="s">
        <v>226</v>
      </c>
      <c r="C8" s="113">
        <v>1.6487439528003287E-3</v>
      </c>
      <c r="D8" s="111">
        <v>1.6487439528003287E-3</v>
      </c>
      <c r="E8" s="111">
        <v>1.6487439528003287E-3</v>
      </c>
      <c r="F8" s="111">
        <v>1.6487439528003287E-3</v>
      </c>
      <c r="G8" s="111">
        <v>1.6487439528003287E-3</v>
      </c>
      <c r="H8" s="111">
        <v>1.6487439528003287E-3</v>
      </c>
      <c r="I8" s="111">
        <v>1.6487439528003287E-3</v>
      </c>
      <c r="J8" s="111">
        <v>1.6487439528003287E-3</v>
      </c>
      <c r="K8" s="111">
        <v>1.6487439528003287E-3</v>
      </c>
      <c r="L8" s="111">
        <v>1.6487439528003287E-3</v>
      </c>
      <c r="M8" s="111">
        <v>1.6487439528003287E-3</v>
      </c>
      <c r="N8" s="111">
        <v>1.6487439528003287E-3</v>
      </c>
      <c r="O8" s="111">
        <v>1.6487439528003287E-3</v>
      </c>
      <c r="P8" s="111">
        <v>1.6487439528003287E-3</v>
      </c>
      <c r="Q8" s="111">
        <v>1.6487439528003287E-3</v>
      </c>
      <c r="R8" s="111">
        <v>1.6487439528003287E-3</v>
      </c>
      <c r="S8" s="111">
        <v>1.6487439528003287E-3</v>
      </c>
      <c r="T8" s="111">
        <v>1.6487439528003287E-3</v>
      </c>
      <c r="U8" s="111">
        <v>1.6487439528003287E-3</v>
      </c>
      <c r="V8" s="111">
        <v>1.6487439528003287E-3</v>
      </c>
      <c r="W8" s="111">
        <v>1.6487439528003287E-3</v>
      </c>
      <c r="X8" s="111">
        <v>1.6487439528003287E-3</v>
      </c>
      <c r="Y8" s="111">
        <v>1.6487439528003287E-3</v>
      </c>
      <c r="Z8" s="111">
        <v>1.6487439528003287E-3</v>
      </c>
      <c r="AA8" s="111">
        <v>1.6487439528003287E-3</v>
      </c>
      <c r="AB8" s="111">
        <v>1.6487439528003287E-3</v>
      </c>
      <c r="AC8" s="111">
        <v>1.6487439528003287E-3</v>
      </c>
      <c r="AD8" s="111">
        <v>1.6487439528003287E-3</v>
      </c>
      <c r="AE8" s="111">
        <v>1.6487439528003287E-3</v>
      </c>
      <c r="AF8" s="111">
        <v>1.6487439528003287E-3</v>
      </c>
      <c r="AG8" s="111">
        <v>1.6487439528003287E-3</v>
      </c>
      <c r="AH8" s="111">
        <v>1.6487439528003287E-3</v>
      </c>
      <c r="AI8" s="111">
        <v>1.6487439528003287E-3</v>
      </c>
      <c r="AJ8" s="111">
        <v>1.6487439528003287E-3</v>
      </c>
      <c r="AK8" s="111">
        <v>1.6487439528003287E-3</v>
      </c>
      <c r="AL8" s="112">
        <v>1.6487439528003287E-3</v>
      </c>
    </row>
    <row r="9" spans="2:38" x14ac:dyDescent="0.3">
      <c r="B9" s="128" t="s">
        <v>467</v>
      </c>
      <c r="C9" s="113">
        <v>1.6191252704483003</v>
      </c>
      <c r="D9" s="111">
        <v>1.6191252704483003</v>
      </c>
      <c r="E9" s="111">
        <v>1.6191252704483003</v>
      </c>
      <c r="F9" s="111">
        <v>1.6191252704483003</v>
      </c>
      <c r="G9" s="111">
        <v>1.6191252704483003</v>
      </c>
      <c r="H9" s="111">
        <v>1.6191252704483003</v>
      </c>
      <c r="I9" s="111">
        <v>1.6191252704483003</v>
      </c>
      <c r="J9" s="111">
        <v>1.6191252704483003</v>
      </c>
      <c r="K9" s="111">
        <v>1.6191252704483003</v>
      </c>
      <c r="L9" s="111">
        <v>1.6189339162271561</v>
      </c>
      <c r="M9" s="111">
        <v>1.6177707309856528</v>
      </c>
      <c r="N9" s="111">
        <v>1.6140579466403693</v>
      </c>
      <c r="O9" s="111">
        <v>1.6073426676859537</v>
      </c>
      <c r="P9" s="111">
        <v>1.5956859054424217</v>
      </c>
      <c r="Q9" s="111">
        <v>1.5897859659657052</v>
      </c>
      <c r="R9" s="111">
        <v>1.5830948525209989</v>
      </c>
      <c r="S9" s="111">
        <v>1.5360035504258374</v>
      </c>
      <c r="T9" s="111">
        <v>1.4655101034624953</v>
      </c>
      <c r="U9" s="111">
        <v>1.3903251804909822</v>
      </c>
      <c r="V9" s="111">
        <v>1.3223797436771847</v>
      </c>
      <c r="W9" s="111">
        <v>1.2662232837975496</v>
      </c>
      <c r="X9" s="111">
        <v>1.2205494152660874</v>
      </c>
      <c r="Y9" s="111">
        <v>1.1826642923541155</v>
      </c>
      <c r="Z9" s="111">
        <v>1.1520590026275381</v>
      </c>
      <c r="AA9" s="111">
        <v>1.1265333031845854</v>
      </c>
      <c r="AB9" s="111">
        <v>1.105316027590314</v>
      </c>
      <c r="AC9" s="111">
        <v>1.1156335604893077</v>
      </c>
      <c r="AD9" s="111">
        <v>1.1259036343095301</v>
      </c>
      <c r="AE9" s="111">
        <v>1.1359381618036619</v>
      </c>
      <c r="AF9" s="111">
        <v>1.1455424418584987</v>
      </c>
      <c r="AG9" s="111">
        <v>1.1545037291576969</v>
      </c>
      <c r="AH9" s="111">
        <v>1.162838124203103</v>
      </c>
      <c r="AI9" s="111">
        <v>1.1705588525643245</v>
      </c>
      <c r="AJ9" s="111">
        <v>1.1776325058201715</v>
      </c>
      <c r="AK9" s="111">
        <v>1.1841006102120122</v>
      </c>
      <c r="AL9" s="112">
        <v>1.1898997804137028</v>
      </c>
    </row>
    <row r="10" spans="2:38" x14ac:dyDescent="0.3">
      <c r="B10" s="128" t="s">
        <v>351</v>
      </c>
      <c r="C10" s="113">
        <v>2.4831121403996764E-2</v>
      </c>
      <c r="D10" s="111">
        <v>2.4831121403996764E-2</v>
      </c>
      <c r="E10" s="111">
        <v>2.4831121403996764E-2</v>
      </c>
      <c r="F10" s="111">
        <v>2.4831121403996764E-2</v>
      </c>
      <c r="G10" s="111">
        <v>2.4831121403996764E-2</v>
      </c>
      <c r="H10" s="111">
        <v>2.4831121403996764E-2</v>
      </c>
      <c r="I10" s="111">
        <v>2.4831121403996764E-2</v>
      </c>
      <c r="J10" s="111">
        <v>2.4831121403996764E-2</v>
      </c>
      <c r="K10" s="111">
        <v>2.4831121403996764E-2</v>
      </c>
      <c r="L10" s="111">
        <v>2.4831121403996764E-2</v>
      </c>
      <c r="M10" s="111">
        <v>2.4831121403996764E-2</v>
      </c>
      <c r="N10" s="111">
        <v>2.4831121403996764E-2</v>
      </c>
      <c r="O10" s="111">
        <v>2.4831121403996764E-2</v>
      </c>
      <c r="P10" s="111">
        <v>2.4831121403996764E-2</v>
      </c>
      <c r="Q10" s="111">
        <v>2.4831121403996764E-2</v>
      </c>
      <c r="R10" s="111">
        <v>2.4831121403996764E-2</v>
      </c>
      <c r="S10" s="111">
        <v>2.4831121403996764E-2</v>
      </c>
      <c r="T10" s="111">
        <v>2.4831121403996764E-2</v>
      </c>
      <c r="U10" s="111">
        <v>2.4831121403996764E-2</v>
      </c>
      <c r="V10" s="111">
        <v>2.4831121403996764E-2</v>
      </c>
      <c r="W10" s="111">
        <v>2.4831121403996764E-2</v>
      </c>
      <c r="X10" s="111">
        <v>2.4831121403996764E-2</v>
      </c>
      <c r="Y10" s="111">
        <v>2.4831121403996764E-2</v>
      </c>
      <c r="Z10" s="111">
        <v>2.4831121403996764E-2</v>
      </c>
      <c r="AA10" s="111">
        <v>2.4831121403996764E-2</v>
      </c>
      <c r="AB10" s="111">
        <v>2.4831121403996764E-2</v>
      </c>
      <c r="AC10" s="111">
        <v>2.4831121403996764E-2</v>
      </c>
      <c r="AD10" s="111">
        <v>2.4831121403996764E-2</v>
      </c>
      <c r="AE10" s="111">
        <v>2.4831121403996764E-2</v>
      </c>
      <c r="AF10" s="111">
        <v>2.4831121403996764E-2</v>
      </c>
      <c r="AG10" s="111">
        <v>2.4831121403996764E-2</v>
      </c>
      <c r="AH10" s="111">
        <v>2.4831121403996764E-2</v>
      </c>
      <c r="AI10" s="111">
        <v>2.4831121403996764E-2</v>
      </c>
      <c r="AJ10" s="111">
        <v>2.4831121403996764E-2</v>
      </c>
      <c r="AK10" s="111">
        <v>2.4831121403996764E-2</v>
      </c>
      <c r="AL10" s="112">
        <v>2.4831121403996764E-2</v>
      </c>
    </row>
    <row r="11" spans="2:38" x14ac:dyDescent="0.3">
      <c r="B11" s="128" t="s">
        <v>82</v>
      </c>
      <c r="C11" s="113">
        <v>7.9629362698937411</v>
      </c>
      <c r="D11" s="111">
        <v>7.643716960613367</v>
      </c>
      <c r="E11" s="111">
        <v>7.267802660167324</v>
      </c>
      <c r="F11" s="111">
        <v>11.926216719297347</v>
      </c>
      <c r="G11" s="111">
        <v>11.451251012327045</v>
      </c>
      <c r="H11" s="111">
        <v>11.503888765059861</v>
      </c>
      <c r="I11" s="111">
        <v>14.262724872582464</v>
      </c>
      <c r="J11" s="111">
        <v>14.061115286082449</v>
      </c>
      <c r="K11" s="111">
        <v>13.346664894548599</v>
      </c>
      <c r="L11" s="111">
        <v>12.887007059194852</v>
      </c>
      <c r="M11" s="111">
        <v>12.409396996670925</v>
      </c>
      <c r="N11" s="111">
        <v>11.2911257949969</v>
      </c>
      <c r="O11" s="111">
        <v>10.788121157221175</v>
      </c>
      <c r="P11" s="111">
        <v>9.8467991148368306</v>
      </c>
      <c r="Q11" s="111">
        <v>9.6895576728899222</v>
      </c>
      <c r="R11" s="111">
        <v>10.391185617106705</v>
      </c>
      <c r="S11" s="111">
        <v>9.0522192238833394</v>
      </c>
      <c r="T11" s="111">
        <v>8.0105081949182253</v>
      </c>
      <c r="U11" s="111">
        <v>7.1759776042059471</v>
      </c>
      <c r="V11" s="111">
        <v>6.4783568843487309</v>
      </c>
      <c r="W11" s="111">
        <v>5.8470903869958821</v>
      </c>
      <c r="X11" s="111">
        <v>5.2058927297416977</v>
      </c>
      <c r="Y11" s="111">
        <v>4.4814981396128566</v>
      </c>
      <c r="Z11" s="111">
        <v>3.5307696654045357</v>
      </c>
      <c r="AA11" s="111">
        <v>2.1104033340421746</v>
      </c>
      <c r="AB11" s="111">
        <v>0</v>
      </c>
      <c r="AC11" s="111">
        <v>0</v>
      </c>
      <c r="AD11" s="111">
        <v>0</v>
      </c>
      <c r="AE11" s="111">
        <v>0</v>
      </c>
      <c r="AF11" s="111">
        <v>0</v>
      </c>
      <c r="AG11" s="111">
        <v>0</v>
      </c>
      <c r="AH11" s="111">
        <v>0</v>
      </c>
      <c r="AI11" s="111">
        <v>0</v>
      </c>
      <c r="AJ11" s="111">
        <v>0</v>
      </c>
      <c r="AK11" s="111">
        <v>0</v>
      </c>
      <c r="AL11" s="112">
        <v>0</v>
      </c>
    </row>
    <row r="12" spans="2:38" x14ac:dyDescent="0.3">
      <c r="B12" s="128" t="s">
        <v>316</v>
      </c>
      <c r="C12" s="113">
        <v>2.2604228850311543</v>
      </c>
      <c r="D12" s="111">
        <v>0.56062214756124229</v>
      </c>
      <c r="E12" s="111">
        <v>9.0090127114236765E-2</v>
      </c>
      <c r="F12" s="111">
        <v>0.36374066163592728</v>
      </c>
      <c r="G12" s="111">
        <v>0.22609292792424271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1">
        <v>0</v>
      </c>
      <c r="X12" s="111">
        <v>0</v>
      </c>
      <c r="Y12" s="111">
        <v>0</v>
      </c>
      <c r="Z12" s="111">
        <v>0</v>
      </c>
      <c r="AA12" s="111">
        <v>0</v>
      </c>
      <c r="AB12" s="111">
        <v>0</v>
      </c>
      <c r="AC12" s="111">
        <v>0</v>
      </c>
      <c r="AD12" s="111">
        <v>0</v>
      </c>
      <c r="AE12" s="111">
        <v>0</v>
      </c>
      <c r="AF12" s="111">
        <v>0</v>
      </c>
      <c r="AG12" s="111">
        <v>0</v>
      </c>
      <c r="AH12" s="111">
        <v>0</v>
      </c>
      <c r="AI12" s="111">
        <v>0</v>
      </c>
      <c r="AJ12" s="111">
        <v>0</v>
      </c>
      <c r="AK12" s="111">
        <v>0</v>
      </c>
      <c r="AL12" s="112">
        <v>0</v>
      </c>
    </row>
    <row r="13" spans="2:38" x14ac:dyDescent="0.3">
      <c r="B13" s="128" t="s">
        <v>79</v>
      </c>
      <c r="C13" s="113">
        <v>14.976398666339486</v>
      </c>
      <c r="D13" s="111">
        <v>10.986125988721721</v>
      </c>
      <c r="E13" s="111">
        <v>7.8721430899600469</v>
      </c>
      <c r="F13" s="111">
        <v>10.290613862239189</v>
      </c>
      <c r="G13" s="111">
        <v>6.2175878873965402</v>
      </c>
      <c r="H13" s="111">
        <v>5.5849488172760466</v>
      </c>
      <c r="I13" s="111">
        <v>3.7776843052846858</v>
      </c>
      <c r="J13" s="111">
        <v>3.0184178364430498</v>
      </c>
      <c r="K13" s="111">
        <v>2.7303119076090048</v>
      </c>
      <c r="L13" s="111">
        <v>2.645622736427268</v>
      </c>
      <c r="M13" s="111">
        <v>2.55392762924137</v>
      </c>
      <c r="N13" s="111">
        <v>2.4043901769005953</v>
      </c>
      <c r="O13" s="111">
        <v>2.2911138644185445</v>
      </c>
      <c r="P13" s="111">
        <v>2.1623321394442128</v>
      </c>
      <c r="Q13" s="111">
        <v>2.1016344150166395</v>
      </c>
      <c r="R13" s="111">
        <v>0</v>
      </c>
      <c r="S13" s="111">
        <v>0</v>
      </c>
      <c r="T13" s="111">
        <v>0</v>
      </c>
      <c r="U13" s="111">
        <v>0</v>
      </c>
      <c r="V13" s="111">
        <v>0</v>
      </c>
      <c r="W13" s="111">
        <v>0</v>
      </c>
      <c r="X13" s="111">
        <v>0</v>
      </c>
      <c r="Y13" s="111">
        <v>0</v>
      </c>
      <c r="Z13" s="111">
        <v>0</v>
      </c>
      <c r="AA13" s="111">
        <v>0</v>
      </c>
      <c r="AB13" s="111">
        <v>0</v>
      </c>
      <c r="AC13" s="111">
        <v>0</v>
      </c>
      <c r="AD13" s="111">
        <v>0</v>
      </c>
      <c r="AE13" s="111">
        <v>0</v>
      </c>
      <c r="AF13" s="111">
        <v>0</v>
      </c>
      <c r="AG13" s="111">
        <v>0</v>
      </c>
      <c r="AH13" s="111">
        <v>0</v>
      </c>
      <c r="AI13" s="111">
        <v>0</v>
      </c>
      <c r="AJ13" s="111">
        <v>0</v>
      </c>
      <c r="AK13" s="111">
        <v>0</v>
      </c>
      <c r="AL13" s="112">
        <v>0</v>
      </c>
    </row>
    <row r="14" spans="2:38" x14ac:dyDescent="0.3">
      <c r="B14" s="128" t="s">
        <v>346</v>
      </c>
      <c r="C14" s="113">
        <v>14.213976000000883</v>
      </c>
      <c r="D14" s="111">
        <v>14.213976000000883</v>
      </c>
      <c r="E14" s="111">
        <v>15.320801999999764</v>
      </c>
      <c r="F14" s="111">
        <v>15.320801999999764</v>
      </c>
      <c r="G14" s="111">
        <v>15.320801999999764</v>
      </c>
      <c r="H14" s="111">
        <v>15.320801999999764</v>
      </c>
      <c r="I14" s="111">
        <v>15.320801999999764</v>
      </c>
      <c r="J14" s="111">
        <v>15.320801999999764</v>
      </c>
      <c r="K14" s="111">
        <v>15.320801999999764</v>
      </c>
      <c r="L14" s="111">
        <v>15.319472233868957</v>
      </c>
      <c r="M14" s="111">
        <v>15.311604595819121</v>
      </c>
      <c r="N14" s="111">
        <v>15.286083952544043</v>
      </c>
      <c r="O14" s="111">
        <v>15.237628100965393</v>
      </c>
      <c r="P14" s="111">
        <v>15.152006211388331</v>
      </c>
      <c r="Q14" s="111">
        <v>15.10519160258786</v>
      </c>
      <c r="R14" s="111">
        <v>15.056401422696759</v>
      </c>
      <c r="S14" s="111">
        <v>14.685627589645309</v>
      </c>
      <c r="T14" s="111">
        <v>14.104312779155016</v>
      </c>
      <c r="U14" s="111">
        <v>13.446309571573588</v>
      </c>
      <c r="V14" s="111">
        <v>12.821730807588144</v>
      </c>
      <c r="W14" s="111">
        <v>12.273482742837365</v>
      </c>
      <c r="X14" s="111">
        <v>11.805365288596965</v>
      </c>
      <c r="Y14" s="111">
        <v>11.403302891799802</v>
      </c>
      <c r="Z14" s="111">
        <v>11.070081901853028</v>
      </c>
      <c r="AA14" s="111">
        <v>10.785259671217659</v>
      </c>
      <c r="AB14" s="111">
        <v>10.544682088394085</v>
      </c>
      <c r="AC14" s="111">
        <v>10.651379206222732</v>
      </c>
      <c r="AD14" s="111">
        <v>10.758552209846108</v>
      </c>
      <c r="AE14" s="111">
        <v>10.863876243343496</v>
      </c>
      <c r="AF14" s="111">
        <v>10.964586679156511</v>
      </c>
      <c r="AG14" s="111">
        <v>11.058033831334454</v>
      </c>
      <c r="AH14" s="111">
        <v>11.144768166035835</v>
      </c>
      <c r="AI14" s="111">
        <v>11.224882736543616</v>
      </c>
      <c r="AJ14" s="111">
        <v>11.297944235430251</v>
      </c>
      <c r="AK14" s="111">
        <v>11.364561561267479</v>
      </c>
      <c r="AL14" s="112">
        <v>11.424345158553583</v>
      </c>
    </row>
    <row r="15" spans="2:38" x14ac:dyDescent="0.3">
      <c r="B15" s="128" t="s">
        <v>315</v>
      </c>
      <c r="C15" s="113">
        <v>20.262195208251818</v>
      </c>
      <c r="D15" s="111">
        <v>24.99367560120589</v>
      </c>
      <c r="E15" s="111">
        <v>26.179716216448728</v>
      </c>
      <c r="F15" s="111">
        <v>17.473400058920387</v>
      </c>
      <c r="G15" s="111">
        <v>20.937881552006065</v>
      </c>
      <c r="H15" s="111">
        <v>20.174019912368347</v>
      </c>
      <c r="I15" s="111">
        <v>18.098447177689039</v>
      </c>
      <c r="J15" s="111">
        <v>17.999369787742225</v>
      </c>
      <c r="K15" s="111">
        <v>17.582819787995607</v>
      </c>
      <c r="L15" s="111">
        <v>17.50975295129604</v>
      </c>
      <c r="M15" s="111">
        <v>17.498057947508912</v>
      </c>
      <c r="N15" s="111">
        <v>16.81362024998954</v>
      </c>
      <c r="O15" s="111">
        <v>17.057192381284967</v>
      </c>
      <c r="P15" s="111">
        <v>16.369597553216657</v>
      </c>
      <c r="Q15" s="111">
        <v>16.877568631497311</v>
      </c>
      <c r="R15" s="111">
        <v>17.003880771722358</v>
      </c>
      <c r="S15" s="111">
        <v>17.160037568565489</v>
      </c>
      <c r="T15" s="111">
        <v>17.362250554325446</v>
      </c>
      <c r="U15" s="111">
        <v>17.639448339427247</v>
      </c>
      <c r="V15" s="111">
        <v>18.0155834428164</v>
      </c>
      <c r="W15" s="111">
        <v>18.483403180865128</v>
      </c>
      <c r="X15" s="111">
        <v>19.012530842605699</v>
      </c>
      <c r="Y15" s="111">
        <v>19.587652612137425</v>
      </c>
      <c r="Z15" s="111">
        <v>20.168891034927224</v>
      </c>
      <c r="AA15" s="111">
        <v>20.743343908670269</v>
      </c>
      <c r="AB15" s="111">
        <v>21.256690555409115</v>
      </c>
      <c r="AC15" s="111">
        <v>21.493123571443469</v>
      </c>
      <c r="AD15" s="111">
        <v>21.713840296132204</v>
      </c>
      <c r="AE15" s="111">
        <v>21.919242102190935</v>
      </c>
      <c r="AF15" s="111">
        <v>22.109988244976822</v>
      </c>
      <c r="AG15" s="111">
        <v>22.285966146400508</v>
      </c>
      <c r="AH15" s="111">
        <v>22.450933586567558</v>
      </c>
      <c r="AI15" s="111">
        <v>22.604856657488085</v>
      </c>
      <c r="AJ15" s="111">
        <v>22.748793752580834</v>
      </c>
      <c r="AK15" s="111">
        <v>22.884549185103022</v>
      </c>
      <c r="AL15" s="112">
        <v>23.013869797730255</v>
      </c>
    </row>
    <row r="16" spans="2:38" x14ac:dyDescent="0.3">
      <c r="B16" s="128" t="s">
        <v>352</v>
      </c>
      <c r="C16" s="113">
        <v>4.4934136175998141E-3</v>
      </c>
      <c r="D16" s="111">
        <v>4.4934136175998141E-3</v>
      </c>
      <c r="E16" s="111">
        <v>4.4934136175998141E-3</v>
      </c>
      <c r="F16" s="111">
        <v>4.4934136175998141E-3</v>
      </c>
      <c r="G16" s="111">
        <v>4.4934136175998141E-3</v>
      </c>
      <c r="H16" s="111">
        <v>4.4934136175998141E-3</v>
      </c>
      <c r="I16" s="111">
        <v>4.4934136175998141E-3</v>
      </c>
      <c r="J16" s="111">
        <v>4.4934136175998141E-3</v>
      </c>
      <c r="K16" s="111">
        <v>4.4934136175998141E-3</v>
      </c>
      <c r="L16" s="111">
        <v>4.4934136175998141E-3</v>
      </c>
      <c r="M16" s="111">
        <v>4.4934136175998141E-3</v>
      </c>
      <c r="N16" s="111">
        <v>4.4934136175998141E-3</v>
      </c>
      <c r="O16" s="111">
        <v>4.4934136175998141E-3</v>
      </c>
      <c r="P16" s="111">
        <v>4.4934136175998141E-3</v>
      </c>
      <c r="Q16" s="111">
        <v>4.4934136175998141E-3</v>
      </c>
      <c r="R16" s="111">
        <v>4.4934136175998141E-3</v>
      </c>
      <c r="S16" s="111">
        <v>4.4934136175998141E-3</v>
      </c>
      <c r="T16" s="111">
        <v>4.4934136175998141E-3</v>
      </c>
      <c r="U16" s="111">
        <v>4.4934136175998141E-3</v>
      </c>
      <c r="V16" s="111">
        <v>4.4934136175998141E-3</v>
      </c>
      <c r="W16" s="111">
        <v>4.4934136175998141E-3</v>
      </c>
      <c r="X16" s="111">
        <v>4.4934136175998141E-3</v>
      </c>
      <c r="Y16" s="111">
        <v>4.4934136175998141E-3</v>
      </c>
      <c r="Z16" s="111">
        <v>4.4934136175998141E-3</v>
      </c>
      <c r="AA16" s="111">
        <v>4.4934136175998141E-3</v>
      </c>
      <c r="AB16" s="111">
        <v>4.4934136175998141E-3</v>
      </c>
      <c r="AC16" s="111">
        <v>4.4934136175998141E-3</v>
      </c>
      <c r="AD16" s="111">
        <v>4.4934136175998141E-3</v>
      </c>
      <c r="AE16" s="111">
        <v>4.4934136175998141E-3</v>
      </c>
      <c r="AF16" s="111">
        <v>4.4934136175998141E-3</v>
      </c>
      <c r="AG16" s="111">
        <v>4.4934136175998141E-3</v>
      </c>
      <c r="AH16" s="111">
        <v>4.4934136175998141E-3</v>
      </c>
      <c r="AI16" s="111">
        <v>4.4934136175998141E-3</v>
      </c>
      <c r="AJ16" s="111">
        <v>4.4934136175998141E-3</v>
      </c>
      <c r="AK16" s="111">
        <v>4.4934136175998141E-3</v>
      </c>
      <c r="AL16" s="112">
        <v>4.4934136175998141E-3</v>
      </c>
    </row>
    <row r="17" spans="2:38" x14ac:dyDescent="0.3">
      <c r="B17" s="128" t="s">
        <v>353</v>
      </c>
      <c r="C17" s="113">
        <v>0.72152171412483856</v>
      </c>
      <c r="D17" s="111">
        <v>0.72152171412483856</v>
      </c>
      <c r="E17" s="111">
        <v>0.72152171412483856</v>
      </c>
      <c r="F17" s="111">
        <v>0.72152171412483856</v>
      </c>
      <c r="G17" s="111">
        <v>0.72152171412483856</v>
      </c>
      <c r="H17" s="111">
        <v>0.72152171412483856</v>
      </c>
      <c r="I17" s="111">
        <v>0.72152171412483856</v>
      </c>
      <c r="J17" s="111">
        <v>0.72152171412483856</v>
      </c>
      <c r="K17" s="111">
        <v>0.72152171412483856</v>
      </c>
      <c r="L17" s="111">
        <v>0.72152171412483856</v>
      </c>
      <c r="M17" s="111">
        <v>0.72152171412483856</v>
      </c>
      <c r="N17" s="111">
        <v>0.72152171412483856</v>
      </c>
      <c r="O17" s="111">
        <v>0.72152171412483856</v>
      </c>
      <c r="P17" s="111">
        <v>0.72152171412483856</v>
      </c>
      <c r="Q17" s="111">
        <v>0.72152171412483856</v>
      </c>
      <c r="R17" s="111">
        <v>0.72152171412483856</v>
      </c>
      <c r="S17" s="111">
        <v>0.72152171412483856</v>
      </c>
      <c r="T17" s="111">
        <v>0.72152171412483856</v>
      </c>
      <c r="U17" s="111">
        <v>0.72152171412483856</v>
      </c>
      <c r="V17" s="111">
        <v>0.72152171412483856</v>
      </c>
      <c r="W17" s="111">
        <v>0.72152171412483856</v>
      </c>
      <c r="X17" s="111">
        <v>0.72152171412483856</v>
      </c>
      <c r="Y17" s="111">
        <v>0.72152171412483856</v>
      </c>
      <c r="Z17" s="111">
        <v>0.72152171412483856</v>
      </c>
      <c r="AA17" s="111">
        <v>0.72152171412483856</v>
      </c>
      <c r="AB17" s="111">
        <v>0.72152171412483856</v>
      </c>
      <c r="AC17" s="111">
        <v>0.72152171412483856</v>
      </c>
      <c r="AD17" s="111">
        <v>0.72152171412483856</v>
      </c>
      <c r="AE17" s="111">
        <v>0.72152171412483856</v>
      </c>
      <c r="AF17" s="111">
        <v>0.72152171412483856</v>
      </c>
      <c r="AG17" s="111">
        <v>0.72152171412483856</v>
      </c>
      <c r="AH17" s="111">
        <v>0.72152171412483856</v>
      </c>
      <c r="AI17" s="111">
        <v>0.72152171412483856</v>
      </c>
      <c r="AJ17" s="111">
        <v>0.72152171412483856</v>
      </c>
      <c r="AK17" s="111">
        <v>0.72152171412483856</v>
      </c>
      <c r="AL17" s="112">
        <v>0.72152171412483856</v>
      </c>
    </row>
    <row r="18" spans="2:38" x14ac:dyDescent="0.3">
      <c r="B18" s="128" t="s">
        <v>354</v>
      </c>
      <c r="C18" s="113">
        <v>9.9934623820785357E-2</v>
      </c>
      <c r="D18" s="111">
        <v>9.9934623820785357E-2</v>
      </c>
      <c r="E18" s="111">
        <v>9.9934623820785357E-2</v>
      </c>
      <c r="F18" s="111">
        <v>9.9934623820785357E-2</v>
      </c>
      <c r="G18" s="111">
        <v>9.9934623820785357E-2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0</v>
      </c>
      <c r="AH18" s="111">
        <v>0</v>
      </c>
      <c r="AI18" s="111">
        <v>0</v>
      </c>
      <c r="AJ18" s="111">
        <v>0</v>
      </c>
      <c r="AK18" s="111">
        <v>0</v>
      </c>
      <c r="AL18" s="112">
        <v>0</v>
      </c>
    </row>
    <row r="19" spans="2:38" x14ac:dyDescent="0.3">
      <c r="B19" s="128" t="s">
        <v>355</v>
      </c>
      <c r="C19" s="113">
        <v>8.5444277529594173E-2</v>
      </c>
      <c r="D19" s="111">
        <v>8.5444277529594173E-2</v>
      </c>
      <c r="E19" s="111">
        <v>8.5444277529594173E-2</v>
      </c>
      <c r="F19" s="111">
        <v>8.5444277529594173E-2</v>
      </c>
      <c r="G19" s="111">
        <v>8.5444277529594173E-2</v>
      </c>
      <c r="H19" s="111">
        <v>8.5444277529594173E-2</v>
      </c>
      <c r="I19" s="111">
        <v>8.5444277529594173E-2</v>
      </c>
      <c r="J19" s="111">
        <v>8.5444277529594173E-2</v>
      </c>
      <c r="K19" s="111">
        <v>8.5444277529594173E-2</v>
      </c>
      <c r="L19" s="111">
        <v>8.5444277529594173E-2</v>
      </c>
      <c r="M19" s="111">
        <v>8.5444277529594173E-2</v>
      </c>
      <c r="N19" s="111">
        <v>8.5444277529594173E-2</v>
      </c>
      <c r="O19" s="111">
        <v>8.5444277529594173E-2</v>
      </c>
      <c r="P19" s="111">
        <v>8.5444277529594173E-2</v>
      </c>
      <c r="Q19" s="111">
        <v>8.5444277529594173E-2</v>
      </c>
      <c r="R19" s="111">
        <v>8.5444277529594173E-2</v>
      </c>
      <c r="S19" s="111">
        <v>8.5444277529594173E-2</v>
      </c>
      <c r="T19" s="111">
        <v>8.5444277529594173E-2</v>
      </c>
      <c r="U19" s="111">
        <v>8.5444277529594173E-2</v>
      </c>
      <c r="V19" s="111">
        <v>8.5444277529594173E-2</v>
      </c>
      <c r="W19" s="111">
        <v>8.5444277529594173E-2</v>
      </c>
      <c r="X19" s="111">
        <v>8.5444277529594173E-2</v>
      </c>
      <c r="Y19" s="111">
        <v>8.5444277529594173E-2</v>
      </c>
      <c r="Z19" s="111">
        <v>8.5444277529594173E-2</v>
      </c>
      <c r="AA19" s="111">
        <v>8.5444277529594173E-2</v>
      </c>
      <c r="AB19" s="111">
        <v>8.5444277529594173E-2</v>
      </c>
      <c r="AC19" s="111">
        <v>8.5444277529594173E-2</v>
      </c>
      <c r="AD19" s="111">
        <v>8.5444277529594173E-2</v>
      </c>
      <c r="AE19" s="111">
        <v>8.5444277529594173E-2</v>
      </c>
      <c r="AF19" s="111">
        <v>8.5444277529594173E-2</v>
      </c>
      <c r="AG19" s="111">
        <v>8.5444277529594173E-2</v>
      </c>
      <c r="AH19" s="111">
        <v>8.5444277529594173E-2</v>
      </c>
      <c r="AI19" s="111">
        <v>8.5444277529594173E-2</v>
      </c>
      <c r="AJ19" s="111">
        <v>8.5444277529594173E-2</v>
      </c>
      <c r="AK19" s="111">
        <v>8.5444277529594173E-2</v>
      </c>
      <c r="AL19" s="112">
        <v>8.5444277529594173E-2</v>
      </c>
    </row>
    <row r="20" spans="2:38" x14ac:dyDescent="0.3">
      <c r="B20" s="128" t="s">
        <v>468</v>
      </c>
      <c r="C20" s="113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2:38" ht="15" thickBot="1" x14ac:dyDescent="0.35">
      <c r="B21" s="185" t="s">
        <v>469</v>
      </c>
      <c r="C21" s="186">
        <v>0.39958270000000001</v>
      </c>
      <c r="D21" s="187">
        <v>0.77095199999999997</v>
      </c>
      <c r="E21" s="187">
        <v>1.1093328</v>
      </c>
      <c r="F21" s="187">
        <v>1.2923414</v>
      </c>
      <c r="G21" s="187">
        <v>1.6027720000000001</v>
      </c>
      <c r="H21" s="187">
        <v>1.9132027</v>
      </c>
      <c r="I21" s="187">
        <v>2.2236332999999999</v>
      </c>
      <c r="J21" s="187">
        <v>2.5340639</v>
      </c>
      <c r="K21" s="187">
        <v>2.8444946</v>
      </c>
      <c r="L21" s="187">
        <v>3.1549252000000001</v>
      </c>
      <c r="M21" s="187">
        <v>3.4653557999999998</v>
      </c>
      <c r="N21" s="187">
        <v>3.7757865000000002</v>
      </c>
      <c r="O21" s="187">
        <v>4.0862170999999998</v>
      </c>
      <c r="P21" s="187">
        <v>4.3966476999999999</v>
      </c>
      <c r="Q21" s="187">
        <v>4.7070784000000003</v>
      </c>
      <c r="R21" s="187">
        <v>5.0175090000000004</v>
      </c>
      <c r="S21" s="187">
        <v>5.0175090000000004</v>
      </c>
      <c r="T21" s="187">
        <v>5.0175090000000004</v>
      </c>
      <c r="U21" s="187">
        <v>5.0175090000000004</v>
      </c>
      <c r="V21" s="187">
        <v>5.0175090000000004</v>
      </c>
      <c r="W21" s="187">
        <v>5.0175090000000004</v>
      </c>
      <c r="X21" s="187">
        <v>5.0175090000000004</v>
      </c>
      <c r="Y21" s="187">
        <v>5.0175090000000004</v>
      </c>
      <c r="Z21" s="187">
        <v>5.0175090000000004</v>
      </c>
      <c r="AA21" s="187">
        <v>5.0175090000000004</v>
      </c>
      <c r="AB21" s="187">
        <v>5.0175090000000004</v>
      </c>
      <c r="AC21" s="187">
        <v>5.0175090000000004</v>
      </c>
      <c r="AD21" s="187">
        <v>5.0175090000000004</v>
      </c>
      <c r="AE21" s="187">
        <v>5.0175090000000004</v>
      </c>
      <c r="AF21" s="187">
        <v>5.0175090000000004</v>
      </c>
      <c r="AG21" s="187">
        <v>5.0175090000000004</v>
      </c>
      <c r="AH21" s="187">
        <v>5.0175090000000004</v>
      </c>
      <c r="AI21" s="187">
        <v>5.0175090000000004</v>
      </c>
      <c r="AJ21" s="187">
        <v>5.0175090000000004</v>
      </c>
      <c r="AK21" s="187">
        <v>5.0175090000000004</v>
      </c>
      <c r="AL21" s="188">
        <v>5.0175090000000004</v>
      </c>
    </row>
    <row r="22" spans="2:38" ht="15" thickBot="1" x14ac:dyDescent="0.35">
      <c r="B22" s="129" t="s">
        <v>52</v>
      </c>
      <c r="C22" s="130">
        <f>SUM(C4:C21)</f>
        <v>64.41919291574537</v>
      </c>
      <c r="D22" s="130">
        <f t="shared" ref="D22:AL22" si="0">SUM(D4:D21)</f>
        <v>63.687796349678891</v>
      </c>
      <c r="E22" s="130">
        <f t="shared" si="0"/>
        <v>62.926357910058755</v>
      </c>
      <c r="F22" s="130">
        <f t="shared" si="0"/>
        <v>62.255735218343055</v>
      </c>
      <c r="G22" s="130">
        <f t="shared" si="0"/>
        <v>61.633045409391933</v>
      </c>
      <c r="H22" s="130">
        <f t="shared" si="0"/>
        <v>61.009566704189588</v>
      </c>
      <c r="I22" s="130">
        <f t="shared" si="0"/>
        <v>60.389510894877432</v>
      </c>
      <c r="J22" s="130">
        <f t="shared" si="0"/>
        <v>59.830676591642479</v>
      </c>
      <c r="K22" s="130">
        <f t="shared" si="0"/>
        <v>59.34730741048665</v>
      </c>
      <c r="L22" s="130">
        <f t="shared" si="0"/>
        <v>59.288253685324634</v>
      </c>
      <c r="M22" s="130">
        <f t="shared" si="0"/>
        <v>59.26717033736724</v>
      </c>
      <c r="N22" s="130">
        <f t="shared" si="0"/>
        <v>59.342735309994829</v>
      </c>
      <c r="O22" s="130">
        <f t="shared" si="0"/>
        <v>59.45533764598607</v>
      </c>
      <c r="P22" s="130">
        <f t="shared" si="0"/>
        <v>59.629798848262176</v>
      </c>
      <c r="Q22" s="130">
        <f t="shared" si="0"/>
        <v>59.819706319635877</v>
      </c>
      <c r="R22" s="130">
        <f t="shared" si="0"/>
        <v>59.919822517282597</v>
      </c>
      <c r="S22" s="130">
        <f t="shared" si="0"/>
        <v>60.204595057124791</v>
      </c>
      <c r="T22" s="130">
        <f t="shared" si="0"/>
        <v>60.598736027835002</v>
      </c>
      <c r="U22" s="130">
        <f t="shared" si="0"/>
        <v>61.193662363040616</v>
      </c>
      <c r="V22" s="130">
        <f t="shared" si="0"/>
        <v>62.06509981714234</v>
      </c>
      <c r="W22" s="130">
        <f t="shared" si="0"/>
        <v>63.182695804576852</v>
      </c>
      <c r="X22" s="130">
        <f t="shared" si="0"/>
        <v>64.442281757660425</v>
      </c>
      <c r="Y22" s="130">
        <f t="shared" si="0"/>
        <v>65.738508688723087</v>
      </c>
      <c r="Z22" s="130">
        <f t="shared" si="0"/>
        <v>66.890639629000304</v>
      </c>
      <c r="AA22" s="130">
        <f t="shared" si="0"/>
        <v>67.619825512671625</v>
      </c>
      <c r="AB22" s="130">
        <f t="shared" si="0"/>
        <v>67.646421238319547</v>
      </c>
      <c r="AC22" s="130">
        <f t="shared" si="0"/>
        <v>67.999868905081556</v>
      </c>
      <c r="AD22" s="130">
        <f t="shared" si="0"/>
        <v>68.33802870721388</v>
      </c>
      <c r="AE22" s="130">
        <f t="shared" si="0"/>
        <v>68.658789074264135</v>
      </c>
      <c r="AF22" s="130">
        <f t="shared" si="0"/>
        <v>68.959849932917862</v>
      </c>
      <c r="AG22" s="130">
        <f t="shared" si="0"/>
        <v>69.2382362738187</v>
      </c>
      <c r="AH22" s="130">
        <f t="shared" si="0"/>
        <v>69.498272443732532</v>
      </c>
      <c r="AI22" s="130">
        <f t="shared" si="0"/>
        <v>69.740030813522054</v>
      </c>
      <c r="AJ22" s="130">
        <f t="shared" si="0"/>
        <v>69.964103060757282</v>
      </c>
      <c r="AK22" s="130">
        <f t="shared" si="0"/>
        <v>70.172943923508541</v>
      </c>
      <c r="AL22" s="130">
        <f t="shared" si="0"/>
        <v>70.367847303623563</v>
      </c>
    </row>
    <row r="25" spans="2:38" x14ac:dyDescent="0.3">
      <c r="B25" s="223" t="s">
        <v>639</v>
      </c>
    </row>
    <row r="27" spans="2:38" x14ac:dyDescent="0.3">
      <c r="C27" s="43">
        <f>'Electric load by sector'!B66</f>
        <v>2015</v>
      </c>
      <c r="D27" s="43">
        <f>'Electric load by sector'!C66</f>
        <v>2016</v>
      </c>
      <c r="E27" s="43">
        <f>'Electric load by sector'!D66</f>
        <v>2017</v>
      </c>
      <c r="F27" s="43">
        <f>'Electric load by sector'!E66</f>
        <v>2018</v>
      </c>
      <c r="G27" s="43">
        <f>'Electric load by sector'!F66</f>
        <v>2019</v>
      </c>
      <c r="H27" s="43">
        <f>'Electric load by sector'!G66</f>
        <v>2020</v>
      </c>
      <c r="I27" s="43">
        <f>'Electric load by sector'!H66</f>
        <v>2021</v>
      </c>
      <c r="J27" s="43">
        <f>'Electric load by sector'!I66</f>
        <v>2022</v>
      </c>
      <c r="K27" s="43">
        <f>'Electric load by sector'!J66</f>
        <v>2023</v>
      </c>
      <c r="L27" s="43">
        <f>'Electric load by sector'!K66</f>
        <v>2024</v>
      </c>
      <c r="M27" s="43">
        <f>'Electric load by sector'!L66</f>
        <v>2025</v>
      </c>
      <c r="N27" s="43">
        <f>'Electric load by sector'!M66</f>
        <v>2026</v>
      </c>
      <c r="O27" s="43">
        <f>'Electric load by sector'!N66</f>
        <v>2027</v>
      </c>
      <c r="P27" s="43">
        <f>'Electric load by sector'!O66</f>
        <v>2028</v>
      </c>
      <c r="Q27" s="43">
        <f>'Electric load by sector'!P66</f>
        <v>2029</v>
      </c>
      <c r="R27" s="43">
        <f>'Electric load by sector'!Q66</f>
        <v>2030</v>
      </c>
      <c r="S27" s="43">
        <f>'Electric load by sector'!R66</f>
        <v>2031</v>
      </c>
      <c r="T27" s="43">
        <f>'Electric load by sector'!S66</f>
        <v>2032</v>
      </c>
      <c r="U27" s="43">
        <f>'Electric load by sector'!T66</f>
        <v>2033</v>
      </c>
      <c r="V27" s="43">
        <f>'Electric load by sector'!U66</f>
        <v>2034</v>
      </c>
      <c r="W27" s="43">
        <f>'Electric load by sector'!V66</f>
        <v>2035</v>
      </c>
      <c r="X27" s="43">
        <f>'Electric load by sector'!W66</f>
        <v>2036</v>
      </c>
      <c r="Y27" s="43">
        <f>'Electric load by sector'!X66</f>
        <v>2037</v>
      </c>
      <c r="Z27" s="43">
        <f>'Electric load by sector'!Y66</f>
        <v>2038</v>
      </c>
      <c r="AA27" s="43">
        <f>'Electric load by sector'!Z66</f>
        <v>2039</v>
      </c>
      <c r="AB27" s="43">
        <f>'Electric load by sector'!AA66</f>
        <v>2040</v>
      </c>
      <c r="AC27" s="43">
        <f>'Electric load by sector'!AB66</f>
        <v>2041</v>
      </c>
      <c r="AD27" s="43">
        <f>'Electric load by sector'!AC66</f>
        <v>2042</v>
      </c>
      <c r="AE27" s="43">
        <f>'Electric load by sector'!AD66</f>
        <v>2043</v>
      </c>
      <c r="AF27" s="43">
        <f>'Electric load by sector'!AE66</f>
        <v>2044</v>
      </c>
      <c r="AG27" s="43">
        <f>'Electric load by sector'!AF66</f>
        <v>2045</v>
      </c>
      <c r="AH27" s="43">
        <f>'Electric load by sector'!AG66</f>
        <v>2046</v>
      </c>
      <c r="AI27" s="43">
        <f>'Electric load by sector'!AH66</f>
        <v>2047</v>
      </c>
      <c r="AJ27" s="43">
        <f>'Electric load by sector'!AI66</f>
        <v>2048</v>
      </c>
      <c r="AK27" s="43">
        <f>'Electric load by sector'!AJ66</f>
        <v>2049</v>
      </c>
      <c r="AL27" s="43">
        <f>'Electric load by sector'!AK66</f>
        <v>2050</v>
      </c>
    </row>
    <row r="28" spans="2:38" x14ac:dyDescent="0.3">
      <c r="B28" s="43" t="s">
        <v>622</v>
      </c>
      <c r="C28" s="43">
        <f>'Electric load by sector'!B49</f>
        <v>61.01978273743218</v>
      </c>
      <c r="D28" s="43">
        <f>'Electric load by sector'!C49</f>
        <v>60.40252849901146</v>
      </c>
      <c r="E28" s="43">
        <f>'Electric load by sector'!D49</f>
        <v>59.753083926741184</v>
      </c>
      <c r="F28" s="43">
        <f>'Electric load by sector'!E49</f>
        <v>59.202789844406155</v>
      </c>
      <c r="G28" s="43">
        <f>'Electric load by sector'!F49</f>
        <v>58.738226472032643</v>
      </c>
      <c r="H28" s="43">
        <f>'Electric load by sector'!G49</f>
        <v>58.198253023773489</v>
      </c>
      <c r="I28" s="43">
        <f>'Electric load by sector'!H49</f>
        <v>57.701912636584971</v>
      </c>
      <c r="J28" s="43">
        <f>'Electric load by sector'!I49</f>
        <v>57.252701692897752</v>
      </c>
      <c r="K28" s="43">
        <f>'Electric load by sector'!J49</f>
        <v>56.835942940200695</v>
      </c>
      <c r="L28" s="43">
        <f>'Electric load by sector'!K49</f>
        <v>56.783848195200093</v>
      </c>
      <c r="M28" s="43">
        <f>'Electric load by sector'!L49</f>
        <v>56.769781721456056</v>
      </c>
      <c r="N28" s="43">
        <f>'Electric load by sector'!M49</f>
        <v>56.828528942189855</v>
      </c>
      <c r="O28" s="43">
        <f>'Electric load by sector'!N49</f>
        <v>56.946843543056445</v>
      </c>
      <c r="P28" s="43">
        <f>'Electric load by sector'!O49</f>
        <v>57.109181610683095</v>
      </c>
      <c r="Q28" s="43">
        <f>'Electric load by sector'!P49</f>
        <v>57.303917925282633</v>
      </c>
      <c r="R28" s="43">
        <f>'Electric load by sector'!Q49</f>
        <v>57.500939218900228</v>
      </c>
      <c r="S28" s="43">
        <f>'Electric load by sector'!R49</f>
        <v>57.809369722403325</v>
      </c>
      <c r="T28" s="43">
        <f>'Electric load by sector'!S49</f>
        <v>58.218979994218174</v>
      </c>
      <c r="U28" s="43">
        <f>'Electric load by sector'!T49</f>
        <v>58.745604547133937</v>
      </c>
      <c r="V28" s="43">
        <f>'Electric load by sector'!U49</f>
        <v>59.396550544586518</v>
      </c>
      <c r="W28" s="43">
        <f>'Electric load by sector'!V49</f>
        <v>60.155338373871906</v>
      </c>
      <c r="X28" s="43">
        <f>'Electric load by sector'!W49</f>
        <v>60.989214365024253</v>
      </c>
      <c r="Y28" s="43">
        <f>'Electric load by sector'!X49</f>
        <v>61.900755728934925</v>
      </c>
      <c r="Z28" s="43">
        <f>'Electric load by sector'!Y49</f>
        <v>62.875223188344421</v>
      </c>
      <c r="AA28" s="43">
        <f>'Electric load by sector'!Z49</f>
        <v>63.897178395249824</v>
      </c>
      <c r="AB28" s="43">
        <f>'Electric load by sector'!AA49</f>
        <v>64.948890250325206</v>
      </c>
      <c r="AC28" s="43">
        <f>'Electric load by sector'!AB49</f>
        <v>66.017924853943754</v>
      </c>
      <c r="AD28" s="43">
        <f>'Electric load by sector'!AC49</f>
        <v>67.085650483984836</v>
      </c>
      <c r="AE28" s="43">
        <f>'Electric load by sector'!AD49</f>
        <v>68.134776641132632</v>
      </c>
      <c r="AF28" s="43">
        <f>'Electric load by sector'!AE49</f>
        <v>69.149824547802183</v>
      </c>
      <c r="AG28" s="43">
        <f>'Electric load by sector'!AF49</f>
        <v>70.1190602723306</v>
      </c>
      <c r="AH28" s="43">
        <f>'Electric load by sector'!AG49</f>
        <v>71.035915681359157</v>
      </c>
      <c r="AI28" s="43">
        <f>'Electric load by sector'!AH49</f>
        <v>71.898724251107708</v>
      </c>
      <c r="AJ28" s="43">
        <f>'Electric load by sector'!AI49</f>
        <v>72.706443962092962</v>
      </c>
      <c r="AK28" s="43">
        <f>'Electric load by sector'!AJ49</f>
        <v>73.460130348542023</v>
      </c>
      <c r="AL28" s="43">
        <f>'Electric load by sector'!AK49</f>
        <v>74.159785055937164</v>
      </c>
    </row>
    <row r="29" spans="2:38" x14ac:dyDescent="0.3">
      <c r="B29" s="43" t="s">
        <v>623</v>
      </c>
      <c r="C29" s="176">
        <f t="shared" ref="C29:AL29" si="1">(C22-C28)/C22</f>
        <v>5.2770145424816464E-2</v>
      </c>
      <c r="D29" s="176">
        <f t="shared" si="1"/>
        <v>5.1583946045638221E-2</v>
      </c>
      <c r="E29" s="176">
        <f t="shared" si="1"/>
        <v>5.0428375146916372E-2</v>
      </c>
      <c r="F29" s="176">
        <f t="shared" si="1"/>
        <v>4.9038781137667443E-2</v>
      </c>
      <c r="G29" s="176">
        <f t="shared" si="1"/>
        <v>4.6968617535134219E-2</v>
      </c>
      <c r="H29" s="176">
        <f t="shared" si="1"/>
        <v>4.6079882750962774E-2</v>
      </c>
      <c r="I29" s="176">
        <f t="shared" si="1"/>
        <v>4.4504388567923263E-2</v>
      </c>
      <c r="J29" s="176">
        <f t="shared" si="1"/>
        <v>4.3087844657682429E-2</v>
      </c>
      <c r="K29" s="176">
        <f t="shared" si="1"/>
        <v>4.2316401196024561E-2</v>
      </c>
      <c r="L29" s="176">
        <f t="shared" si="1"/>
        <v>4.2241174844123382E-2</v>
      </c>
      <c r="M29" s="176">
        <f t="shared" si="1"/>
        <v>4.2137807519665074E-2</v>
      </c>
      <c r="N29" s="176">
        <f t="shared" si="1"/>
        <v>4.2367551051889538E-2</v>
      </c>
      <c r="O29" s="176">
        <f t="shared" si="1"/>
        <v>4.2191234668717374E-2</v>
      </c>
      <c r="P29" s="176">
        <f t="shared" si="1"/>
        <v>4.2271100796318399E-2</v>
      </c>
      <c r="Q29" s="176">
        <f t="shared" si="1"/>
        <v>4.2056180966696485E-2</v>
      </c>
      <c r="R29" s="176">
        <f t="shared" si="1"/>
        <v>4.0368665939968254E-2</v>
      </c>
      <c r="S29" s="176">
        <f t="shared" si="1"/>
        <v>3.9784759493004987E-2</v>
      </c>
      <c r="T29" s="176">
        <f t="shared" si="1"/>
        <v>3.9270720638855047E-2</v>
      </c>
      <c r="U29" s="176">
        <f t="shared" si="1"/>
        <v>4.0005087477575828E-2</v>
      </c>
      <c r="V29" s="176">
        <f t="shared" si="1"/>
        <v>4.2995971655857557E-2</v>
      </c>
      <c r="W29" s="176">
        <f t="shared" si="1"/>
        <v>4.7914344143664238E-2</v>
      </c>
      <c r="X29" s="176">
        <f t="shared" si="1"/>
        <v>5.3583878448340262E-2</v>
      </c>
      <c r="Y29" s="235">
        <f t="shared" si="1"/>
        <v>5.8379069381695563E-2</v>
      </c>
      <c r="Z29" s="235">
        <f t="shared" si="1"/>
        <v>6.0029571595171402E-2</v>
      </c>
      <c r="AA29" s="235">
        <f t="shared" si="1"/>
        <v>5.5052598689776189E-2</v>
      </c>
      <c r="AB29" s="235">
        <f t="shared" si="1"/>
        <v>3.9876920886781152E-2</v>
      </c>
      <c r="AC29" s="235">
        <f t="shared" si="1"/>
        <v>2.9146292236303023E-2</v>
      </c>
      <c r="AD29" s="235">
        <f t="shared" si="1"/>
        <v>1.8326226947439607E-2</v>
      </c>
      <c r="AE29" s="235">
        <f t="shared" si="1"/>
        <v>7.6321246004602541E-3</v>
      </c>
      <c r="AF29" s="235">
        <f t="shared" si="1"/>
        <v>-2.7548582989829944E-3</v>
      </c>
      <c r="AG29" s="235">
        <f t="shared" si="1"/>
        <v>-1.2721641190114621E-2</v>
      </c>
      <c r="AH29" s="235">
        <f t="shared" si="1"/>
        <v>-2.2124913088617245E-2</v>
      </c>
      <c r="AI29" s="235">
        <f t="shared" si="1"/>
        <v>-3.0953433951840185E-2</v>
      </c>
      <c r="AJ29" s="235">
        <f t="shared" si="1"/>
        <v>-3.9196399029859837E-2</v>
      </c>
      <c r="AK29" s="235">
        <f t="shared" si="1"/>
        <v>-4.6844071820852401E-2</v>
      </c>
      <c r="AL29" s="235">
        <f t="shared" si="1"/>
        <v>-5.3887363300345506E-2</v>
      </c>
    </row>
    <row r="30" spans="2:38" x14ac:dyDescent="0.3">
      <c r="B30" s="43" t="s">
        <v>624</v>
      </c>
      <c r="C30" s="43">
        <f>IF(C29&lt;0.039,C28/(1-0.05)-C22,0)</f>
        <v>0</v>
      </c>
      <c r="D30" s="43">
        <f t="shared" ref="D30:AL30" si="2">IF(D29&lt;0.039,D28/(1-0.05)-D22,0)</f>
        <v>0</v>
      </c>
      <c r="E30" s="43">
        <f t="shared" si="2"/>
        <v>0</v>
      </c>
      <c r="F30" s="43">
        <f t="shared" si="2"/>
        <v>0</v>
      </c>
      <c r="G30" s="43">
        <f t="shared" si="2"/>
        <v>0</v>
      </c>
      <c r="H30" s="43">
        <f t="shared" si="2"/>
        <v>0</v>
      </c>
      <c r="I30" s="43">
        <f t="shared" si="2"/>
        <v>0</v>
      </c>
      <c r="J30" s="43">
        <f t="shared" si="2"/>
        <v>0</v>
      </c>
      <c r="K30" s="43">
        <f t="shared" si="2"/>
        <v>0</v>
      </c>
      <c r="L30" s="43">
        <f t="shared" si="2"/>
        <v>0</v>
      </c>
      <c r="M30" s="43">
        <f t="shared" si="2"/>
        <v>0</v>
      </c>
      <c r="N30" s="43">
        <f t="shared" si="2"/>
        <v>0</v>
      </c>
      <c r="O30" s="43">
        <f t="shared" si="2"/>
        <v>0</v>
      </c>
      <c r="P30" s="43">
        <f t="shared" si="2"/>
        <v>0</v>
      </c>
      <c r="Q30" s="43">
        <f t="shared" si="2"/>
        <v>0</v>
      </c>
      <c r="R30" s="43">
        <f t="shared" si="2"/>
        <v>0</v>
      </c>
      <c r="S30" s="43">
        <f t="shared" si="2"/>
        <v>0</v>
      </c>
      <c r="T30" s="43">
        <f t="shared" si="2"/>
        <v>0</v>
      </c>
      <c r="U30" s="43">
        <f t="shared" si="2"/>
        <v>0</v>
      </c>
      <c r="V30" s="43">
        <f t="shared" si="2"/>
        <v>0</v>
      </c>
      <c r="W30" s="43">
        <f t="shared" si="2"/>
        <v>0</v>
      </c>
      <c r="X30" s="43">
        <f t="shared" si="2"/>
        <v>0</v>
      </c>
      <c r="Y30" s="43">
        <f t="shared" si="2"/>
        <v>0</v>
      </c>
      <c r="Z30" s="43">
        <f t="shared" si="2"/>
        <v>0</v>
      </c>
      <c r="AA30" s="43">
        <f t="shared" si="2"/>
        <v>0</v>
      </c>
      <c r="AB30" s="43">
        <f t="shared" si="2"/>
        <v>0</v>
      </c>
      <c r="AC30" s="43">
        <f t="shared" si="2"/>
        <v>1.4926835727539753</v>
      </c>
      <c r="AD30" s="43">
        <f t="shared" si="2"/>
        <v>2.2784454864543733</v>
      </c>
      <c r="AE30" s="43">
        <f t="shared" si="2"/>
        <v>3.0620284427175903</v>
      </c>
      <c r="AF30" s="43">
        <f t="shared" si="2"/>
        <v>3.8294390647686498</v>
      </c>
      <c r="AG30" s="43">
        <f t="shared" si="2"/>
        <v>4.5713008549503513</v>
      </c>
      <c r="AH30" s="43">
        <f t="shared" si="2"/>
        <v>5.276375641908686</v>
      </c>
      <c r="AI30" s="43">
        <f t="shared" si="2"/>
        <v>5.9428368192229044</v>
      </c>
      <c r="AJ30" s="43">
        <f t="shared" si="2"/>
        <v>6.5689958467090008</v>
      </c>
      <c r="AK30" s="43">
        <f t="shared" si="2"/>
        <v>7.1535090749567445</v>
      </c>
      <c r="AL30" s="43">
        <f t="shared" si="2"/>
        <v>7.6950843342050348</v>
      </c>
    </row>
    <row r="31" spans="2:38" x14ac:dyDescent="0.3">
      <c r="B31" s="223" t="s">
        <v>625</v>
      </c>
    </row>
    <row r="32" spans="2:38" x14ac:dyDescent="0.3">
      <c r="B32" s="225" t="s">
        <v>334</v>
      </c>
      <c r="C32" s="147">
        <f t="shared" ref="C32:AL32" si="3">C4</f>
        <v>1.0862735360399522</v>
      </c>
      <c r="D32" s="147">
        <f t="shared" si="3"/>
        <v>1.086228317035433</v>
      </c>
      <c r="E32" s="147">
        <f t="shared" si="3"/>
        <v>1.442486244132563</v>
      </c>
      <c r="F32" s="147">
        <f t="shared" si="3"/>
        <v>1.9082419906706594</v>
      </c>
      <c r="G32" s="147">
        <f t="shared" si="3"/>
        <v>2.1598857508147975</v>
      </c>
      <c r="H32" s="147">
        <f t="shared" si="3"/>
        <v>1.9457963739230817</v>
      </c>
      <c r="I32" s="147">
        <f t="shared" si="3"/>
        <v>2.1393111037589869</v>
      </c>
      <c r="J32" s="147">
        <f t="shared" si="3"/>
        <v>2.3299996458124999</v>
      </c>
      <c r="K32" s="147">
        <f t="shared" si="3"/>
        <v>2.5132044426182318</v>
      </c>
      <c r="L32" s="147">
        <f t="shared" si="3"/>
        <v>2.762655081043214</v>
      </c>
      <c r="M32" s="147">
        <f t="shared" si="3"/>
        <v>3.021172129874119</v>
      </c>
      <c r="N32" s="147">
        <f t="shared" si="3"/>
        <v>3.2941140411463636</v>
      </c>
      <c r="O32" s="147">
        <f t="shared" si="3"/>
        <v>3.5241657266330213</v>
      </c>
      <c r="P32" s="147">
        <f t="shared" si="3"/>
        <v>3.7695014356468555</v>
      </c>
      <c r="Q32" s="147">
        <f t="shared" si="3"/>
        <v>3.4116608433915756</v>
      </c>
      <c r="R32" s="147">
        <f t="shared" si="3"/>
        <v>3.0568499244390224</v>
      </c>
      <c r="S32" s="147">
        <f t="shared" si="3"/>
        <v>4.9422971958080728</v>
      </c>
      <c r="T32" s="147">
        <f t="shared" si="3"/>
        <v>6.8277444671770757</v>
      </c>
      <c r="U32" s="147">
        <f t="shared" si="3"/>
        <v>8.7131917385461026</v>
      </c>
      <c r="V32" s="147">
        <f t="shared" si="3"/>
        <v>10.598639009915122</v>
      </c>
      <c r="W32" s="147">
        <f t="shared" si="3"/>
        <v>12.484086281284178</v>
      </c>
      <c r="X32" s="147">
        <f t="shared" si="3"/>
        <v>14.36953355265322</v>
      </c>
      <c r="Y32" s="147">
        <f t="shared" si="3"/>
        <v>16.254980824022141</v>
      </c>
      <c r="Z32" s="147">
        <f t="shared" si="3"/>
        <v>18.14042809539124</v>
      </c>
      <c r="AA32" s="147">
        <f t="shared" si="3"/>
        <v>20.025875366760186</v>
      </c>
      <c r="AB32" s="147">
        <f t="shared" si="3"/>
        <v>21.911322638129292</v>
      </c>
      <c r="AC32" s="147">
        <f t="shared" si="3"/>
        <v>21.911322638129292</v>
      </c>
      <c r="AD32" s="147">
        <f t="shared" si="3"/>
        <v>21.911322638129292</v>
      </c>
      <c r="AE32" s="147">
        <f t="shared" si="3"/>
        <v>21.911322638129292</v>
      </c>
      <c r="AF32" s="147">
        <f t="shared" si="3"/>
        <v>21.911322638129292</v>
      </c>
      <c r="AG32" s="147">
        <f t="shared" si="3"/>
        <v>21.911322638129292</v>
      </c>
      <c r="AH32" s="147">
        <f t="shared" si="3"/>
        <v>21.911322638129292</v>
      </c>
      <c r="AI32" s="147">
        <f t="shared" si="3"/>
        <v>21.911322638129292</v>
      </c>
      <c r="AJ32" s="147">
        <f t="shared" si="3"/>
        <v>21.911322638129292</v>
      </c>
      <c r="AK32" s="147">
        <f t="shared" si="3"/>
        <v>21.911322638129292</v>
      </c>
      <c r="AL32" s="147">
        <f t="shared" si="3"/>
        <v>21.911322638129292</v>
      </c>
    </row>
    <row r="33" spans="2:38" x14ac:dyDescent="0.3">
      <c r="B33" s="225" t="s">
        <v>315</v>
      </c>
      <c r="C33" s="147">
        <f t="shared" ref="C33:AL33" si="4">C15</f>
        <v>20.262195208251818</v>
      </c>
      <c r="D33" s="147">
        <f t="shared" si="4"/>
        <v>24.99367560120589</v>
      </c>
      <c r="E33" s="147">
        <f t="shared" si="4"/>
        <v>26.179716216448728</v>
      </c>
      <c r="F33" s="147">
        <f t="shared" si="4"/>
        <v>17.473400058920387</v>
      </c>
      <c r="G33" s="147">
        <f t="shared" si="4"/>
        <v>20.937881552006065</v>
      </c>
      <c r="H33" s="147">
        <f t="shared" si="4"/>
        <v>20.174019912368347</v>
      </c>
      <c r="I33" s="147">
        <f t="shared" si="4"/>
        <v>18.098447177689039</v>
      </c>
      <c r="J33" s="147">
        <f t="shared" si="4"/>
        <v>17.999369787742225</v>
      </c>
      <c r="K33" s="147">
        <f t="shared" si="4"/>
        <v>17.582819787995607</v>
      </c>
      <c r="L33" s="147">
        <f t="shared" si="4"/>
        <v>17.50975295129604</v>
      </c>
      <c r="M33" s="147">
        <f t="shared" si="4"/>
        <v>17.498057947508912</v>
      </c>
      <c r="N33" s="147">
        <f t="shared" si="4"/>
        <v>16.81362024998954</v>
      </c>
      <c r="O33" s="147">
        <f t="shared" si="4"/>
        <v>17.057192381284967</v>
      </c>
      <c r="P33" s="147">
        <f t="shared" si="4"/>
        <v>16.369597553216657</v>
      </c>
      <c r="Q33" s="147">
        <f t="shared" si="4"/>
        <v>16.877568631497311</v>
      </c>
      <c r="R33" s="147">
        <f t="shared" si="4"/>
        <v>17.003880771722358</v>
      </c>
      <c r="S33" s="147">
        <f t="shared" si="4"/>
        <v>17.160037568565489</v>
      </c>
      <c r="T33" s="147">
        <f t="shared" si="4"/>
        <v>17.362250554325446</v>
      </c>
      <c r="U33" s="147">
        <f t="shared" si="4"/>
        <v>17.639448339427247</v>
      </c>
      <c r="V33" s="147">
        <f t="shared" si="4"/>
        <v>18.0155834428164</v>
      </c>
      <c r="W33" s="147">
        <f t="shared" si="4"/>
        <v>18.483403180865128</v>
      </c>
      <c r="X33" s="147">
        <f t="shared" si="4"/>
        <v>19.012530842605699</v>
      </c>
      <c r="Y33" s="147">
        <f t="shared" si="4"/>
        <v>19.587652612137425</v>
      </c>
      <c r="Z33" s="147">
        <f t="shared" si="4"/>
        <v>20.168891034927224</v>
      </c>
      <c r="AA33" s="147">
        <f t="shared" si="4"/>
        <v>20.743343908670269</v>
      </c>
      <c r="AB33" s="147">
        <f t="shared" si="4"/>
        <v>21.256690555409115</v>
      </c>
      <c r="AC33" s="147">
        <f t="shared" si="4"/>
        <v>21.493123571443469</v>
      </c>
      <c r="AD33" s="147">
        <f t="shared" si="4"/>
        <v>21.713840296132204</v>
      </c>
      <c r="AE33" s="147">
        <f t="shared" si="4"/>
        <v>21.919242102190935</v>
      </c>
      <c r="AF33" s="147">
        <f t="shared" si="4"/>
        <v>22.109988244976822</v>
      </c>
      <c r="AG33" s="147">
        <f t="shared" si="4"/>
        <v>22.285966146400508</v>
      </c>
      <c r="AH33" s="147">
        <f t="shared" si="4"/>
        <v>22.450933586567558</v>
      </c>
      <c r="AI33" s="147">
        <f t="shared" si="4"/>
        <v>22.604856657488085</v>
      </c>
      <c r="AJ33" s="147">
        <f t="shared" si="4"/>
        <v>22.748793752580834</v>
      </c>
      <c r="AK33" s="147">
        <f t="shared" si="4"/>
        <v>22.884549185103022</v>
      </c>
      <c r="AL33" s="147">
        <f t="shared" si="4"/>
        <v>23.013869797730255</v>
      </c>
    </row>
    <row r="34" spans="2:38" x14ac:dyDescent="0.3">
      <c r="B34" s="223" t="s">
        <v>626</v>
      </c>
    </row>
    <row r="35" spans="2:38" x14ac:dyDescent="0.3">
      <c r="B35" s="225" t="s">
        <v>627</v>
      </c>
      <c r="C35" s="28">
        <f t="shared" ref="C35:AL35" si="5">C30/(C32+C33)</f>
        <v>0</v>
      </c>
      <c r="D35" s="28">
        <f t="shared" si="5"/>
        <v>0</v>
      </c>
      <c r="E35" s="28">
        <f t="shared" si="5"/>
        <v>0</v>
      </c>
      <c r="F35" s="28">
        <f t="shared" si="5"/>
        <v>0</v>
      </c>
      <c r="G35" s="28">
        <f t="shared" si="5"/>
        <v>0</v>
      </c>
      <c r="H35" s="28">
        <f t="shared" si="5"/>
        <v>0</v>
      </c>
      <c r="I35" s="28">
        <f t="shared" si="5"/>
        <v>0</v>
      </c>
      <c r="J35" s="28">
        <f t="shared" si="5"/>
        <v>0</v>
      </c>
      <c r="K35" s="28">
        <f t="shared" si="5"/>
        <v>0</v>
      </c>
      <c r="L35" s="28">
        <f t="shared" si="5"/>
        <v>0</v>
      </c>
      <c r="M35" s="28">
        <f t="shared" si="5"/>
        <v>0</v>
      </c>
      <c r="N35" s="28">
        <f t="shared" si="5"/>
        <v>0</v>
      </c>
      <c r="O35" s="28">
        <f t="shared" si="5"/>
        <v>0</v>
      </c>
      <c r="P35" s="28">
        <f t="shared" si="5"/>
        <v>0</v>
      </c>
      <c r="Q35" s="28">
        <f t="shared" si="5"/>
        <v>0</v>
      </c>
      <c r="R35" s="28">
        <f t="shared" si="5"/>
        <v>0</v>
      </c>
      <c r="S35" s="28">
        <f t="shared" si="5"/>
        <v>0</v>
      </c>
      <c r="T35" s="28">
        <f t="shared" si="5"/>
        <v>0</v>
      </c>
      <c r="U35" s="28">
        <f t="shared" si="5"/>
        <v>0</v>
      </c>
      <c r="V35" s="28">
        <f t="shared" si="5"/>
        <v>0</v>
      </c>
      <c r="W35" s="28">
        <f t="shared" si="5"/>
        <v>0</v>
      </c>
      <c r="X35" s="28">
        <f t="shared" si="5"/>
        <v>0</v>
      </c>
      <c r="Y35" s="28">
        <f t="shared" si="5"/>
        <v>0</v>
      </c>
      <c r="Z35" s="28">
        <f t="shared" si="5"/>
        <v>0</v>
      </c>
      <c r="AA35" s="28">
        <f t="shared" si="5"/>
        <v>0</v>
      </c>
      <c r="AB35" s="28">
        <f t="shared" si="5"/>
        <v>0</v>
      </c>
      <c r="AC35" s="28">
        <f t="shared" si="5"/>
        <v>3.4390107537526124E-2</v>
      </c>
      <c r="AD35" s="28">
        <f t="shared" si="5"/>
        <v>5.2227781702219644E-2</v>
      </c>
      <c r="AE35" s="28">
        <f t="shared" si="5"/>
        <v>6.9860574712166459E-2</v>
      </c>
      <c r="AF35" s="28">
        <f t="shared" si="5"/>
        <v>8.699057315529099E-2</v>
      </c>
      <c r="AG35" s="28">
        <f t="shared" si="5"/>
        <v>0.10342944059841121</v>
      </c>
      <c r="AH35" s="28">
        <f t="shared" si="5"/>
        <v>0.11893839698286766</v>
      </c>
      <c r="AI35" s="28">
        <f t="shared" si="5"/>
        <v>0.13349835752431649</v>
      </c>
      <c r="AJ35" s="28">
        <f t="shared" si="5"/>
        <v>0.14708864144553452</v>
      </c>
      <c r="AK35" s="28">
        <f t="shared" si="5"/>
        <v>0.15969125689047861</v>
      </c>
      <c r="AL35" s="224">
        <f t="shared" si="5"/>
        <v>0.17128661931034433</v>
      </c>
    </row>
    <row r="36" spans="2:38" x14ac:dyDescent="0.3">
      <c r="B36" s="225" t="s">
        <v>334</v>
      </c>
      <c r="C36" s="147">
        <f>C32*(1+C35)</f>
        <v>1.0862735360399522</v>
      </c>
      <c r="D36" s="147">
        <f t="shared" ref="D36:AL36" si="6">D32*(1+D35)</f>
        <v>1.086228317035433</v>
      </c>
      <c r="E36" s="147">
        <f t="shared" si="6"/>
        <v>1.442486244132563</v>
      </c>
      <c r="F36" s="147">
        <f t="shared" si="6"/>
        <v>1.9082419906706594</v>
      </c>
      <c r="G36" s="147">
        <f t="shared" si="6"/>
        <v>2.1598857508147975</v>
      </c>
      <c r="H36" s="147">
        <f t="shared" si="6"/>
        <v>1.9457963739230817</v>
      </c>
      <c r="I36" s="147">
        <f t="shared" si="6"/>
        <v>2.1393111037589869</v>
      </c>
      <c r="J36" s="147">
        <f t="shared" si="6"/>
        <v>2.3299996458124999</v>
      </c>
      <c r="K36" s="147">
        <f t="shared" si="6"/>
        <v>2.5132044426182318</v>
      </c>
      <c r="L36" s="147">
        <f t="shared" si="6"/>
        <v>2.762655081043214</v>
      </c>
      <c r="M36" s="147">
        <f t="shared" si="6"/>
        <v>3.021172129874119</v>
      </c>
      <c r="N36" s="147">
        <f t="shared" si="6"/>
        <v>3.2941140411463636</v>
      </c>
      <c r="O36" s="147">
        <f t="shared" si="6"/>
        <v>3.5241657266330213</v>
      </c>
      <c r="P36" s="147">
        <f t="shared" si="6"/>
        <v>3.7695014356468555</v>
      </c>
      <c r="Q36" s="147">
        <f t="shared" si="6"/>
        <v>3.4116608433915756</v>
      </c>
      <c r="R36" s="147">
        <f t="shared" si="6"/>
        <v>3.0568499244390224</v>
      </c>
      <c r="S36" s="147">
        <f t="shared" si="6"/>
        <v>4.9422971958080728</v>
      </c>
      <c r="T36" s="147">
        <f t="shared" si="6"/>
        <v>6.8277444671770757</v>
      </c>
      <c r="U36" s="147">
        <f t="shared" si="6"/>
        <v>8.7131917385461026</v>
      </c>
      <c r="V36" s="147">
        <f t="shared" si="6"/>
        <v>10.598639009915122</v>
      </c>
      <c r="W36" s="147">
        <f t="shared" si="6"/>
        <v>12.484086281284178</v>
      </c>
      <c r="X36" s="147">
        <f t="shared" si="6"/>
        <v>14.36953355265322</v>
      </c>
      <c r="Y36" s="147">
        <f t="shared" si="6"/>
        <v>16.254980824022141</v>
      </c>
      <c r="Z36" s="147">
        <f t="shared" si="6"/>
        <v>18.14042809539124</v>
      </c>
      <c r="AA36" s="147">
        <f t="shared" si="6"/>
        <v>20.025875366760186</v>
      </c>
      <c r="AB36" s="147">
        <f t="shared" si="6"/>
        <v>21.911322638129292</v>
      </c>
      <c r="AC36" s="147">
        <f t="shared" si="6"/>
        <v>22.66485537994399</v>
      </c>
      <c r="AD36" s="147">
        <f t="shared" si="6"/>
        <v>23.055702413680411</v>
      </c>
      <c r="AE36" s="147">
        <f t="shared" si="6"/>
        <v>23.442060230332711</v>
      </c>
      <c r="AF36" s="147">
        <f t="shared" si="6"/>
        <v>23.81740115301066</v>
      </c>
      <c r="AG36" s="147">
        <f t="shared" si="6"/>
        <v>24.17759848136231</v>
      </c>
      <c r="AH36" s="147">
        <f t="shared" si="6"/>
        <v>24.517420228482809</v>
      </c>
      <c r="AI36" s="147">
        <f t="shared" si="6"/>
        <v>24.836448221504927</v>
      </c>
      <c r="AJ36" s="147">
        <f t="shared" si="6"/>
        <v>25.134229317246515</v>
      </c>
      <c r="AK36" s="147">
        <f t="shared" si="6"/>
        <v>25.410369290344956</v>
      </c>
      <c r="AL36" s="147">
        <f t="shared" si="6"/>
        <v>25.664439017432674</v>
      </c>
    </row>
    <row r="37" spans="2:38" x14ac:dyDescent="0.3">
      <c r="B37" s="225" t="s">
        <v>315</v>
      </c>
      <c r="C37" s="147">
        <f>C33*(1+C35)</f>
        <v>20.262195208251818</v>
      </c>
      <c r="D37" s="147">
        <f t="shared" ref="D37:AL37" si="7">D33*(1+D35)</f>
        <v>24.99367560120589</v>
      </c>
      <c r="E37" s="147">
        <f t="shared" si="7"/>
        <v>26.179716216448728</v>
      </c>
      <c r="F37" s="147">
        <f t="shared" si="7"/>
        <v>17.473400058920387</v>
      </c>
      <c r="G37" s="147">
        <f t="shared" si="7"/>
        <v>20.937881552006065</v>
      </c>
      <c r="H37" s="147">
        <f t="shared" si="7"/>
        <v>20.174019912368347</v>
      </c>
      <c r="I37" s="147">
        <f t="shared" si="7"/>
        <v>18.098447177689039</v>
      </c>
      <c r="J37" s="147">
        <f t="shared" si="7"/>
        <v>17.999369787742225</v>
      </c>
      <c r="K37" s="147">
        <f t="shared" si="7"/>
        <v>17.582819787995607</v>
      </c>
      <c r="L37" s="147">
        <f t="shared" si="7"/>
        <v>17.50975295129604</v>
      </c>
      <c r="M37" s="147">
        <f t="shared" si="7"/>
        <v>17.498057947508912</v>
      </c>
      <c r="N37" s="147">
        <f t="shared" si="7"/>
        <v>16.81362024998954</v>
      </c>
      <c r="O37" s="147">
        <f t="shared" si="7"/>
        <v>17.057192381284967</v>
      </c>
      <c r="P37" s="147">
        <f t="shared" si="7"/>
        <v>16.369597553216657</v>
      </c>
      <c r="Q37" s="147">
        <f t="shared" si="7"/>
        <v>16.877568631497311</v>
      </c>
      <c r="R37" s="147">
        <f t="shared" si="7"/>
        <v>17.003880771722358</v>
      </c>
      <c r="S37" s="147">
        <f t="shared" si="7"/>
        <v>17.160037568565489</v>
      </c>
      <c r="T37" s="147">
        <f t="shared" si="7"/>
        <v>17.362250554325446</v>
      </c>
      <c r="U37" s="147">
        <f t="shared" si="7"/>
        <v>17.639448339427247</v>
      </c>
      <c r="V37" s="147">
        <f t="shared" si="7"/>
        <v>18.0155834428164</v>
      </c>
      <c r="W37" s="147">
        <f t="shared" si="7"/>
        <v>18.483403180865128</v>
      </c>
      <c r="X37" s="147">
        <f t="shared" si="7"/>
        <v>19.012530842605699</v>
      </c>
      <c r="Y37" s="147">
        <f t="shared" si="7"/>
        <v>19.587652612137425</v>
      </c>
      <c r="Z37" s="147">
        <f t="shared" si="7"/>
        <v>20.168891034927224</v>
      </c>
      <c r="AA37" s="147">
        <f t="shared" si="7"/>
        <v>20.743343908670269</v>
      </c>
      <c r="AB37" s="147">
        <f t="shared" si="7"/>
        <v>21.256690555409115</v>
      </c>
      <c r="AC37" s="147">
        <f t="shared" si="7"/>
        <v>22.23227440238275</v>
      </c>
      <c r="AD37" s="147">
        <f t="shared" si="7"/>
        <v>22.847906007035458</v>
      </c>
      <c r="AE37" s="147">
        <f t="shared" si="7"/>
        <v>23.45053295270511</v>
      </c>
      <c r="AF37" s="147">
        <f t="shared" si="7"/>
        <v>24.0333487948641</v>
      </c>
      <c r="AG37" s="147">
        <f t="shared" si="7"/>
        <v>24.590991158117845</v>
      </c>
      <c r="AH37" s="147">
        <f t="shared" si="7"/>
        <v>25.121211638122727</v>
      </c>
      <c r="AI37" s="147">
        <f t="shared" si="7"/>
        <v>25.622567893335354</v>
      </c>
      <c r="AJ37" s="147">
        <f t="shared" si="7"/>
        <v>26.094882920172612</v>
      </c>
      <c r="AK37" s="147">
        <f t="shared" si="7"/>
        <v>26.539011607844103</v>
      </c>
      <c r="AL37" s="147">
        <f t="shared" si="7"/>
        <v>26.955837752631908</v>
      </c>
    </row>
    <row r="38" spans="2:38" ht="15" thickBot="1" x14ac:dyDescent="0.35"/>
    <row r="39" spans="2:38" ht="15" thickBot="1" x14ac:dyDescent="0.35">
      <c r="C39" s="121">
        <v>2015</v>
      </c>
      <c r="D39" s="122">
        <v>2016</v>
      </c>
      <c r="E39" s="122">
        <v>2017</v>
      </c>
      <c r="F39" s="122">
        <v>2018</v>
      </c>
      <c r="G39" s="122">
        <v>2019</v>
      </c>
      <c r="H39" s="122">
        <v>2020</v>
      </c>
      <c r="I39" s="122">
        <v>2021</v>
      </c>
      <c r="J39" s="122">
        <v>2022</v>
      </c>
      <c r="K39" s="122">
        <v>2023</v>
      </c>
      <c r="L39" s="122">
        <v>2024</v>
      </c>
      <c r="M39" s="122">
        <v>2025</v>
      </c>
      <c r="N39" s="122">
        <v>2026</v>
      </c>
      <c r="O39" s="122">
        <v>2027</v>
      </c>
      <c r="P39" s="122">
        <v>2028</v>
      </c>
      <c r="Q39" s="122">
        <v>2029</v>
      </c>
      <c r="R39" s="122">
        <v>2030</v>
      </c>
      <c r="S39" s="122">
        <v>2031</v>
      </c>
      <c r="T39" s="122">
        <v>2032</v>
      </c>
      <c r="U39" s="122">
        <v>2033</v>
      </c>
      <c r="V39" s="122">
        <v>2034</v>
      </c>
      <c r="W39" s="122">
        <v>2035</v>
      </c>
      <c r="X39" s="122">
        <v>2036</v>
      </c>
      <c r="Y39" s="122">
        <v>2037</v>
      </c>
      <c r="Z39" s="122">
        <v>2038</v>
      </c>
      <c r="AA39" s="122">
        <v>2039</v>
      </c>
      <c r="AB39" s="122">
        <v>2040</v>
      </c>
      <c r="AC39" s="122">
        <v>2041</v>
      </c>
      <c r="AD39" s="122">
        <v>2042</v>
      </c>
      <c r="AE39" s="122">
        <v>2043</v>
      </c>
      <c r="AF39" s="122">
        <v>2044</v>
      </c>
      <c r="AG39" s="122">
        <v>2045</v>
      </c>
      <c r="AH39" s="122">
        <v>2046</v>
      </c>
      <c r="AI39" s="122">
        <v>2047</v>
      </c>
      <c r="AJ39" s="122">
        <v>2048</v>
      </c>
      <c r="AK39" s="122">
        <v>2049</v>
      </c>
      <c r="AL39" s="123">
        <v>2050</v>
      </c>
    </row>
    <row r="40" spans="2:38" x14ac:dyDescent="0.3">
      <c r="B40" s="124" t="str">
        <f t="shared" ref="B40:Q55" si="8">B4</f>
        <v>Utility Solar</v>
      </c>
      <c r="C40" s="125">
        <f>C36</f>
        <v>1.0862735360399522</v>
      </c>
      <c r="D40" s="125">
        <f t="shared" ref="D40:AL40" si="9">D36</f>
        <v>1.086228317035433</v>
      </c>
      <c r="E40" s="125">
        <f t="shared" si="9"/>
        <v>1.442486244132563</v>
      </c>
      <c r="F40" s="125">
        <f t="shared" si="9"/>
        <v>1.9082419906706594</v>
      </c>
      <c r="G40" s="125">
        <f t="shared" si="9"/>
        <v>2.1598857508147975</v>
      </c>
      <c r="H40" s="125">
        <f t="shared" si="9"/>
        <v>1.9457963739230817</v>
      </c>
      <c r="I40" s="125">
        <f t="shared" si="9"/>
        <v>2.1393111037589869</v>
      </c>
      <c r="J40" s="125">
        <f t="shared" si="9"/>
        <v>2.3299996458124999</v>
      </c>
      <c r="K40" s="125">
        <f t="shared" si="9"/>
        <v>2.5132044426182318</v>
      </c>
      <c r="L40" s="125">
        <f t="shared" si="9"/>
        <v>2.762655081043214</v>
      </c>
      <c r="M40" s="125">
        <f t="shared" si="9"/>
        <v>3.021172129874119</v>
      </c>
      <c r="N40" s="125">
        <f t="shared" si="9"/>
        <v>3.2941140411463636</v>
      </c>
      <c r="O40" s="125">
        <f t="shared" si="9"/>
        <v>3.5241657266330213</v>
      </c>
      <c r="P40" s="125">
        <f t="shared" si="9"/>
        <v>3.7695014356468555</v>
      </c>
      <c r="Q40" s="125">
        <f t="shared" si="9"/>
        <v>3.4116608433915756</v>
      </c>
      <c r="R40" s="125">
        <f t="shared" si="9"/>
        <v>3.0568499244390224</v>
      </c>
      <c r="S40" s="125">
        <f t="shared" si="9"/>
        <v>4.9422971958080728</v>
      </c>
      <c r="T40" s="125">
        <f t="shared" si="9"/>
        <v>6.8277444671770757</v>
      </c>
      <c r="U40" s="125">
        <f t="shared" si="9"/>
        <v>8.7131917385461026</v>
      </c>
      <c r="V40" s="125">
        <f t="shared" si="9"/>
        <v>10.598639009915122</v>
      </c>
      <c r="W40" s="125">
        <f t="shared" si="9"/>
        <v>12.484086281284178</v>
      </c>
      <c r="X40" s="125">
        <f t="shared" si="9"/>
        <v>14.36953355265322</v>
      </c>
      <c r="Y40" s="125">
        <f t="shared" si="9"/>
        <v>16.254980824022141</v>
      </c>
      <c r="Z40" s="125">
        <f t="shared" si="9"/>
        <v>18.14042809539124</v>
      </c>
      <c r="AA40" s="125">
        <f t="shared" si="9"/>
        <v>20.025875366760186</v>
      </c>
      <c r="AB40" s="125">
        <f t="shared" si="9"/>
        <v>21.911322638129292</v>
      </c>
      <c r="AC40" s="125">
        <f t="shared" si="9"/>
        <v>22.66485537994399</v>
      </c>
      <c r="AD40" s="125">
        <f t="shared" si="9"/>
        <v>23.055702413680411</v>
      </c>
      <c r="AE40" s="125">
        <f t="shared" si="9"/>
        <v>23.442060230332711</v>
      </c>
      <c r="AF40" s="125">
        <f t="shared" si="9"/>
        <v>23.81740115301066</v>
      </c>
      <c r="AG40" s="125">
        <f t="shared" si="9"/>
        <v>24.17759848136231</v>
      </c>
      <c r="AH40" s="125">
        <f t="shared" si="9"/>
        <v>24.517420228482809</v>
      </c>
      <c r="AI40" s="125">
        <f t="shared" si="9"/>
        <v>24.836448221504927</v>
      </c>
      <c r="AJ40" s="125">
        <f t="shared" si="9"/>
        <v>25.134229317246515</v>
      </c>
      <c r="AK40" s="125">
        <f t="shared" si="9"/>
        <v>25.410369290344956</v>
      </c>
      <c r="AL40" s="125">
        <f t="shared" si="9"/>
        <v>25.664439017432674</v>
      </c>
    </row>
    <row r="41" spans="2:38" x14ac:dyDescent="0.3">
      <c r="B41" s="231" t="str">
        <f t="shared" si="8"/>
        <v>Onshore Wind</v>
      </c>
      <c r="C41" s="125">
        <f t="shared" si="8"/>
        <v>0.50915449161361381</v>
      </c>
      <c r="D41" s="125">
        <f t="shared" si="8"/>
        <v>0.50915449161361381</v>
      </c>
      <c r="E41" s="125">
        <f t="shared" si="8"/>
        <v>0.5455482449573027</v>
      </c>
      <c r="F41" s="125">
        <f t="shared" si="8"/>
        <v>0.58194199830099003</v>
      </c>
      <c r="G41" s="125">
        <f t="shared" si="8"/>
        <v>0.61833575164468169</v>
      </c>
      <c r="H41" s="125">
        <f t="shared" si="8"/>
        <v>0.65472950498836868</v>
      </c>
      <c r="I41" s="125">
        <f t="shared" si="8"/>
        <v>0.65472950498836868</v>
      </c>
      <c r="J41" s="125">
        <f t="shared" si="8"/>
        <v>0.65472950498836868</v>
      </c>
      <c r="K41" s="125">
        <f t="shared" si="8"/>
        <v>0.65472950498836868</v>
      </c>
      <c r="L41" s="125">
        <f t="shared" si="8"/>
        <v>0.65472950498836868</v>
      </c>
      <c r="M41" s="125">
        <f t="shared" si="8"/>
        <v>0.65472950498836868</v>
      </c>
      <c r="N41" s="125">
        <f t="shared" si="8"/>
        <v>0.65472950498836868</v>
      </c>
      <c r="O41" s="125">
        <f t="shared" si="8"/>
        <v>0.65472950498836868</v>
      </c>
      <c r="P41" s="125">
        <f t="shared" si="8"/>
        <v>0.65472950498836868</v>
      </c>
      <c r="Q41" s="125">
        <f t="shared" si="8"/>
        <v>0.65472950498836868</v>
      </c>
      <c r="R41" s="125">
        <f t="shared" ref="R41:AL50" si="10">R5</f>
        <v>0.65472950498836868</v>
      </c>
      <c r="S41" s="125">
        <f t="shared" si="10"/>
        <v>0.65472950498836868</v>
      </c>
      <c r="T41" s="125">
        <f t="shared" si="10"/>
        <v>0.65472950498836868</v>
      </c>
      <c r="U41" s="125">
        <f t="shared" si="10"/>
        <v>0.65472950498836868</v>
      </c>
      <c r="V41" s="125">
        <f t="shared" si="10"/>
        <v>0.65472950498836868</v>
      </c>
      <c r="W41" s="125">
        <f t="shared" si="10"/>
        <v>0.65472950498836868</v>
      </c>
      <c r="X41" s="125">
        <f t="shared" si="10"/>
        <v>0.65472950498836868</v>
      </c>
      <c r="Y41" s="125">
        <f t="shared" si="10"/>
        <v>0.65472950498836868</v>
      </c>
      <c r="Z41" s="125">
        <f t="shared" si="10"/>
        <v>0.65472950498836868</v>
      </c>
      <c r="AA41" s="125">
        <f t="shared" si="10"/>
        <v>0.65472950498836868</v>
      </c>
      <c r="AB41" s="125">
        <f t="shared" si="10"/>
        <v>0.65472950498836868</v>
      </c>
      <c r="AC41" s="125">
        <f t="shared" si="10"/>
        <v>0.65472950498836868</v>
      </c>
      <c r="AD41" s="125">
        <f t="shared" si="10"/>
        <v>0.65472950498836868</v>
      </c>
      <c r="AE41" s="125">
        <f t="shared" si="10"/>
        <v>0.65472950498836868</v>
      </c>
      <c r="AF41" s="125">
        <f t="shared" si="10"/>
        <v>0.65472950498836868</v>
      </c>
      <c r="AG41" s="125">
        <f t="shared" si="10"/>
        <v>0.65472950498836868</v>
      </c>
      <c r="AH41" s="125">
        <f t="shared" si="10"/>
        <v>0.65472950498836868</v>
      </c>
      <c r="AI41" s="125">
        <f t="shared" si="10"/>
        <v>0.65472950498836868</v>
      </c>
      <c r="AJ41" s="125">
        <f t="shared" si="10"/>
        <v>0.65472950498836868</v>
      </c>
      <c r="AK41" s="125">
        <f t="shared" si="10"/>
        <v>0.65472950498836868</v>
      </c>
      <c r="AL41" s="125">
        <f t="shared" si="10"/>
        <v>0.65472950498836868</v>
      </c>
    </row>
    <row r="42" spans="2:38" x14ac:dyDescent="0.3">
      <c r="B42" s="231" t="str">
        <f t="shared" si="8"/>
        <v>Offshore Wind</v>
      </c>
      <c r="C42" s="125">
        <f t="shared" si="8"/>
        <v>0</v>
      </c>
      <c r="D42" s="125">
        <f t="shared" si="8"/>
        <v>0</v>
      </c>
      <c r="E42" s="125">
        <f t="shared" si="8"/>
        <v>0</v>
      </c>
      <c r="F42" s="125">
        <f t="shared" si="8"/>
        <v>0</v>
      </c>
      <c r="G42" s="125">
        <f t="shared" si="8"/>
        <v>0</v>
      </c>
      <c r="H42" s="125">
        <f t="shared" si="8"/>
        <v>0.91367672711611392</v>
      </c>
      <c r="I42" s="125">
        <f t="shared" si="8"/>
        <v>0.91367672711611392</v>
      </c>
      <c r="J42" s="125">
        <f t="shared" si="8"/>
        <v>0.91367672711611392</v>
      </c>
      <c r="K42" s="125">
        <f t="shared" si="8"/>
        <v>1.3557783692690686</v>
      </c>
      <c r="L42" s="125">
        <f t="shared" si="8"/>
        <v>1.3557783692690686</v>
      </c>
      <c r="M42" s="125">
        <f t="shared" si="8"/>
        <v>1.3557783692690686</v>
      </c>
      <c r="N42" s="125">
        <f t="shared" si="8"/>
        <v>2.8294505097789391</v>
      </c>
      <c r="O42" s="125">
        <f t="shared" si="8"/>
        <v>2.8294505097789391</v>
      </c>
      <c r="P42" s="125">
        <f t="shared" si="8"/>
        <v>4.3031226502887874</v>
      </c>
      <c r="Q42" s="125">
        <f t="shared" si="8"/>
        <v>4.3031226502887874</v>
      </c>
      <c r="R42" s="125">
        <f t="shared" si="10"/>
        <v>5.7767947907986752</v>
      </c>
      <c r="S42" s="125">
        <f t="shared" si="10"/>
        <v>5.7767947907986752</v>
      </c>
      <c r="T42" s="125">
        <f t="shared" si="10"/>
        <v>5.7767947907986752</v>
      </c>
      <c r="U42" s="125">
        <f t="shared" si="10"/>
        <v>5.7767947907986752</v>
      </c>
      <c r="V42" s="125">
        <f t="shared" si="10"/>
        <v>5.7767947907986752</v>
      </c>
      <c r="W42" s="125">
        <f t="shared" si="10"/>
        <v>5.7767947907986752</v>
      </c>
      <c r="X42" s="125">
        <f t="shared" si="10"/>
        <v>5.7767947907986752</v>
      </c>
      <c r="Y42" s="125">
        <f t="shared" si="10"/>
        <v>5.7767947907986752</v>
      </c>
      <c r="Z42" s="125">
        <f t="shared" si="10"/>
        <v>5.7767947907986752</v>
      </c>
      <c r="AA42" s="125">
        <f t="shared" si="10"/>
        <v>5.7767947907986752</v>
      </c>
      <c r="AB42" s="125">
        <f t="shared" si="10"/>
        <v>5.7767947907986752</v>
      </c>
      <c r="AC42" s="125">
        <f t="shared" si="10"/>
        <v>5.7767947907986752</v>
      </c>
      <c r="AD42" s="125">
        <f t="shared" si="10"/>
        <v>5.7767947907986752</v>
      </c>
      <c r="AE42" s="125">
        <f t="shared" si="10"/>
        <v>5.7767947907986752</v>
      </c>
      <c r="AF42" s="125">
        <f t="shared" si="10"/>
        <v>5.7767947907986752</v>
      </c>
      <c r="AG42" s="125">
        <f t="shared" si="10"/>
        <v>5.7767947907986752</v>
      </c>
      <c r="AH42" s="125">
        <f t="shared" si="10"/>
        <v>5.7767947907986752</v>
      </c>
      <c r="AI42" s="125">
        <f t="shared" si="10"/>
        <v>5.7767947907986752</v>
      </c>
      <c r="AJ42" s="125">
        <f t="shared" si="10"/>
        <v>5.7767947907986752</v>
      </c>
      <c r="AK42" s="125">
        <f t="shared" si="10"/>
        <v>5.7767947907986752</v>
      </c>
      <c r="AL42" s="125">
        <f t="shared" si="10"/>
        <v>5.7767947907986752</v>
      </c>
    </row>
    <row r="43" spans="2:38" x14ac:dyDescent="0.3">
      <c r="B43" s="231" t="str">
        <f t="shared" si="8"/>
        <v>Biomass</v>
      </c>
      <c r="C43" s="125">
        <f t="shared" si="8"/>
        <v>0.19125399367680812</v>
      </c>
      <c r="D43" s="125">
        <f t="shared" si="8"/>
        <v>0.36634567802881757</v>
      </c>
      <c r="E43" s="125">
        <f t="shared" si="8"/>
        <v>0.54143736238087214</v>
      </c>
      <c r="F43" s="125">
        <f t="shared" si="8"/>
        <v>0.54143736238087214</v>
      </c>
      <c r="G43" s="125">
        <f t="shared" si="8"/>
        <v>0.54143736238087214</v>
      </c>
      <c r="H43" s="125">
        <f t="shared" si="8"/>
        <v>0.54143736238087214</v>
      </c>
      <c r="I43" s="125">
        <f t="shared" si="8"/>
        <v>0.54143736238087214</v>
      </c>
      <c r="J43" s="125">
        <f t="shared" si="8"/>
        <v>0.54143736238087214</v>
      </c>
      <c r="K43" s="125">
        <f t="shared" si="8"/>
        <v>0.54143736238087214</v>
      </c>
      <c r="L43" s="125">
        <f t="shared" si="8"/>
        <v>0.54143736238087214</v>
      </c>
      <c r="M43" s="125">
        <f t="shared" si="8"/>
        <v>0.54143736238087214</v>
      </c>
      <c r="N43" s="125">
        <f t="shared" si="8"/>
        <v>0.54143736238087214</v>
      </c>
      <c r="O43" s="125">
        <f t="shared" si="8"/>
        <v>0.54143736238087214</v>
      </c>
      <c r="P43" s="125">
        <f t="shared" si="8"/>
        <v>0.54143736238087214</v>
      </c>
      <c r="Q43" s="125">
        <f t="shared" si="8"/>
        <v>0.54143736238087214</v>
      </c>
      <c r="R43" s="125">
        <f t="shared" si="10"/>
        <v>0.54143736238087214</v>
      </c>
      <c r="S43" s="125">
        <f t="shared" si="10"/>
        <v>0.54143736238087214</v>
      </c>
      <c r="T43" s="125">
        <f t="shared" si="10"/>
        <v>0.54143736238087214</v>
      </c>
      <c r="U43" s="125">
        <f t="shared" si="10"/>
        <v>0.54143736238087214</v>
      </c>
      <c r="V43" s="125">
        <f t="shared" si="10"/>
        <v>0.54143736238087214</v>
      </c>
      <c r="W43" s="125">
        <f t="shared" si="10"/>
        <v>0.54143736238087214</v>
      </c>
      <c r="X43" s="125">
        <f t="shared" si="10"/>
        <v>0.54143736238087214</v>
      </c>
      <c r="Y43" s="125">
        <f t="shared" si="10"/>
        <v>0.54143736238087214</v>
      </c>
      <c r="Z43" s="125">
        <f t="shared" si="10"/>
        <v>0.54143736238087214</v>
      </c>
      <c r="AA43" s="125">
        <f t="shared" si="10"/>
        <v>0.54143736238087214</v>
      </c>
      <c r="AB43" s="125">
        <f t="shared" si="10"/>
        <v>0.54143736238087214</v>
      </c>
      <c r="AC43" s="125">
        <f t="shared" si="10"/>
        <v>0.54143736238087214</v>
      </c>
      <c r="AD43" s="125">
        <f t="shared" si="10"/>
        <v>0.54143736238087214</v>
      </c>
      <c r="AE43" s="125">
        <f t="shared" si="10"/>
        <v>0.54143736238087214</v>
      </c>
      <c r="AF43" s="125">
        <f t="shared" si="10"/>
        <v>0.54143736238087214</v>
      </c>
      <c r="AG43" s="125">
        <f t="shared" si="10"/>
        <v>0.54143736238087214</v>
      </c>
      <c r="AH43" s="125">
        <f t="shared" si="10"/>
        <v>0.54143736238087214</v>
      </c>
      <c r="AI43" s="125">
        <f t="shared" si="10"/>
        <v>0.54143736238087214</v>
      </c>
      <c r="AJ43" s="125">
        <f t="shared" si="10"/>
        <v>0.54143736238087214</v>
      </c>
      <c r="AK43" s="125">
        <f t="shared" si="10"/>
        <v>0.54143736238087214</v>
      </c>
      <c r="AL43" s="125">
        <f t="shared" si="10"/>
        <v>0.54143736238087214</v>
      </c>
    </row>
    <row r="44" spans="2:38" x14ac:dyDescent="0.3">
      <c r="B44" s="231" t="str">
        <f t="shared" si="8"/>
        <v>Geothermal</v>
      </c>
      <c r="C44" s="125">
        <f t="shared" si="8"/>
        <v>1.6487439528003287E-3</v>
      </c>
      <c r="D44" s="125">
        <f t="shared" si="8"/>
        <v>1.6487439528003287E-3</v>
      </c>
      <c r="E44" s="125">
        <f t="shared" si="8"/>
        <v>1.6487439528003287E-3</v>
      </c>
      <c r="F44" s="125">
        <f t="shared" si="8"/>
        <v>1.6487439528003287E-3</v>
      </c>
      <c r="G44" s="125">
        <f t="shared" si="8"/>
        <v>1.6487439528003287E-3</v>
      </c>
      <c r="H44" s="125">
        <f t="shared" si="8"/>
        <v>1.6487439528003287E-3</v>
      </c>
      <c r="I44" s="125">
        <f t="shared" si="8"/>
        <v>1.6487439528003287E-3</v>
      </c>
      <c r="J44" s="125">
        <f t="shared" si="8"/>
        <v>1.6487439528003287E-3</v>
      </c>
      <c r="K44" s="125">
        <f t="shared" si="8"/>
        <v>1.6487439528003287E-3</v>
      </c>
      <c r="L44" s="125">
        <f t="shared" si="8"/>
        <v>1.6487439528003287E-3</v>
      </c>
      <c r="M44" s="125">
        <f t="shared" si="8"/>
        <v>1.6487439528003287E-3</v>
      </c>
      <c r="N44" s="125">
        <f t="shared" si="8"/>
        <v>1.6487439528003287E-3</v>
      </c>
      <c r="O44" s="125">
        <f t="shared" si="8"/>
        <v>1.6487439528003287E-3</v>
      </c>
      <c r="P44" s="125">
        <f t="shared" si="8"/>
        <v>1.6487439528003287E-3</v>
      </c>
      <c r="Q44" s="125">
        <f t="shared" si="8"/>
        <v>1.6487439528003287E-3</v>
      </c>
      <c r="R44" s="125">
        <f t="shared" si="10"/>
        <v>1.6487439528003287E-3</v>
      </c>
      <c r="S44" s="125">
        <f t="shared" si="10"/>
        <v>1.6487439528003287E-3</v>
      </c>
      <c r="T44" s="125">
        <f t="shared" si="10"/>
        <v>1.6487439528003287E-3</v>
      </c>
      <c r="U44" s="125">
        <f t="shared" si="10"/>
        <v>1.6487439528003287E-3</v>
      </c>
      <c r="V44" s="125">
        <f t="shared" si="10"/>
        <v>1.6487439528003287E-3</v>
      </c>
      <c r="W44" s="125">
        <f t="shared" si="10"/>
        <v>1.6487439528003287E-3</v>
      </c>
      <c r="X44" s="125">
        <f t="shared" si="10"/>
        <v>1.6487439528003287E-3</v>
      </c>
      <c r="Y44" s="125">
        <f t="shared" si="10"/>
        <v>1.6487439528003287E-3</v>
      </c>
      <c r="Z44" s="125">
        <f t="shared" si="10"/>
        <v>1.6487439528003287E-3</v>
      </c>
      <c r="AA44" s="125">
        <f t="shared" si="10"/>
        <v>1.6487439528003287E-3</v>
      </c>
      <c r="AB44" s="125">
        <f t="shared" si="10"/>
        <v>1.6487439528003287E-3</v>
      </c>
      <c r="AC44" s="125">
        <f t="shared" si="10"/>
        <v>1.6487439528003287E-3</v>
      </c>
      <c r="AD44" s="125">
        <f t="shared" si="10"/>
        <v>1.6487439528003287E-3</v>
      </c>
      <c r="AE44" s="125">
        <f t="shared" si="10"/>
        <v>1.6487439528003287E-3</v>
      </c>
      <c r="AF44" s="125">
        <f t="shared" si="10"/>
        <v>1.6487439528003287E-3</v>
      </c>
      <c r="AG44" s="125">
        <f t="shared" si="10"/>
        <v>1.6487439528003287E-3</v>
      </c>
      <c r="AH44" s="125">
        <f t="shared" si="10"/>
        <v>1.6487439528003287E-3</v>
      </c>
      <c r="AI44" s="125">
        <f t="shared" si="10"/>
        <v>1.6487439528003287E-3</v>
      </c>
      <c r="AJ44" s="125">
        <f t="shared" si="10"/>
        <v>1.6487439528003287E-3</v>
      </c>
      <c r="AK44" s="125">
        <f t="shared" si="10"/>
        <v>1.6487439528003287E-3</v>
      </c>
      <c r="AL44" s="125">
        <f t="shared" si="10"/>
        <v>1.6487439528003287E-3</v>
      </c>
    </row>
    <row r="45" spans="2:38" x14ac:dyDescent="0.3">
      <c r="B45" s="231" t="str">
        <f t="shared" si="8"/>
        <v>Hydro</v>
      </c>
      <c r="C45" s="125">
        <f t="shared" si="8"/>
        <v>1.6191252704483003</v>
      </c>
      <c r="D45" s="125">
        <f t="shared" si="8"/>
        <v>1.6191252704483003</v>
      </c>
      <c r="E45" s="125">
        <f t="shared" si="8"/>
        <v>1.6191252704483003</v>
      </c>
      <c r="F45" s="125">
        <f t="shared" si="8"/>
        <v>1.6191252704483003</v>
      </c>
      <c r="G45" s="125">
        <f t="shared" si="8"/>
        <v>1.6191252704483003</v>
      </c>
      <c r="H45" s="125">
        <f t="shared" si="8"/>
        <v>1.6191252704483003</v>
      </c>
      <c r="I45" s="125">
        <f t="shared" si="8"/>
        <v>1.6191252704483003</v>
      </c>
      <c r="J45" s="125">
        <f t="shared" si="8"/>
        <v>1.6191252704483003</v>
      </c>
      <c r="K45" s="125">
        <f t="shared" si="8"/>
        <v>1.6191252704483003</v>
      </c>
      <c r="L45" s="125">
        <f t="shared" si="8"/>
        <v>1.6189339162271561</v>
      </c>
      <c r="M45" s="125">
        <f t="shared" si="8"/>
        <v>1.6177707309856528</v>
      </c>
      <c r="N45" s="125">
        <f t="shared" si="8"/>
        <v>1.6140579466403693</v>
      </c>
      <c r="O45" s="125">
        <f t="shared" si="8"/>
        <v>1.6073426676859537</v>
      </c>
      <c r="P45" s="125">
        <f t="shared" si="8"/>
        <v>1.5956859054424217</v>
      </c>
      <c r="Q45" s="125">
        <f t="shared" si="8"/>
        <v>1.5897859659657052</v>
      </c>
      <c r="R45" s="125">
        <f t="shared" si="10"/>
        <v>1.5830948525209989</v>
      </c>
      <c r="S45" s="125">
        <f t="shared" si="10"/>
        <v>1.5360035504258374</v>
      </c>
      <c r="T45" s="125">
        <f t="shared" si="10"/>
        <v>1.4655101034624953</v>
      </c>
      <c r="U45" s="125">
        <f t="shared" si="10"/>
        <v>1.3903251804909822</v>
      </c>
      <c r="V45" s="125">
        <f t="shared" si="10"/>
        <v>1.3223797436771847</v>
      </c>
      <c r="W45" s="125">
        <f t="shared" si="10"/>
        <v>1.2662232837975496</v>
      </c>
      <c r="X45" s="125">
        <f t="shared" si="10"/>
        <v>1.2205494152660874</v>
      </c>
      <c r="Y45" s="125">
        <f t="shared" si="10"/>
        <v>1.1826642923541155</v>
      </c>
      <c r="Z45" s="125">
        <f t="shared" si="10"/>
        <v>1.1520590026275381</v>
      </c>
      <c r="AA45" s="125">
        <f t="shared" si="10"/>
        <v>1.1265333031845854</v>
      </c>
      <c r="AB45" s="125">
        <f t="shared" si="10"/>
        <v>1.105316027590314</v>
      </c>
      <c r="AC45" s="125">
        <f t="shared" si="10"/>
        <v>1.1156335604893077</v>
      </c>
      <c r="AD45" s="125">
        <f t="shared" si="10"/>
        <v>1.1259036343095301</v>
      </c>
      <c r="AE45" s="125">
        <f t="shared" si="10"/>
        <v>1.1359381618036619</v>
      </c>
      <c r="AF45" s="125">
        <f t="shared" si="10"/>
        <v>1.1455424418584987</v>
      </c>
      <c r="AG45" s="125">
        <f t="shared" si="10"/>
        <v>1.1545037291576969</v>
      </c>
      <c r="AH45" s="125">
        <f t="shared" si="10"/>
        <v>1.162838124203103</v>
      </c>
      <c r="AI45" s="125">
        <f t="shared" si="10"/>
        <v>1.1705588525643245</v>
      </c>
      <c r="AJ45" s="125">
        <f t="shared" si="10"/>
        <v>1.1776325058201715</v>
      </c>
      <c r="AK45" s="125">
        <f t="shared" si="10"/>
        <v>1.1841006102120122</v>
      </c>
      <c r="AL45" s="125">
        <f t="shared" si="10"/>
        <v>1.1898997804137028</v>
      </c>
    </row>
    <row r="46" spans="2:38" x14ac:dyDescent="0.3">
      <c r="B46" s="231" t="str">
        <f t="shared" si="8"/>
        <v>Tier 1 Hydro</v>
      </c>
      <c r="C46" s="125">
        <f t="shared" si="8"/>
        <v>2.4831121403996764E-2</v>
      </c>
      <c r="D46" s="125">
        <f t="shared" si="8"/>
        <v>2.4831121403996764E-2</v>
      </c>
      <c r="E46" s="125">
        <f t="shared" si="8"/>
        <v>2.4831121403996764E-2</v>
      </c>
      <c r="F46" s="125">
        <f t="shared" si="8"/>
        <v>2.4831121403996764E-2</v>
      </c>
      <c r="G46" s="125">
        <f t="shared" si="8"/>
        <v>2.4831121403996764E-2</v>
      </c>
      <c r="H46" s="125">
        <f t="shared" si="8"/>
        <v>2.4831121403996764E-2</v>
      </c>
      <c r="I46" s="125">
        <f t="shared" si="8"/>
        <v>2.4831121403996764E-2</v>
      </c>
      <c r="J46" s="125">
        <f t="shared" si="8"/>
        <v>2.4831121403996764E-2</v>
      </c>
      <c r="K46" s="125">
        <f t="shared" si="8"/>
        <v>2.4831121403996764E-2</v>
      </c>
      <c r="L46" s="125">
        <f t="shared" si="8"/>
        <v>2.4831121403996764E-2</v>
      </c>
      <c r="M46" s="125">
        <f t="shared" si="8"/>
        <v>2.4831121403996764E-2</v>
      </c>
      <c r="N46" s="125">
        <f t="shared" si="8"/>
        <v>2.4831121403996764E-2</v>
      </c>
      <c r="O46" s="125">
        <f t="shared" si="8"/>
        <v>2.4831121403996764E-2</v>
      </c>
      <c r="P46" s="125">
        <f t="shared" si="8"/>
        <v>2.4831121403996764E-2</v>
      </c>
      <c r="Q46" s="125">
        <f t="shared" si="8"/>
        <v>2.4831121403996764E-2</v>
      </c>
      <c r="R46" s="125">
        <f t="shared" si="10"/>
        <v>2.4831121403996764E-2</v>
      </c>
      <c r="S46" s="125">
        <f t="shared" si="10"/>
        <v>2.4831121403996764E-2</v>
      </c>
      <c r="T46" s="125">
        <f t="shared" si="10"/>
        <v>2.4831121403996764E-2</v>
      </c>
      <c r="U46" s="125">
        <f t="shared" si="10"/>
        <v>2.4831121403996764E-2</v>
      </c>
      <c r="V46" s="125">
        <f t="shared" si="10"/>
        <v>2.4831121403996764E-2</v>
      </c>
      <c r="W46" s="125">
        <f t="shared" si="10"/>
        <v>2.4831121403996764E-2</v>
      </c>
      <c r="X46" s="125">
        <f t="shared" si="10"/>
        <v>2.4831121403996764E-2</v>
      </c>
      <c r="Y46" s="125">
        <f t="shared" si="10"/>
        <v>2.4831121403996764E-2</v>
      </c>
      <c r="Z46" s="125">
        <f t="shared" si="10"/>
        <v>2.4831121403996764E-2</v>
      </c>
      <c r="AA46" s="125">
        <f t="shared" si="10"/>
        <v>2.4831121403996764E-2</v>
      </c>
      <c r="AB46" s="125">
        <f t="shared" si="10"/>
        <v>2.4831121403996764E-2</v>
      </c>
      <c r="AC46" s="125">
        <f t="shared" si="10"/>
        <v>2.4831121403996764E-2</v>
      </c>
      <c r="AD46" s="125">
        <f t="shared" si="10"/>
        <v>2.4831121403996764E-2</v>
      </c>
      <c r="AE46" s="125">
        <f t="shared" si="10"/>
        <v>2.4831121403996764E-2</v>
      </c>
      <c r="AF46" s="125">
        <f t="shared" si="10"/>
        <v>2.4831121403996764E-2</v>
      </c>
      <c r="AG46" s="125">
        <f t="shared" si="10"/>
        <v>2.4831121403996764E-2</v>
      </c>
      <c r="AH46" s="125">
        <f t="shared" si="10"/>
        <v>2.4831121403996764E-2</v>
      </c>
      <c r="AI46" s="125">
        <f t="shared" si="10"/>
        <v>2.4831121403996764E-2</v>
      </c>
      <c r="AJ46" s="125">
        <f t="shared" si="10"/>
        <v>2.4831121403996764E-2</v>
      </c>
      <c r="AK46" s="125">
        <f t="shared" si="10"/>
        <v>2.4831121403996764E-2</v>
      </c>
      <c r="AL46" s="125">
        <f t="shared" si="10"/>
        <v>2.4831121403996764E-2</v>
      </c>
    </row>
    <row r="47" spans="2:38" x14ac:dyDescent="0.3">
      <c r="B47" s="231" t="str">
        <f t="shared" si="8"/>
        <v>Natural Gas</v>
      </c>
      <c r="C47" s="125">
        <f t="shared" si="8"/>
        <v>7.9629362698937411</v>
      </c>
      <c r="D47" s="125">
        <f t="shared" si="8"/>
        <v>7.643716960613367</v>
      </c>
      <c r="E47" s="125">
        <f t="shared" si="8"/>
        <v>7.267802660167324</v>
      </c>
      <c r="F47" s="125">
        <f t="shared" si="8"/>
        <v>11.926216719297347</v>
      </c>
      <c r="G47" s="125">
        <f t="shared" si="8"/>
        <v>11.451251012327045</v>
      </c>
      <c r="H47" s="125">
        <f t="shared" si="8"/>
        <v>11.503888765059861</v>
      </c>
      <c r="I47" s="125">
        <f t="shared" si="8"/>
        <v>14.262724872582464</v>
      </c>
      <c r="J47" s="125">
        <f t="shared" si="8"/>
        <v>14.061115286082449</v>
      </c>
      <c r="K47" s="125">
        <f t="shared" si="8"/>
        <v>13.346664894548599</v>
      </c>
      <c r="L47" s="125">
        <f t="shared" si="8"/>
        <v>12.887007059194852</v>
      </c>
      <c r="M47" s="125">
        <f t="shared" si="8"/>
        <v>12.409396996670925</v>
      </c>
      <c r="N47" s="125">
        <f t="shared" si="8"/>
        <v>11.2911257949969</v>
      </c>
      <c r="O47" s="125">
        <f t="shared" si="8"/>
        <v>10.788121157221175</v>
      </c>
      <c r="P47" s="125">
        <f t="shared" si="8"/>
        <v>9.8467991148368306</v>
      </c>
      <c r="Q47" s="125">
        <f t="shared" si="8"/>
        <v>9.6895576728899222</v>
      </c>
      <c r="R47" s="125">
        <f t="shared" si="10"/>
        <v>10.391185617106705</v>
      </c>
      <c r="S47" s="125">
        <f t="shared" si="10"/>
        <v>9.0522192238833394</v>
      </c>
      <c r="T47" s="125">
        <f t="shared" si="10"/>
        <v>8.0105081949182253</v>
      </c>
      <c r="U47" s="125">
        <f t="shared" si="10"/>
        <v>7.1759776042059471</v>
      </c>
      <c r="V47" s="125">
        <f t="shared" si="10"/>
        <v>6.4783568843487309</v>
      </c>
      <c r="W47" s="125">
        <f t="shared" si="10"/>
        <v>5.8470903869958821</v>
      </c>
      <c r="X47" s="125">
        <f t="shared" si="10"/>
        <v>5.2058927297416977</v>
      </c>
      <c r="Y47" s="125">
        <f t="shared" si="10"/>
        <v>4.4814981396128566</v>
      </c>
      <c r="Z47" s="125">
        <f t="shared" si="10"/>
        <v>3.5307696654045357</v>
      </c>
      <c r="AA47" s="125">
        <f t="shared" si="10"/>
        <v>2.1104033340421746</v>
      </c>
      <c r="AB47" s="125">
        <f t="shared" si="10"/>
        <v>0</v>
      </c>
      <c r="AC47" s="125">
        <f t="shared" si="10"/>
        <v>0</v>
      </c>
      <c r="AD47" s="125">
        <f t="shared" si="10"/>
        <v>0</v>
      </c>
      <c r="AE47" s="125">
        <f t="shared" si="10"/>
        <v>0</v>
      </c>
      <c r="AF47" s="125">
        <f t="shared" si="10"/>
        <v>0</v>
      </c>
      <c r="AG47" s="125">
        <f t="shared" si="10"/>
        <v>0</v>
      </c>
      <c r="AH47" s="125">
        <f t="shared" si="10"/>
        <v>0</v>
      </c>
      <c r="AI47" s="125">
        <f t="shared" si="10"/>
        <v>0</v>
      </c>
      <c r="AJ47" s="125">
        <f t="shared" si="10"/>
        <v>0</v>
      </c>
      <c r="AK47" s="125">
        <f t="shared" si="10"/>
        <v>0</v>
      </c>
      <c r="AL47" s="125">
        <f t="shared" si="10"/>
        <v>0</v>
      </c>
    </row>
    <row r="48" spans="2:38" x14ac:dyDescent="0.3">
      <c r="B48" s="231" t="str">
        <f t="shared" si="8"/>
        <v>Oil</v>
      </c>
      <c r="C48" s="125">
        <f t="shared" si="8"/>
        <v>2.2604228850311543</v>
      </c>
      <c r="D48" s="125">
        <f t="shared" si="8"/>
        <v>0.56062214756124229</v>
      </c>
      <c r="E48" s="125">
        <f t="shared" si="8"/>
        <v>9.0090127114236765E-2</v>
      </c>
      <c r="F48" s="125">
        <f t="shared" si="8"/>
        <v>0.36374066163592728</v>
      </c>
      <c r="G48" s="125">
        <f t="shared" si="8"/>
        <v>0.22609292792424271</v>
      </c>
      <c r="H48" s="125">
        <f t="shared" si="8"/>
        <v>0</v>
      </c>
      <c r="I48" s="125">
        <f t="shared" si="8"/>
        <v>0</v>
      </c>
      <c r="J48" s="125">
        <f t="shared" si="8"/>
        <v>0</v>
      </c>
      <c r="K48" s="125">
        <f t="shared" si="8"/>
        <v>0</v>
      </c>
      <c r="L48" s="125">
        <f t="shared" si="8"/>
        <v>0</v>
      </c>
      <c r="M48" s="125">
        <f t="shared" si="8"/>
        <v>0</v>
      </c>
      <c r="N48" s="125">
        <f t="shared" si="8"/>
        <v>0</v>
      </c>
      <c r="O48" s="125">
        <f t="shared" si="8"/>
        <v>0</v>
      </c>
      <c r="P48" s="125">
        <f t="shared" si="8"/>
        <v>0</v>
      </c>
      <c r="Q48" s="125">
        <f t="shared" si="8"/>
        <v>0</v>
      </c>
      <c r="R48" s="125">
        <f t="shared" si="10"/>
        <v>0</v>
      </c>
      <c r="S48" s="125">
        <f t="shared" si="10"/>
        <v>0</v>
      </c>
      <c r="T48" s="125">
        <f t="shared" si="10"/>
        <v>0</v>
      </c>
      <c r="U48" s="125">
        <f t="shared" si="10"/>
        <v>0</v>
      </c>
      <c r="V48" s="125">
        <f t="shared" si="10"/>
        <v>0</v>
      </c>
      <c r="W48" s="125">
        <f t="shared" si="10"/>
        <v>0</v>
      </c>
      <c r="X48" s="125">
        <f t="shared" si="10"/>
        <v>0</v>
      </c>
      <c r="Y48" s="125">
        <f t="shared" si="10"/>
        <v>0</v>
      </c>
      <c r="Z48" s="125">
        <f t="shared" si="10"/>
        <v>0</v>
      </c>
      <c r="AA48" s="125">
        <f t="shared" si="10"/>
        <v>0</v>
      </c>
      <c r="AB48" s="125">
        <f t="shared" si="10"/>
        <v>0</v>
      </c>
      <c r="AC48" s="125">
        <f t="shared" si="10"/>
        <v>0</v>
      </c>
      <c r="AD48" s="125">
        <f t="shared" si="10"/>
        <v>0</v>
      </c>
      <c r="AE48" s="125">
        <f t="shared" si="10"/>
        <v>0</v>
      </c>
      <c r="AF48" s="125">
        <f t="shared" si="10"/>
        <v>0</v>
      </c>
      <c r="AG48" s="125">
        <f t="shared" si="10"/>
        <v>0</v>
      </c>
      <c r="AH48" s="125">
        <f t="shared" si="10"/>
        <v>0</v>
      </c>
      <c r="AI48" s="125">
        <f t="shared" si="10"/>
        <v>0</v>
      </c>
      <c r="AJ48" s="125">
        <f t="shared" si="10"/>
        <v>0</v>
      </c>
      <c r="AK48" s="125">
        <f t="shared" si="10"/>
        <v>0</v>
      </c>
      <c r="AL48" s="125">
        <f t="shared" si="10"/>
        <v>0</v>
      </c>
    </row>
    <row r="49" spans="2:38" x14ac:dyDescent="0.3">
      <c r="B49" s="231" t="str">
        <f t="shared" si="8"/>
        <v>Coal</v>
      </c>
      <c r="C49" s="125">
        <f t="shared" si="8"/>
        <v>14.976398666339486</v>
      </c>
      <c r="D49" s="125">
        <f t="shared" si="8"/>
        <v>10.986125988721721</v>
      </c>
      <c r="E49" s="125">
        <f t="shared" si="8"/>
        <v>7.8721430899600469</v>
      </c>
      <c r="F49" s="125">
        <f t="shared" si="8"/>
        <v>10.290613862239189</v>
      </c>
      <c r="G49" s="125">
        <f t="shared" si="8"/>
        <v>6.2175878873965402</v>
      </c>
      <c r="H49" s="125">
        <f t="shared" si="8"/>
        <v>5.5849488172760466</v>
      </c>
      <c r="I49" s="125">
        <f t="shared" si="8"/>
        <v>3.7776843052846858</v>
      </c>
      <c r="J49" s="125">
        <f t="shared" si="8"/>
        <v>3.0184178364430498</v>
      </c>
      <c r="K49" s="125">
        <f t="shared" si="8"/>
        <v>2.7303119076090048</v>
      </c>
      <c r="L49" s="125">
        <f t="shared" si="8"/>
        <v>2.645622736427268</v>
      </c>
      <c r="M49" s="125">
        <f t="shared" si="8"/>
        <v>2.55392762924137</v>
      </c>
      <c r="N49" s="125">
        <f t="shared" si="8"/>
        <v>2.4043901769005953</v>
      </c>
      <c r="O49" s="125">
        <f t="shared" si="8"/>
        <v>2.2911138644185445</v>
      </c>
      <c r="P49" s="125">
        <f t="shared" si="8"/>
        <v>2.1623321394442128</v>
      </c>
      <c r="Q49" s="125">
        <f t="shared" si="8"/>
        <v>2.1016344150166395</v>
      </c>
      <c r="R49" s="125">
        <f t="shared" si="10"/>
        <v>0</v>
      </c>
      <c r="S49" s="125">
        <f t="shared" si="10"/>
        <v>0</v>
      </c>
      <c r="T49" s="125">
        <f t="shared" si="10"/>
        <v>0</v>
      </c>
      <c r="U49" s="125">
        <f t="shared" si="10"/>
        <v>0</v>
      </c>
      <c r="V49" s="125">
        <f t="shared" si="10"/>
        <v>0</v>
      </c>
      <c r="W49" s="125">
        <f t="shared" si="10"/>
        <v>0</v>
      </c>
      <c r="X49" s="125">
        <f t="shared" si="10"/>
        <v>0</v>
      </c>
      <c r="Y49" s="125">
        <f t="shared" si="10"/>
        <v>0</v>
      </c>
      <c r="Z49" s="125">
        <f t="shared" si="10"/>
        <v>0</v>
      </c>
      <c r="AA49" s="125">
        <f t="shared" si="10"/>
        <v>0</v>
      </c>
      <c r="AB49" s="125">
        <f t="shared" si="10"/>
        <v>0</v>
      </c>
      <c r="AC49" s="125">
        <f t="shared" si="10"/>
        <v>0</v>
      </c>
      <c r="AD49" s="125">
        <f t="shared" si="10"/>
        <v>0</v>
      </c>
      <c r="AE49" s="125">
        <f t="shared" si="10"/>
        <v>0</v>
      </c>
      <c r="AF49" s="125">
        <f t="shared" si="10"/>
        <v>0</v>
      </c>
      <c r="AG49" s="125">
        <f t="shared" si="10"/>
        <v>0</v>
      </c>
      <c r="AH49" s="125">
        <f t="shared" si="10"/>
        <v>0</v>
      </c>
      <c r="AI49" s="125">
        <f t="shared" si="10"/>
        <v>0</v>
      </c>
      <c r="AJ49" s="125">
        <f t="shared" si="10"/>
        <v>0</v>
      </c>
      <c r="AK49" s="125">
        <f t="shared" si="10"/>
        <v>0</v>
      </c>
      <c r="AL49" s="125">
        <f t="shared" si="10"/>
        <v>0</v>
      </c>
    </row>
    <row r="50" spans="2:38" x14ac:dyDescent="0.3">
      <c r="B50" s="231" t="str">
        <f t="shared" si="8"/>
        <v>Nuclear</v>
      </c>
      <c r="C50" s="125">
        <f t="shared" si="8"/>
        <v>14.213976000000883</v>
      </c>
      <c r="D50" s="125">
        <f t="shared" si="8"/>
        <v>14.213976000000883</v>
      </c>
      <c r="E50" s="125">
        <f t="shared" si="8"/>
        <v>15.320801999999764</v>
      </c>
      <c r="F50" s="125">
        <f t="shared" si="8"/>
        <v>15.320801999999764</v>
      </c>
      <c r="G50" s="125">
        <f t="shared" si="8"/>
        <v>15.320801999999764</v>
      </c>
      <c r="H50" s="125">
        <f t="shared" si="8"/>
        <v>15.320801999999764</v>
      </c>
      <c r="I50" s="125">
        <f t="shared" si="8"/>
        <v>15.320801999999764</v>
      </c>
      <c r="J50" s="125">
        <f t="shared" si="8"/>
        <v>15.320801999999764</v>
      </c>
      <c r="K50" s="125">
        <f t="shared" si="8"/>
        <v>15.320801999999764</v>
      </c>
      <c r="L50" s="125">
        <f t="shared" si="8"/>
        <v>15.319472233868957</v>
      </c>
      <c r="M50" s="125">
        <f t="shared" si="8"/>
        <v>15.311604595819121</v>
      </c>
      <c r="N50" s="125">
        <f t="shared" si="8"/>
        <v>15.286083952544043</v>
      </c>
      <c r="O50" s="125">
        <f t="shared" si="8"/>
        <v>15.237628100965393</v>
      </c>
      <c r="P50" s="125">
        <f t="shared" si="8"/>
        <v>15.152006211388331</v>
      </c>
      <c r="Q50" s="125">
        <f t="shared" si="8"/>
        <v>15.10519160258786</v>
      </c>
      <c r="R50" s="125">
        <f t="shared" si="10"/>
        <v>15.056401422696759</v>
      </c>
      <c r="S50" s="125">
        <f t="shared" si="10"/>
        <v>14.685627589645309</v>
      </c>
      <c r="T50" s="125">
        <f t="shared" si="10"/>
        <v>14.104312779155016</v>
      </c>
      <c r="U50" s="125">
        <f t="shared" si="10"/>
        <v>13.446309571573588</v>
      </c>
      <c r="V50" s="125">
        <f t="shared" si="10"/>
        <v>12.821730807588144</v>
      </c>
      <c r="W50" s="125">
        <f t="shared" si="10"/>
        <v>12.273482742837365</v>
      </c>
      <c r="X50" s="125">
        <f t="shared" si="10"/>
        <v>11.805365288596965</v>
      </c>
      <c r="Y50" s="125">
        <f t="shared" si="10"/>
        <v>11.403302891799802</v>
      </c>
      <c r="Z50" s="125">
        <f t="shared" si="10"/>
        <v>11.070081901853028</v>
      </c>
      <c r="AA50" s="125">
        <f t="shared" si="10"/>
        <v>10.785259671217659</v>
      </c>
      <c r="AB50" s="125">
        <f t="shared" si="10"/>
        <v>10.544682088394085</v>
      </c>
      <c r="AC50" s="125">
        <f t="shared" si="10"/>
        <v>10.651379206222732</v>
      </c>
      <c r="AD50" s="125">
        <f t="shared" si="10"/>
        <v>10.758552209846108</v>
      </c>
      <c r="AE50" s="125">
        <f t="shared" si="10"/>
        <v>10.863876243343496</v>
      </c>
      <c r="AF50" s="125">
        <f t="shared" si="10"/>
        <v>10.964586679156511</v>
      </c>
      <c r="AG50" s="125">
        <f t="shared" si="10"/>
        <v>11.058033831334454</v>
      </c>
      <c r="AH50" s="125">
        <f t="shared" si="10"/>
        <v>11.144768166035835</v>
      </c>
      <c r="AI50" s="125">
        <f t="shared" si="10"/>
        <v>11.224882736543616</v>
      </c>
      <c r="AJ50" s="125">
        <f t="shared" si="10"/>
        <v>11.297944235430251</v>
      </c>
      <c r="AK50" s="125">
        <f t="shared" si="10"/>
        <v>11.364561561267479</v>
      </c>
      <c r="AL50" s="125">
        <f t="shared" si="10"/>
        <v>11.424345158553583</v>
      </c>
    </row>
    <row r="51" spans="2:38" x14ac:dyDescent="0.3">
      <c r="B51" s="231" t="str">
        <f t="shared" si="8"/>
        <v>Imports</v>
      </c>
      <c r="C51" s="125">
        <f>C37</f>
        <v>20.262195208251818</v>
      </c>
      <c r="D51" s="125">
        <f t="shared" ref="D51:AL51" si="11">D37</f>
        <v>24.99367560120589</v>
      </c>
      <c r="E51" s="125">
        <f t="shared" si="11"/>
        <v>26.179716216448728</v>
      </c>
      <c r="F51" s="125">
        <f t="shared" si="11"/>
        <v>17.473400058920387</v>
      </c>
      <c r="G51" s="125">
        <f t="shared" si="11"/>
        <v>20.937881552006065</v>
      </c>
      <c r="H51" s="125">
        <f t="shared" si="11"/>
        <v>20.174019912368347</v>
      </c>
      <c r="I51" s="125">
        <f t="shared" si="11"/>
        <v>18.098447177689039</v>
      </c>
      <c r="J51" s="125">
        <f t="shared" si="11"/>
        <v>17.999369787742225</v>
      </c>
      <c r="K51" s="125">
        <f t="shared" si="11"/>
        <v>17.582819787995607</v>
      </c>
      <c r="L51" s="125">
        <f t="shared" si="11"/>
        <v>17.50975295129604</v>
      </c>
      <c r="M51" s="125">
        <f t="shared" si="11"/>
        <v>17.498057947508912</v>
      </c>
      <c r="N51" s="125">
        <f t="shared" si="11"/>
        <v>16.81362024998954</v>
      </c>
      <c r="O51" s="125">
        <f t="shared" si="11"/>
        <v>17.057192381284967</v>
      </c>
      <c r="P51" s="125">
        <f t="shared" si="11"/>
        <v>16.369597553216657</v>
      </c>
      <c r="Q51" s="125">
        <f t="shared" si="11"/>
        <v>16.877568631497311</v>
      </c>
      <c r="R51" s="125">
        <f t="shared" si="11"/>
        <v>17.003880771722358</v>
      </c>
      <c r="S51" s="125">
        <f t="shared" si="11"/>
        <v>17.160037568565489</v>
      </c>
      <c r="T51" s="125">
        <f t="shared" si="11"/>
        <v>17.362250554325446</v>
      </c>
      <c r="U51" s="125">
        <f t="shared" si="11"/>
        <v>17.639448339427247</v>
      </c>
      <c r="V51" s="125">
        <f t="shared" si="11"/>
        <v>18.0155834428164</v>
      </c>
      <c r="W51" s="125">
        <f t="shared" si="11"/>
        <v>18.483403180865128</v>
      </c>
      <c r="X51" s="125">
        <f t="shared" si="11"/>
        <v>19.012530842605699</v>
      </c>
      <c r="Y51" s="125">
        <f t="shared" si="11"/>
        <v>19.587652612137425</v>
      </c>
      <c r="Z51" s="125">
        <f t="shared" si="11"/>
        <v>20.168891034927224</v>
      </c>
      <c r="AA51" s="125">
        <f t="shared" si="11"/>
        <v>20.743343908670269</v>
      </c>
      <c r="AB51" s="125">
        <f t="shared" si="11"/>
        <v>21.256690555409115</v>
      </c>
      <c r="AC51" s="125">
        <f t="shared" si="11"/>
        <v>22.23227440238275</v>
      </c>
      <c r="AD51" s="125">
        <f t="shared" si="11"/>
        <v>22.847906007035458</v>
      </c>
      <c r="AE51" s="125">
        <f t="shared" si="11"/>
        <v>23.45053295270511</v>
      </c>
      <c r="AF51" s="125">
        <f t="shared" si="11"/>
        <v>24.0333487948641</v>
      </c>
      <c r="AG51" s="125">
        <f t="shared" si="11"/>
        <v>24.590991158117845</v>
      </c>
      <c r="AH51" s="125">
        <f t="shared" si="11"/>
        <v>25.121211638122727</v>
      </c>
      <c r="AI51" s="125">
        <f t="shared" si="11"/>
        <v>25.622567893335354</v>
      </c>
      <c r="AJ51" s="125">
        <f t="shared" si="11"/>
        <v>26.094882920172612</v>
      </c>
      <c r="AK51" s="125">
        <f t="shared" si="11"/>
        <v>26.539011607844103</v>
      </c>
      <c r="AL51" s="125">
        <f t="shared" si="11"/>
        <v>26.955837752631908</v>
      </c>
    </row>
    <row r="52" spans="2:38" x14ac:dyDescent="0.3">
      <c r="B52" s="231" t="str">
        <f t="shared" si="8"/>
        <v>Solar Thermal</v>
      </c>
      <c r="C52" s="125">
        <f t="shared" si="8"/>
        <v>4.4934136175998141E-3</v>
      </c>
      <c r="D52" s="125">
        <f t="shared" si="8"/>
        <v>4.4934136175998141E-3</v>
      </c>
      <c r="E52" s="125">
        <f t="shared" si="8"/>
        <v>4.4934136175998141E-3</v>
      </c>
      <c r="F52" s="125">
        <f t="shared" si="8"/>
        <v>4.4934136175998141E-3</v>
      </c>
      <c r="G52" s="125">
        <f t="shared" si="8"/>
        <v>4.4934136175998141E-3</v>
      </c>
      <c r="H52" s="125">
        <f t="shared" si="8"/>
        <v>4.4934136175998141E-3</v>
      </c>
      <c r="I52" s="125">
        <f t="shared" si="8"/>
        <v>4.4934136175998141E-3</v>
      </c>
      <c r="J52" s="125">
        <f t="shared" si="8"/>
        <v>4.4934136175998141E-3</v>
      </c>
      <c r="K52" s="125">
        <f t="shared" si="8"/>
        <v>4.4934136175998141E-3</v>
      </c>
      <c r="L52" s="125">
        <f t="shared" si="8"/>
        <v>4.4934136175998141E-3</v>
      </c>
      <c r="M52" s="125">
        <f t="shared" si="8"/>
        <v>4.4934136175998141E-3</v>
      </c>
      <c r="N52" s="125">
        <f t="shared" si="8"/>
        <v>4.4934136175998141E-3</v>
      </c>
      <c r="O52" s="125">
        <f t="shared" si="8"/>
        <v>4.4934136175998141E-3</v>
      </c>
      <c r="P52" s="125">
        <f t="shared" si="8"/>
        <v>4.4934136175998141E-3</v>
      </c>
      <c r="Q52" s="125">
        <f t="shared" si="8"/>
        <v>4.4934136175998141E-3</v>
      </c>
      <c r="R52" s="125">
        <f t="shared" ref="R52:AL55" si="12">R16</f>
        <v>4.4934136175998141E-3</v>
      </c>
      <c r="S52" s="125">
        <f t="shared" si="12"/>
        <v>4.4934136175998141E-3</v>
      </c>
      <c r="T52" s="125">
        <f t="shared" si="12"/>
        <v>4.4934136175998141E-3</v>
      </c>
      <c r="U52" s="125">
        <f t="shared" si="12"/>
        <v>4.4934136175998141E-3</v>
      </c>
      <c r="V52" s="125">
        <f t="shared" si="12"/>
        <v>4.4934136175998141E-3</v>
      </c>
      <c r="W52" s="125">
        <f t="shared" si="12"/>
        <v>4.4934136175998141E-3</v>
      </c>
      <c r="X52" s="125">
        <f t="shared" si="12"/>
        <v>4.4934136175998141E-3</v>
      </c>
      <c r="Y52" s="125">
        <f t="shared" si="12"/>
        <v>4.4934136175998141E-3</v>
      </c>
      <c r="Z52" s="125">
        <f t="shared" si="12"/>
        <v>4.4934136175998141E-3</v>
      </c>
      <c r="AA52" s="125">
        <f t="shared" si="12"/>
        <v>4.4934136175998141E-3</v>
      </c>
      <c r="AB52" s="125">
        <f t="shared" si="12"/>
        <v>4.4934136175998141E-3</v>
      </c>
      <c r="AC52" s="125">
        <f t="shared" si="12"/>
        <v>4.4934136175998141E-3</v>
      </c>
      <c r="AD52" s="125">
        <f t="shared" si="12"/>
        <v>4.4934136175998141E-3</v>
      </c>
      <c r="AE52" s="125">
        <f t="shared" si="12"/>
        <v>4.4934136175998141E-3</v>
      </c>
      <c r="AF52" s="125">
        <f t="shared" si="12"/>
        <v>4.4934136175998141E-3</v>
      </c>
      <c r="AG52" s="125">
        <f t="shared" si="12"/>
        <v>4.4934136175998141E-3</v>
      </c>
      <c r="AH52" s="125">
        <f t="shared" si="12"/>
        <v>4.4934136175998141E-3</v>
      </c>
      <c r="AI52" s="125">
        <f t="shared" si="12"/>
        <v>4.4934136175998141E-3</v>
      </c>
      <c r="AJ52" s="125">
        <f t="shared" si="12"/>
        <v>4.4934136175998141E-3</v>
      </c>
      <c r="AK52" s="125">
        <f t="shared" si="12"/>
        <v>4.4934136175998141E-3</v>
      </c>
      <c r="AL52" s="125">
        <f t="shared" si="12"/>
        <v>4.4934136175998141E-3</v>
      </c>
    </row>
    <row r="53" spans="2:38" x14ac:dyDescent="0.3">
      <c r="B53" s="231" t="str">
        <f t="shared" si="8"/>
        <v>Municipal Solid Waste</v>
      </c>
      <c r="C53" s="125">
        <f t="shared" si="8"/>
        <v>0.72152171412483856</v>
      </c>
      <c r="D53" s="125">
        <f t="shared" si="8"/>
        <v>0.72152171412483856</v>
      </c>
      <c r="E53" s="125">
        <f t="shared" si="8"/>
        <v>0.72152171412483856</v>
      </c>
      <c r="F53" s="125">
        <f t="shared" si="8"/>
        <v>0.72152171412483856</v>
      </c>
      <c r="G53" s="125">
        <f t="shared" si="8"/>
        <v>0.72152171412483856</v>
      </c>
      <c r="H53" s="125">
        <f t="shared" si="8"/>
        <v>0.72152171412483856</v>
      </c>
      <c r="I53" s="125">
        <f t="shared" si="8"/>
        <v>0.72152171412483856</v>
      </c>
      <c r="J53" s="125">
        <f t="shared" si="8"/>
        <v>0.72152171412483856</v>
      </c>
      <c r="K53" s="125">
        <f t="shared" si="8"/>
        <v>0.72152171412483856</v>
      </c>
      <c r="L53" s="125">
        <f t="shared" si="8"/>
        <v>0.72152171412483856</v>
      </c>
      <c r="M53" s="125">
        <f t="shared" si="8"/>
        <v>0.72152171412483856</v>
      </c>
      <c r="N53" s="125">
        <f t="shared" si="8"/>
        <v>0.72152171412483856</v>
      </c>
      <c r="O53" s="125">
        <f t="shared" si="8"/>
        <v>0.72152171412483856</v>
      </c>
      <c r="P53" s="125">
        <f t="shared" si="8"/>
        <v>0.72152171412483856</v>
      </c>
      <c r="Q53" s="125">
        <f t="shared" si="8"/>
        <v>0.72152171412483856</v>
      </c>
      <c r="R53" s="125">
        <f t="shared" si="12"/>
        <v>0.72152171412483856</v>
      </c>
      <c r="S53" s="125">
        <f t="shared" si="12"/>
        <v>0.72152171412483856</v>
      </c>
      <c r="T53" s="125">
        <f t="shared" si="12"/>
        <v>0.72152171412483856</v>
      </c>
      <c r="U53" s="125">
        <f t="shared" si="12"/>
        <v>0.72152171412483856</v>
      </c>
      <c r="V53" s="125">
        <f t="shared" si="12"/>
        <v>0.72152171412483856</v>
      </c>
      <c r="W53" s="125">
        <f t="shared" si="12"/>
        <v>0.72152171412483856</v>
      </c>
      <c r="X53" s="125">
        <f t="shared" si="12"/>
        <v>0.72152171412483856</v>
      </c>
      <c r="Y53" s="125">
        <f t="shared" si="12"/>
        <v>0.72152171412483856</v>
      </c>
      <c r="Z53" s="125">
        <f t="shared" si="12"/>
        <v>0.72152171412483856</v>
      </c>
      <c r="AA53" s="125">
        <f t="shared" si="12"/>
        <v>0.72152171412483856</v>
      </c>
      <c r="AB53" s="125">
        <f t="shared" si="12"/>
        <v>0.72152171412483856</v>
      </c>
      <c r="AC53" s="125">
        <f t="shared" si="12"/>
        <v>0.72152171412483856</v>
      </c>
      <c r="AD53" s="125">
        <f t="shared" si="12"/>
        <v>0.72152171412483856</v>
      </c>
      <c r="AE53" s="125">
        <f t="shared" si="12"/>
        <v>0.72152171412483856</v>
      </c>
      <c r="AF53" s="125">
        <f t="shared" si="12"/>
        <v>0.72152171412483856</v>
      </c>
      <c r="AG53" s="125">
        <f t="shared" si="12"/>
        <v>0.72152171412483856</v>
      </c>
      <c r="AH53" s="125">
        <f t="shared" si="12"/>
        <v>0.72152171412483856</v>
      </c>
      <c r="AI53" s="125">
        <f t="shared" si="12"/>
        <v>0.72152171412483856</v>
      </c>
      <c r="AJ53" s="125">
        <f t="shared" si="12"/>
        <v>0.72152171412483856</v>
      </c>
      <c r="AK53" s="125">
        <f t="shared" si="12"/>
        <v>0.72152171412483856</v>
      </c>
      <c r="AL53" s="125">
        <f t="shared" si="12"/>
        <v>0.72152171412483856</v>
      </c>
    </row>
    <row r="54" spans="2:38" x14ac:dyDescent="0.3">
      <c r="B54" s="231" t="str">
        <f t="shared" si="8"/>
        <v>Black Liquor</v>
      </c>
      <c r="C54" s="125">
        <f t="shared" si="8"/>
        <v>9.9934623820785357E-2</v>
      </c>
      <c r="D54" s="125">
        <f t="shared" si="8"/>
        <v>9.9934623820785357E-2</v>
      </c>
      <c r="E54" s="125">
        <f t="shared" si="8"/>
        <v>9.9934623820785357E-2</v>
      </c>
      <c r="F54" s="125">
        <f t="shared" si="8"/>
        <v>9.9934623820785357E-2</v>
      </c>
      <c r="G54" s="125">
        <f t="shared" si="8"/>
        <v>9.9934623820785357E-2</v>
      </c>
      <c r="H54" s="125">
        <f t="shared" si="8"/>
        <v>0</v>
      </c>
      <c r="I54" s="125">
        <f t="shared" si="8"/>
        <v>0</v>
      </c>
      <c r="J54" s="125">
        <f t="shared" si="8"/>
        <v>0</v>
      </c>
      <c r="K54" s="125">
        <f t="shared" si="8"/>
        <v>0</v>
      </c>
      <c r="L54" s="125">
        <f t="shared" si="8"/>
        <v>0</v>
      </c>
      <c r="M54" s="125">
        <f t="shared" si="8"/>
        <v>0</v>
      </c>
      <c r="N54" s="125">
        <f t="shared" si="8"/>
        <v>0</v>
      </c>
      <c r="O54" s="125">
        <f t="shared" si="8"/>
        <v>0</v>
      </c>
      <c r="P54" s="125">
        <f t="shared" si="8"/>
        <v>0</v>
      </c>
      <c r="Q54" s="125">
        <f t="shared" si="8"/>
        <v>0</v>
      </c>
      <c r="R54" s="125">
        <f t="shared" si="12"/>
        <v>0</v>
      </c>
      <c r="S54" s="125">
        <f t="shared" si="12"/>
        <v>0</v>
      </c>
      <c r="T54" s="125">
        <f t="shared" si="12"/>
        <v>0</v>
      </c>
      <c r="U54" s="125">
        <f t="shared" si="12"/>
        <v>0</v>
      </c>
      <c r="V54" s="125">
        <f t="shared" si="12"/>
        <v>0</v>
      </c>
      <c r="W54" s="125">
        <f t="shared" si="12"/>
        <v>0</v>
      </c>
      <c r="X54" s="125">
        <f t="shared" si="12"/>
        <v>0</v>
      </c>
      <c r="Y54" s="125">
        <f t="shared" si="12"/>
        <v>0</v>
      </c>
      <c r="Z54" s="125">
        <f t="shared" si="12"/>
        <v>0</v>
      </c>
      <c r="AA54" s="125">
        <f t="shared" si="12"/>
        <v>0</v>
      </c>
      <c r="AB54" s="125">
        <f t="shared" si="12"/>
        <v>0</v>
      </c>
      <c r="AC54" s="125">
        <f t="shared" si="12"/>
        <v>0</v>
      </c>
      <c r="AD54" s="125">
        <f t="shared" si="12"/>
        <v>0</v>
      </c>
      <c r="AE54" s="125">
        <f t="shared" si="12"/>
        <v>0</v>
      </c>
      <c r="AF54" s="125">
        <f t="shared" si="12"/>
        <v>0</v>
      </c>
      <c r="AG54" s="125">
        <f t="shared" si="12"/>
        <v>0</v>
      </c>
      <c r="AH54" s="125">
        <f t="shared" si="12"/>
        <v>0</v>
      </c>
      <c r="AI54" s="125">
        <f t="shared" si="12"/>
        <v>0</v>
      </c>
      <c r="AJ54" s="125">
        <f t="shared" si="12"/>
        <v>0</v>
      </c>
      <c r="AK54" s="125">
        <f t="shared" si="12"/>
        <v>0</v>
      </c>
      <c r="AL54" s="125">
        <f t="shared" si="12"/>
        <v>0</v>
      </c>
    </row>
    <row r="55" spans="2:38" x14ac:dyDescent="0.3">
      <c r="B55" s="231" t="str">
        <f t="shared" si="8"/>
        <v>Landfill Gas</v>
      </c>
      <c r="C55" s="125">
        <f t="shared" si="8"/>
        <v>8.5444277529594173E-2</v>
      </c>
      <c r="D55" s="125">
        <f t="shared" si="8"/>
        <v>8.5444277529594173E-2</v>
      </c>
      <c r="E55" s="125">
        <f t="shared" si="8"/>
        <v>8.5444277529594173E-2</v>
      </c>
      <c r="F55" s="125">
        <f t="shared" si="8"/>
        <v>8.5444277529594173E-2</v>
      </c>
      <c r="G55" s="125">
        <f t="shared" si="8"/>
        <v>8.5444277529594173E-2</v>
      </c>
      <c r="H55" s="125">
        <f t="shared" si="8"/>
        <v>8.5444277529594173E-2</v>
      </c>
      <c r="I55" s="125">
        <f t="shared" si="8"/>
        <v>8.5444277529594173E-2</v>
      </c>
      <c r="J55" s="125">
        <f t="shared" si="8"/>
        <v>8.5444277529594173E-2</v>
      </c>
      <c r="K55" s="125">
        <f t="shared" si="8"/>
        <v>8.5444277529594173E-2</v>
      </c>
      <c r="L55" s="125">
        <f t="shared" si="8"/>
        <v>8.5444277529594173E-2</v>
      </c>
      <c r="M55" s="125">
        <f t="shared" si="8"/>
        <v>8.5444277529594173E-2</v>
      </c>
      <c r="N55" s="125">
        <f t="shared" si="8"/>
        <v>8.5444277529594173E-2</v>
      </c>
      <c r="O55" s="125">
        <f t="shared" si="8"/>
        <v>8.5444277529594173E-2</v>
      </c>
      <c r="P55" s="125">
        <f t="shared" si="8"/>
        <v>8.5444277529594173E-2</v>
      </c>
      <c r="Q55" s="125">
        <f t="shared" si="8"/>
        <v>8.5444277529594173E-2</v>
      </c>
      <c r="R55" s="125">
        <f t="shared" si="12"/>
        <v>8.5444277529594173E-2</v>
      </c>
      <c r="S55" s="125">
        <f t="shared" si="12"/>
        <v>8.5444277529594173E-2</v>
      </c>
      <c r="T55" s="125">
        <f t="shared" si="12"/>
        <v>8.5444277529594173E-2</v>
      </c>
      <c r="U55" s="125">
        <f t="shared" si="12"/>
        <v>8.5444277529594173E-2</v>
      </c>
      <c r="V55" s="125">
        <f t="shared" si="12"/>
        <v>8.5444277529594173E-2</v>
      </c>
      <c r="W55" s="125">
        <f t="shared" si="12"/>
        <v>8.5444277529594173E-2</v>
      </c>
      <c r="X55" s="125">
        <f t="shared" si="12"/>
        <v>8.5444277529594173E-2</v>
      </c>
      <c r="Y55" s="125">
        <f t="shared" si="12"/>
        <v>8.5444277529594173E-2</v>
      </c>
      <c r="Z55" s="125">
        <f t="shared" si="12"/>
        <v>8.5444277529594173E-2</v>
      </c>
      <c r="AA55" s="125">
        <f t="shared" si="12"/>
        <v>8.5444277529594173E-2</v>
      </c>
      <c r="AB55" s="125">
        <f t="shared" si="12"/>
        <v>8.5444277529594173E-2</v>
      </c>
      <c r="AC55" s="125">
        <f t="shared" si="12"/>
        <v>8.5444277529594173E-2</v>
      </c>
      <c r="AD55" s="125">
        <f t="shared" si="12"/>
        <v>8.5444277529594173E-2</v>
      </c>
      <c r="AE55" s="125">
        <f t="shared" si="12"/>
        <v>8.5444277529594173E-2</v>
      </c>
      <c r="AF55" s="125">
        <f t="shared" si="12"/>
        <v>8.5444277529594173E-2</v>
      </c>
      <c r="AG55" s="125">
        <f t="shared" si="12"/>
        <v>8.5444277529594173E-2</v>
      </c>
      <c r="AH55" s="125">
        <f t="shared" si="12"/>
        <v>8.5444277529594173E-2</v>
      </c>
      <c r="AI55" s="125">
        <f t="shared" si="12"/>
        <v>8.5444277529594173E-2</v>
      </c>
      <c r="AJ55" s="125">
        <f t="shared" si="12"/>
        <v>8.5444277529594173E-2</v>
      </c>
      <c r="AK55" s="125">
        <f t="shared" si="12"/>
        <v>8.5444277529594173E-2</v>
      </c>
      <c r="AL55" s="125">
        <f t="shared" si="12"/>
        <v>8.5444277529594173E-2</v>
      </c>
    </row>
    <row r="56" spans="2:38" x14ac:dyDescent="0.3">
      <c r="B56" s="231" t="str">
        <f t="shared" ref="B56:AL57" si="13">B20</f>
        <v>CHP</v>
      </c>
      <c r="C56" s="125">
        <f t="shared" si="13"/>
        <v>0</v>
      </c>
      <c r="D56" s="125">
        <f t="shared" si="13"/>
        <v>0</v>
      </c>
      <c r="E56" s="125">
        <f t="shared" si="13"/>
        <v>0</v>
      </c>
      <c r="F56" s="125">
        <f t="shared" si="13"/>
        <v>0</v>
      </c>
      <c r="G56" s="125">
        <f t="shared" si="13"/>
        <v>0</v>
      </c>
      <c r="H56" s="125">
        <f t="shared" si="13"/>
        <v>0</v>
      </c>
      <c r="I56" s="125">
        <f t="shared" si="13"/>
        <v>0</v>
      </c>
      <c r="J56" s="125">
        <f t="shared" si="13"/>
        <v>0</v>
      </c>
      <c r="K56" s="125">
        <f t="shared" si="13"/>
        <v>0</v>
      </c>
      <c r="L56" s="125">
        <f t="shared" si="13"/>
        <v>0</v>
      </c>
      <c r="M56" s="125">
        <f t="shared" si="13"/>
        <v>0</v>
      </c>
      <c r="N56" s="125">
        <f t="shared" si="13"/>
        <v>0</v>
      </c>
      <c r="O56" s="125">
        <f t="shared" si="13"/>
        <v>0</v>
      </c>
      <c r="P56" s="125">
        <f t="shared" si="13"/>
        <v>0</v>
      </c>
      <c r="Q56" s="125">
        <f t="shared" si="13"/>
        <v>0</v>
      </c>
      <c r="R56" s="125">
        <f t="shared" si="13"/>
        <v>0</v>
      </c>
      <c r="S56" s="125">
        <f t="shared" si="13"/>
        <v>0</v>
      </c>
      <c r="T56" s="125">
        <f t="shared" si="13"/>
        <v>0</v>
      </c>
      <c r="U56" s="125">
        <f t="shared" si="13"/>
        <v>0</v>
      </c>
      <c r="V56" s="125">
        <f t="shared" si="13"/>
        <v>0</v>
      </c>
      <c r="W56" s="125">
        <f t="shared" si="13"/>
        <v>0</v>
      </c>
      <c r="X56" s="125">
        <f t="shared" si="13"/>
        <v>0</v>
      </c>
      <c r="Y56" s="125">
        <f t="shared" si="13"/>
        <v>0</v>
      </c>
      <c r="Z56" s="125">
        <f t="shared" si="13"/>
        <v>0</v>
      </c>
      <c r="AA56" s="125">
        <f t="shared" si="13"/>
        <v>0</v>
      </c>
      <c r="AB56" s="125">
        <f t="shared" si="13"/>
        <v>0</v>
      </c>
      <c r="AC56" s="125">
        <f t="shared" si="13"/>
        <v>0</v>
      </c>
      <c r="AD56" s="125">
        <f t="shared" si="13"/>
        <v>0</v>
      </c>
      <c r="AE56" s="125">
        <f t="shared" si="13"/>
        <v>0</v>
      </c>
      <c r="AF56" s="125">
        <f t="shared" si="13"/>
        <v>0</v>
      </c>
      <c r="AG56" s="125">
        <f t="shared" si="13"/>
        <v>0</v>
      </c>
      <c r="AH56" s="125">
        <f t="shared" si="13"/>
        <v>0</v>
      </c>
      <c r="AI56" s="125">
        <f t="shared" si="13"/>
        <v>0</v>
      </c>
      <c r="AJ56" s="125">
        <f t="shared" si="13"/>
        <v>0</v>
      </c>
      <c r="AK56" s="125">
        <f t="shared" si="13"/>
        <v>0</v>
      </c>
      <c r="AL56" s="125">
        <f t="shared" si="13"/>
        <v>0</v>
      </c>
    </row>
    <row r="57" spans="2:38" ht="15" thickBot="1" x14ac:dyDescent="0.35">
      <c r="B57" s="231" t="str">
        <f t="shared" si="13"/>
        <v>Rooftop PV</v>
      </c>
      <c r="C57" s="125">
        <f t="shared" si="13"/>
        <v>0.39958270000000001</v>
      </c>
      <c r="D57" s="125">
        <f t="shared" si="13"/>
        <v>0.77095199999999997</v>
      </c>
      <c r="E57" s="125">
        <f t="shared" si="13"/>
        <v>1.1093328</v>
      </c>
      <c r="F57" s="125">
        <f t="shared" si="13"/>
        <v>1.2923414</v>
      </c>
      <c r="G57" s="125">
        <f t="shared" si="13"/>
        <v>1.6027720000000001</v>
      </c>
      <c r="H57" s="125">
        <f t="shared" si="13"/>
        <v>1.9132027</v>
      </c>
      <c r="I57" s="125">
        <f t="shared" si="13"/>
        <v>2.2236332999999999</v>
      </c>
      <c r="J57" s="125">
        <f t="shared" si="13"/>
        <v>2.5340639</v>
      </c>
      <c r="K57" s="125">
        <f t="shared" si="13"/>
        <v>2.8444946</v>
      </c>
      <c r="L57" s="125">
        <f t="shared" si="13"/>
        <v>3.1549252000000001</v>
      </c>
      <c r="M57" s="125">
        <f t="shared" si="13"/>
        <v>3.4653557999999998</v>
      </c>
      <c r="N57" s="125">
        <f t="shared" si="13"/>
        <v>3.7757865000000002</v>
      </c>
      <c r="O57" s="125">
        <f t="shared" si="13"/>
        <v>4.0862170999999998</v>
      </c>
      <c r="P57" s="125">
        <f t="shared" si="13"/>
        <v>4.3966476999999999</v>
      </c>
      <c r="Q57" s="125">
        <f t="shared" si="13"/>
        <v>4.7070784000000003</v>
      </c>
      <c r="R57" s="125">
        <f t="shared" si="13"/>
        <v>5.0175090000000004</v>
      </c>
      <c r="S57" s="125">
        <f t="shared" si="13"/>
        <v>5.0175090000000004</v>
      </c>
      <c r="T57" s="125">
        <f t="shared" si="13"/>
        <v>5.0175090000000004</v>
      </c>
      <c r="U57" s="125">
        <f t="shared" si="13"/>
        <v>5.0175090000000004</v>
      </c>
      <c r="V57" s="125">
        <f t="shared" si="13"/>
        <v>5.0175090000000004</v>
      </c>
      <c r="W57" s="125">
        <f t="shared" si="13"/>
        <v>5.0175090000000004</v>
      </c>
      <c r="X57" s="125">
        <f t="shared" si="13"/>
        <v>5.0175090000000004</v>
      </c>
      <c r="Y57" s="125">
        <f t="shared" si="13"/>
        <v>5.0175090000000004</v>
      </c>
      <c r="Z57" s="125">
        <f t="shared" si="13"/>
        <v>5.0175090000000004</v>
      </c>
      <c r="AA57" s="125">
        <f t="shared" si="13"/>
        <v>5.0175090000000004</v>
      </c>
      <c r="AB57" s="125">
        <f t="shared" si="13"/>
        <v>5.0175090000000004</v>
      </c>
      <c r="AC57" s="125">
        <f t="shared" si="13"/>
        <v>5.0175090000000004</v>
      </c>
      <c r="AD57" s="125">
        <f t="shared" si="13"/>
        <v>5.0175090000000004</v>
      </c>
      <c r="AE57" s="125">
        <f t="shared" si="13"/>
        <v>5.0175090000000004</v>
      </c>
      <c r="AF57" s="125">
        <f t="shared" si="13"/>
        <v>5.0175090000000004</v>
      </c>
      <c r="AG57" s="125">
        <f t="shared" si="13"/>
        <v>5.0175090000000004</v>
      </c>
      <c r="AH57" s="125">
        <f t="shared" si="13"/>
        <v>5.0175090000000004</v>
      </c>
      <c r="AI57" s="125">
        <f t="shared" si="13"/>
        <v>5.0175090000000004</v>
      </c>
      <c r="AJ57" s="125">
        <f t="shared" si="13"/>
        <v>5.0175090000000004</v>
      </c>
      <c r="AK57" s="125">
        <f t="shared" si="13"/>
        <v>5.0175090000000004</v>
      </c>
      <c r="AL57" s="125">
        <f t="shared" si="13"/>
        <v>5.0175090000000004</v>
      </c>
    </row>
    <row r="58" spans="2:38" ht="15" thickBot="1" x14ac:dyDescent="0.35">
      <c r="B58" s="129" t="s">
        <v>52</v>
      </c>
      <c r="C58" s="130">
        <f t="shared" ref="C58:AL58" si="14">SUM(C40:C57)</f>
        <v>64.41919291574537</v>
      </c>
      <c r="D58" s="130">
        <f t="shared" si="14"/>
        <v>63.687796349678891</v>
      </c>
      <c r="E58" s="130">
        <f t="shared" si="14"/>
        <v>62.926357910058755</v>
      </c>
      <c r="F58" s="130">
        <f t="shared" si="14"/>
        <v>62.255735218343055</v>
      </c>
      <c r="G58" s="130">
        <f t="shared" si="14"/>
        <v>61.633045409391933</v>
      </c>
      <c r="H58" s="130">
        <f t="shared" si="14"/>
        <v>61.009566704189588</v>
      </c>
      <c r="I58" s="130">
        <f t="shared" si="14"/>
        <v>60.389510894877432</v>
      </c>
      <c r="J58" s="130">
        <f t="shared" si="14"/>
        <v>59.830676591642479</v>
      </c>
      <c r="K58" s="130">
        <f t="shared" si="14"/>
        <v>59.34730741048665</v>
      </c>
      <c r="L58" s="130">
        <f t="shared" si="14"/>
        <v>59.288253685324634</v>
      </c>
      <c r="M58" s="130">
        <f t="shared" si="14"/>
        <v>59.26717033736724</v>
      </c>
      <c r="N58" s="130">
        <f t="shared" si="14"/>
        <v>59.342735309994829</v>
      </c>
      <c r="O58" s="130">
        <f t="shared" si="14"/>
        <v>59.45533764598607</v>
      </c>
      <c r="P58" s="130">
        <f t="shared" si="14"/>
        <v>59.629798848262176</v>
      </c>
      <c r="Q58" s="130">
        <f t="shared" si="14"/>
        <v>59.819706319635877</v>
      </c>
      <c r="R58" s="130">
        <f t="shared" si="14"/>
        <v>59.919822517282597</v>
      </c>
      <c r="S58" s="130">
        <f t="shared" si="14"/>
        <v>60.204595057124791</v>
      </c>
      <c r="T58" s="130">
        <f t="shared" si="14"/>
        <v>60.598736027835002</v>
      </c>
      <c r="U58" s="130">
        <f t="shared" si="14"/>
        <v>61.193662363040616</v>
      </c>
      <c r="V58" s="130">
        <f t="shared" si="14"/>
        <v>62.06509981714234</v>
      </c>
      <c r="W58" s="130">
        <f t="shared" si="14"/>
        <v>63.182695804576852</v>
      </c>
      <c r="X58" s="130">
        <f t="shared" si="14"/>
        <v>64.442281757660425</v>
      </c>
      <c r="Y58" s="130">
        <f t="shared" si="14"/>
        <v>65.738508688723087</v>
      </c>
      <c r="Z58" s="130">
        <f t="shared" si="14"/>
        <v>66.890639629000304</v>
      </c>
      <c r="AA58" s="130">
        <f t="shared" si="14"/>
        <v>67.619825512671625</v>
      </c>
      <c r="AB58" s="130">
        <f t="shared" si="14"/>
        <v>67.646421238319547</v>
      </c>
      <c r="AC58" s="130">
        <f t="shared" si="14"/>
        <v>69.492552477835517</v>
      </c>
      <c r="AD58" s="130">
        <f t="shared" si="14"/>
        <v>70.616474193668239</v>
      </c>
      <c r="AE58" s="130">
        <f t="shared" si="14"/>
        <v>71.720817516981711</v>
      </c>
      <c r="AF58" s="130">
        <f t="shared" si="14"/>
        <v>72.789288997686498</v>
      </c>
      <c r="AG58" s="130">
        <f t="shared" si="14"/>
        <v>73.809537128769037</v>
      </c>
      <c r="AH58" s="130">
        <f t="shared" si="14"/>
        <v>74.774648085641218</v>
      </c>
      <c r="AI58" s="130">
        <f t="shared" si="14"/>
        <v>75.682867632744959</v>
      </c>
      <c r="AJ58" s="130">
        <f t="shared" si="14"/>
        <v>76.533098907466282</v>
      </c>
      <c r="AK58" s="130">
        <f t="shared" si="14"/>
        <v>77.326452998465285</v>
      </c>
      <c r="AL58" s="130">
        <f t="shared" si="14"/>
        <v>78.062931637828612</v>
      </c>
    </row>
    <row r="62" spans="2:38" s="230" customFormat="1" x14ac:dyDescent="0.3"/>
  </sheetData>
  <pageMargins left="0.7" right="0.7" top="0.75" bottom="0.75" header="0.3" footer="0.3"/>
  <pageSetup orientation="portrait" horizontalDpi="300" verticalDpi="30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D59C-14CC-4699-9C09-B2E4C4D0D0AA}">
  <sheetPr codeName="Sheet59">
    <tabColor theme="3" tint="0.59999389629810485"/>
  </sheetPr>
  <dimension ref="B1:AN62"/>
  <sheetViews>
    <sheetView zoomScale="70" zoomScaleNormal="70" workbookViewId="0"/>
  </sheetViews>
  <sheetFormatPr defaultColWidth="8.88671875" defaultRowHeight="14.4" x14ac:dyDescent="0.3"/>
  <cols>
    <col min="1" max="1" width="8.88671875" style="43"/>
    <col min="2" max="2" width="40.5546875" style="43" bestFit="1" customWidth="1"/>
    <col min="3" max="3" width="12.44140625" style="43" customWidth="1"/>
    <col min="4" max="38" width="12.44140625" style="43" bestFit="1" customWidth="1"/>
    <col min="39" max="16384" width="8.88671875" style="43"/>
  </cols>
  <sheetData>
    <row r="1" spans="2:38" x14ac:dyDescent="0.3">
      <c r="B1" s="43" t="s">
        <v>350</v>
      </c>
    </row>
    <row r="2" spans="2:38" ht="15" thickBot="1" x14ac:dyDescent="0.35">
      <c r="B2" s="118" t="s">
        <v>567</v>
      </c>
    </row>
    <row r="3" spans="2:38" ht="15" thickBot="1" x14ac:dyDescent="0.35">
      <c r="C3" s="121">
        <v>2015</v>
      </c>
      <c r="D3" s="122">
        <v>2016</v>
      </c>
      <c r="E3" s="122">
        <v>2017</v>
      </c>
      <c r="F3" s="122">
        <v>2018</v>
      </c>
      <c r="G3" s="122">
        <v>2019</v>
      </c>
      <c r="H3" s="122">
        <v>2020</v>
      </c>
      <c r="I3" s="122">
        <v>2021</v>
      </c>
      <c r="J3" s="122">
        <v>2022</v>
      </c>
      <c r="K3" s="122">
        <v>2023</v>
      </c>
      <c r="L3" s="122">
        <v>2024</v>
      </c>
      <c r="M3" s="122">
        <v>2025</v>
      </c>
      <c r="N3" s="122">
        <v>2026</v>
      </c>
      <c r="O3" s="122">
        <v>2027</v>
      </c>
      <c r="P3" s="122">
        <v>2028</v>
      </c>
      <c r="Q3" s="122">
        <v>2029</v>
      </c>
      <c r="R3" s="122">
        <v>2030</v>
      </c>
      <c r="S3" s="122">
        <v>2031</v>
      </c>
      <c r="T3" s="122">
        <v>2032</v>
      </c>
      <c r="U3" s="122">
        <v>2033</v>
      </c>
      <c r="V3" s="122">
        <v>2034</v>
      </c>
      <c r="W3" s="122">
        <v>2035</v>
      </c>
      <c r="X3" s="122">
        <v>2036</v>
      </c>
      <c r="Y3" s="122">
        <v>2037</v>
      </c>
      <c r="Z3" s="122">
        <v>2038</v>
      </c>
      <c r="AA3" s="122">
        <v>2039</v>
      </c>
      <c r="AB3" s="122">
        <v>2040</v>
      </c>
      <c r="AC3" s="122">
        <v>2041</v>
      </c>
      <c r="AD3" s="122">
        <v>2042</v>
      </c>
      <c r="AE3" s="122">
        <v>2043</v>
      </c>
      <c r="AF3" s="122">
        <v>2044</v>
      </c>
      <c r="AG3" s="122">
        <v>2045</v>
      </c>
      <c r="AH3" s="122">
        <v>2046</v>
      </c>
      <c r="AI3" s="122">
        <v>2047</v>
      </c>
      <c r="AJ3" s="122">
        <v>2048</v>
      </c>
      <c r="AK3" s="122">
        <v>2049</v>
      </c>
      <c r="AL3" s="123">
        <v>2050</v>
      </c>
    </row>
    <row r="4" spans="2:38" x14ac:dyDescent="0.3">
      <c r="B4" s="124" t="s">
        <v>334</v>
      </c>
      <c r="C4" s="125">
        <v>2.0173845179332717</v>
      </c>
      <c r="D4" s="126">
        <v>1.8621541352798721</v>
      </c>
      <c r="E4" s="126">
        <v>2.0632268987281122</v>
      </c>
      <c r="F4" s="126">
        <v>2.3737974816173226</v>
      </c>
      <c r="G4" s="126">
        <v>2.4702560781125658</v>
      </c>
      <c r="H4" s="126">
        <v>2.1009815375719714</v>
      </c>
      <c r="I4" s="126">
        <v>2.1393111037589869</v>
      </c>
      <c r="J4" s="126">
        <v>2.8537864481490316</v>
      </c>
      <c r="K4" s="126">
        <v>3.56077804729129</v>
      </c>
      <c r="L4" s="126">
        <v>4.3340154880528328</v>
      </c>
      <c r="M4" s="126">
        <v>5.1163193392202819</v>
      </c>
      <c r="N4" s="126">
        <v>5.9130480528290414</v>
      </c>
      <c r="O4" s="126">
        <v>6.6668865406522313</v>
      </c>
      <c r="P4" s="126">
        <v>7.4360090520025786</v>
      </c>
      <c r="Q4" s="126">
        <v>7.6019552620839042</v>
      </c>
      <c r="R4" s="126">
        <v>7.7709311454678538</v>
      </c>
      <c r="S4" s="126">
        <v>9.2650055836004004</v>
      </c>
      <c r="T4" s="126">
        <v>10.708170257038539</v>
      </c>
      <c r="U4" s="126">
        <v>12.100425165782218</v>
      </c>
      <c r="V4" s="126">
        <v>13.441770309831385</v>
      </c>
      <c r="W4" s="126">
        <v>14.732205689186156</v>
      </c>
      <c r="X4" s="126">
        <v>15.971731303846381</v>
      </c>
      <c r="Y4" s="126">
        <v>17.160347153812264</v>
      </c>
      <c r="Z4" s="126">
        <v>18.298053239083593</v>
      </c>
      <c r="AA4" s="126">
        <v>20.532332863617441</v>
      </c>
      <c r="AB4" s="126">
        <v>24.549257667974015</v>
      </c>
      <c r="AC4" s="126">
        <v>25.594065489918183</v>
      </c>
      <c r="AD4" s="126">
        <v>26.626099078742985</v>
      </c>
      <c r="AE4" s="126">
        <v>27.633914793146619</v>
      </c>
      <c r="AF4" s="126">
        <v>28.609952467763339</v>
      </c>
      <c r="AG4" s="126">
        <v>29.555058828452811</v>
      </c>
      <c r="AH4" s="126">
        <v>30.476949548737231</v>
      </c>
      <c r="AI4" s="126">
        <v>31.387158888803448</v>
      </c>
      <c r="AJ4" s="126">
        <v>32.297664752491741</v>
      </c>
      <c r="AK4" s="126">
        <v>33.221284760556443</v>
      </c>
      <c r="AL4" s="127">
        <v>34.166616357107607</v>
      </c>
    </row>
    <row r="5" spans="2:38" x14ac:dyDescent="0.3">
      <c r="B5" s="128" t="s">
        <v>335</v>
      </c>
      <c r="C5" s="113">
        <v>0.50915449161361381</v>
      </c>
      <c r="D5" s="111">
        <v>0.50915449161361381</v>
      </c>
      <c r="E5" s="111">
        <v>0.5455482449573027</v>
      </c>
      <c r="F5" s="111">
        <v>0.58194199830099003</v>
      </c>
      <c r="G5" s="111">
        <v>0.61833575164468169</v>
      </c>
      <c r="H5" s="111">
        <v>0.65472950498836868</v>
      </c>
      <c r="I5" s="111">
        <v>0.65472950498836868</v>
      </c>
      <c r="J5" s="111">
        <v>0.65472950498836868</v>
      </c>
      <c r="K5" s="111">
        <v>0.65472950498836868</v>
      </c>
      <c r="L5" s="111">
        <v>0.65472950498836868</v>
      </c>
      <c r="M5" s="111">
        <v>0.65472950498836868</v>
      </c>
      <c r="N5" s="111">
        <v>0.65472950498836868</v>
      </c>
      <c r="O5" s="111">
        <v>0.65472950498836868</v>
      </c>
      <c r="P5" s="111">
        <v>0.65472950498836868</v>
      </c>
      <c r="Q5" s="111">
        <v>0.65472950498836868</v>
      </c>
      <c r="R5" s="111">
        <v>0.65472950498836868</v>
      </c>
      <c r="S5" s="111">
        <v>0.65472950498836868</v>
      </c>
      <c r="T5" s="111">
        <v>0.65472950498836868</v>
      </c>
      <c r="U5" s="111">
        <v>0.65472950498836868</v>
      </c>
      <c r="V5" s="111">
        <v>0.65472950498836868</v>
      </c>
      <c r="W5" s="111">
        <v>0.65472950498836868</v>
      </c>
      <c r="X5" s="111">
        <v>0.65472950498836868</v>
      </c>
      <c r="Y5" s="111">
        <v>0.65472950498836868</v>
      </c>
      <c r="Z5" s="111">
        <v>0.65472950498836868</v>
      </c>
      <c r="AA5" s="111">
        <v>0.65472950498836868</v>
      </c>
      <c r="AB5" s="111">
        <v>0.65472950498836868</v>
      </c>
      <c r="AC5" s="111">
        <v>0.65472950498836868</v>
      </c>
      <c r="AD5" s="111">
        <v>0.65472950498836868</v>
      </c>
      <c r="AE5" s="111">
        <v>0.65472950498836868</v>
      </c>
      <c r="AF5" s="111">
        <v>0.65472950498836868</v>
      </c>
      <c r="AG5" s="111">
        <v>0.65472950498836868</v>
      </c>
      <c r="AH5" s="111">
        <v>0.65472950498836868</v>
      </c>
      <c r="AI5" s="111">
        <v>0.65472950498836868</v>
      </c>
      <c r="AJ5" s="111">
        <v>0.65472950498836868</v>
      </c>
      <c r="AK5" s="111">
        <v>0.65472950498836868</v>
      </c>
      <c r="AL5" s="112">
        <v>0.65472950498836868</v>
      </c>
    </row>
    <row r="6" spans="2:38" x14ac:dyDescent="0.3">
      <c r="B6" s="128" t="s">
        <v>336</v>
      </c>
      <c r="C6" s="113">
        <v>0</v>
      </c>
      <c r="D6" s="111">
        <v>0</v>
      </c>
      <c r="E6" s="111">
        <v>0</v>
      </c>
      <c r="F6" s="111">
        <v>0</v>
      </c>
      <c r="G6" s="111">
        <v>0</v>
      </c>
      <c r="H6" s="111">
        <v>0.91367672711611392</v>
      </c>
      <c r="I6" s="111">
        <v>0.91367672711611392</v>
      </c>
      <c r="J6" s="111">
        <v>0.91367672711611392</v>
      </c>
      <c r="K6" s="111">
        <v>1.3557783692690686</v>
      </c>
      <c r="L6" s="111">
        <v>1.3557783692690686</v>
      </c>
      <c r="M6" s="111">
        <v>1.3557783692690686</v>
      </c>
      <c r="N6" s="111">
        <v>2.8294505097789391</v>
      </c>
      <c r="O6" s="111">
        <v>2.8294505097789391</v>
      </c>
      <c r="P6" s="111">
        <v>4.3031226502887874</v>
      </c>
      <c r="Q6" s="111">
        <v>4.3031226502887874</v>
      </c>
      <c r="R6" s="111">
        <v>5.7767947907986752</v>
      </c>
      <c r="S6" s="111">
        <v>5.7767947907986752</v>
      </c>
      <c r="T6" s="111">
        <v>5.7767947907986752</v>
      </c>
      <c r="U6" s="111">
        <v>5.7767947907986752</v>
      </c>
      <c r="V6" s="111">
        <v>5.7767947907986752</v>
      </c>
      <c r="W6" s="111">
        <v>5.7767947907986752</v>
      </c>
      <c r="X6" s="111">
        <v>5.7767947907986752</v>
      </c>
      <c r="Y6" s="111">
        <v>5.7767947907986752</v>
      </c>
      <c r="Z6" s="111">
        <v>5.7767947907986752</v>
      </c>
      <c r="AA6" s="111">
        <v>5.7767947907986752</v>
      </c>
      <c r="AB6" s="111">
        <v>5.7767947907986752</v>
      </c>
      <c r="AC6" s="111">
        <v>5.7767947907986752</v>
      </c>
      <c r="AD6" s="111">
        <v>5.7767947907986752</v>
      </c>
      <c r="AE6" s="111">
        <v>5.7767947907986752</v>
      </c>
      <c r="AF6" s="111">
        <v>5.7767947907986752</v>
      </c>
      <c r="AG6" s="111">
        <v>5.7767947907986752</v>
      </c>
      <c r="AH6" s="111">
        <v>5.7767947907986752</v>
      </c>
      <c r="AI6" s="111">
        <v>5.7767947907986752</v>
      </c>
      <c r="AJ6" s="111">
        <v>5.7767947907986752</v>
      </c>
      <c r="AK6" s="111">
        <v>5.7767947907986752</v>
      </c>
      <c r="AL6" s="112">
        <v>5.7767947907986752</v>
      </c>
    </row>
    <row r="7" spans="2:38" x14ac:dyDescent="0.3">
      <c r="B7" s="128" t="s">
        <v>338</v>
      </c>
      <c r="C7" s="113">
        <v>0.19125399367680812</v>
      </c>
      <c r="D7" s="111">
        <v>0.36634567802881757</v>
      </c>
      <c r="E7" s="111">
        <v>0.54143736238087214</v>
      </c>
      <c r="F7" s="111">
        <v>0.54143736238087214</v>
      </c>
      <c r="G7" s="111">
        <v>0.54143736238087214</v>
      </c>
      <c r="H7" s="111">
        <v>0.54143736238087214</v>
      </c>
      <c r="I7" s="111">
        <v>0.54143736238087214</v>
      </c>
      <c r="J7" s="111">
        <v>0.54143736238087214</v>
      </c>
      <c r="K7" s="111">
        <v>0.54143736238087214</v>
      </c>
      <c r="L7" s="111">
        <v>0.54143736238087214</v>
      </c>
      <c r="M7" s="111">
        <v>0.54143736238087214</v>
      </c>
      <c r="N7" s="111">
        <v>0.54143736238087214</v>
      </c>
      <c r="O7" s="111">
        <v>0.54143736238087214</v>
      </c>
      <c r="P7" s="111">
        <v>0.54143736238087214</v>
      </c>
      <c r="Q7" s="111">
        <v>0.54143736238087214</v>
      </c>
      <c r="R7" s="111">
        <v>0.54143736238087214</v>
      </c>
      <c r="S7" s="111">
        <v>0.54143736238087214</v>
      </c>
      <c r="T7" s="111">
        <v>0.54143736238087214</v>
      </c>
      <c r="U7" s="111">
        <v>0.54143736238087214</v>
      </c>
      <c r="V7" s="111">
        <v>0.54143736238087214</v>
      </c>
      <c r="W7" s="111">
        <v>0.54143736238087214</v>
      </c>
      <c r="X7" s="111">
        <v>0.54143736238087214</v>
      </c>
      <c r="Y7" s="111">
        <v>0.54143736238087214</v>
      </c>
      <c r="Z7" s="111">
        <v>0.54143736238087214</v>
      </c>
      <c r="AA7" s="111">
        <v>0.54143736238087214</v>
      </c>
      <c r="AB7" s="111">
        <v>0.54143736238087214</v>
      </c>
      <c r="AC7" s="111">
        <v>0.54143736238087214</v>
      </c>
      <c r="AD7" s="111">
        <v>0.54143736238087214</v>
      </c>
      <c r="AE7" s="111">
        <v>0.54143736238087214</v>
      </c>
      <c r="AF7" s="111">
        <v>0.54143736238087214</v>
      </c>
      <c r="AG7" s="111">
        <v>0.54143736238087214</v>
      </c>
      <c r="AH7" s="111">
        <v>0.54143736238087214</v>
      </c>
      <c r="AI7" s="111">
        <v>0.54143736238087214</v>
      </c>
      <c r="AJ7" s="111">
        <v>0.54143736238087214</v>
      </c>
      <c r="AK7" s="111">
        <v>0.54143736238087214</v>
      </c>
      <c r="AL7" s="112">
        <v>0.54143736238087214</v>
      </c>
    </row>
    <row r="8" spans="2:38" x14ac:dyDescent="0.3">
      <c r="B8" s="128" t="s">
        <v>226</v>
      </c>
      <c r="C8" s="113">
        <v>1.6487439528003287E-3</v>
      </c>
      <c r="D8" s="111">
        <v>1.6487439528003287E-3</v>
      </c>
      <c r="E8" s="111">
        <v>1.6487439528003287E-3</v>
      </c>
      <c r="F8" s="111">
        <v>1.6487439528003287E-3</v>
      </c>
      <c r="G8" s="111">
        <v>1.6487439528003287E-3</v>
      </c>
      <c r="H8" s="111">
        <v>1.6487439528003287E-3</v>
      </c>
      <c r="I8" s="111">
        <v>1.6487439528003287E-3</v>
      </c>
      <c r="J8" s="111">
        <v>1.6487439528003287E-3</v>
      </c>
      <c r="K8" s="111">
        <v>1.6487439528003287E-3</v>
      </c>
      <c r="L8" s="111">
        <v>1.6487439528003287E-3</v>
      </c>
      <c r="M8" s="111">
        <v>1.6487439528003287E-3</v>
      </c>
      <c r="N8" s="111">
        <v>1.6487439528003287E-3</v>
      </c>
      <c r="O8" s="111">
        <v>1.6487439528003287E-3</v>
      </c>
      <c r="P8" s="111">
        <v>1.6487439528003287E-3</v>
      </c>
      <c r="Q8" s="111">
        <v>1.6487439528003287E-3</v>
      </c>
      <c r="R8" s="111">
        <v>1.6487439528003287E-3</v>
      </c>
      <c r="S8" s="111">
        <v>1.6487439528003287E-3</v>
      </c>
      <c r="T8" s="111">
        <v>1.6487439528003287E-3</v>
      </c>
      <c r="U8" s="111">
        <v>1.6487439528003287E-3</v>
      </c>
      <c r="V8" s="111">
        <v>1.6487439528003287E-3</v>
      </c>
      <c r="W8" s="111">
        <v>1.6487439528003287E-3</v>
      </c>
      <c r="X8" s="111">
        <v>1.6487439528003287E-3</v>
      </c>
      <c r="Y8" s="111">
        <v>1.6487439528003287E-3</v>
      </c>
      <c r="Z8" s="111">
        <v>1.6487439528003287E-3</v>
      </c>
      <c r="AA8" s="111">
        <v>1.6487439528003287E-3</v>
      </c>
      <c r="AB8" s="111">
        <v>1.6487439528003287E-3</v>
      </c>
      <c r="AC8" s="111">
        <v>1.6487439528003287E-3</v>
      </c>
      <c r="AD8" s="111">
        <v>1.6487439528003287E-3</v>
      </c>
      <c r="AE8" s="111">
        <v>1.6487439528003287E-3</v>
      </c>
      <c r="AF8" s="111">
        <v>1.6487439528003287E-3</v>
      </c>
      <c r="AG8" s="111">
        <v>1.6487439528003287E-3</v>
      </c>
      <c r="AH8" s="111">
        <v>1.6487439528003287E-3</v>
      </c>
      <c r="AI8" s="111">
        <v>1.6487439528003287E-3</v>
      </c>
      <c r="AJ8" s="111">
        <v>1.6487439528003287E-3</v>
      </c>
      <c r="AK8" s="111">
        <v>1.6487439528003287E-3</v>
      </c>
      <c r="AL8" s="112">
        <v>1.6487439528003287E-3</v>
      </c>
    </row>
    <row r="9" spans="2:38" x14ac:dyDescent="0.3">
      <c r="B9" s="128" t="s">
        <v>467</v>
      </c>
      <c r="C9" s="113">
        <v>1.6191252704483003</v>
      </c>
      <c r="D9" s="111">
        <v>1.6191252704483003</v>
      </c>
      <c r="E9" s="111">
        <v>1.6191252704483003</v>
      </c>
      <c r="F9" s="111">
        <v>1.6191252704483003</v>
      </c>
      <c r="G9" s="111">
        <v>1.6191252704483003</v>
      </c>
      <c r="H9" s="111">
        <v>1.6191252704483003</v>
      </c>
      <c r="I9" s="111">
        <v>1.6191252704483003</v>
      </c>
      <c r="J9" s="111">
        <v>1.6191252704483003</v>
      </c>
      <c r="K9" s="111">
        <v>1.6185507688468654</v>
      </c>
      <c r="L9" s="111">
        <v>1.6128885605128469</v>
      </c>
      <c r="M9" s="111">
        <v>1.5993594949696677</v>
      </c>
      <c r="N9" s="111">
        <v>1.5635019309250144</v>
      </c>
      <c r="O9" s="111">
        <v>1.5257712351762243</v>
      </c>
      <c r="P9" s="111">
        <v>1.4739120258842811</v>
      </c>
      <c r="Q9" s="111">
        <v>1.4627340798201629</v>
      </c>
      <c r="R9" s="111">
        <v>1.4376309990722778</v>
      </c>
      <c r="S9" s="111">
        <v>1.3771065382197201</v>
      </c>
      <c r="T9" s="111">
        <v>1.328118499450361</v>
      </c>
      <c r="U9" s="111">
        <v>1.2884252819660249</v>
      </c>
      <c r="V9" s="111">
        <v>1.25539280280712</v>
      </c>
      <c r="W9" s="111">
        <v>1.2287106142659336</v>
      </c>
      <c r="X9" s="111">
        <v>1.2070939355261334</v>
      </c>
      <c r="Y9" s="111">
        <v>1.1895487381039278</v>
      </c>
      <c r="Z9" s="111">
        <v>1.1753395111689977</v>
      </c>
      <c r="AA9" s="111">
        <v>1.1420020350171227</v>
      </c>
      <c r="AB9" s="111">
        <v>1.0881701179287087</v>
      </c>
      <c r="AC9" s="111">
        <v>1.0881391317624587</v>
      </c>
      <c r="AD9" s="111">
        <v>1.0877438265689141</v>
      </c>
      <c r="AE9" s="111">
        <v>1.0871872994022416</v>
      </c>
      <c r="AF9" s="111">
        <v>1.0865840110123646</v>
      </c>
      <c r="AG9" s="111">
        <v>1.0859490993756058</v>
      </c>
      <c r="AH9" s="111">
        <v>1.0852718361899116</v>
      </c>
      <c r="AI9" s="111">
        <v>1.084546313160899</v>
      </c>
      <c r="AJ9" s="111">
        <v>1.083866341252623</v>
      </c>
      <c r="AK9" s="111">
        <v>1.083181617666648</v>
      </c>
      <c r="AL9" s="112">
        <v>1.0825127123294576</v>
      </c>
    </row>
    <row r="10" spans="2:38" s="145" customFormat="1" x14ac:dyDescent="0.3">
      <c r="B10" s="226" t="s">
        <v>351</v>
      </c>
      <c r="C10" s="227">
        <v>2.4831121403996764E-2</v>
      </c>
      <c r="D10" s="228">
        <v>2.4831121403996764E-2</v>
      </c>
      <c r="E10" s="228">
        <v>2.4831121403996764E-2</v>
      </c>
      <c r="F10" s="228">
        <v>2.4831121403996764E-2</v>
      </c>
      <c r="G10" s="228">
        <v>2.4831121403996764E-2</v>
      </c>
      <c r="H10" s="228">
        <v>2.4831121403996764E-2</v>
      </c>
      <c r="I10" s="228">
        <v>2.4831121403996764E-2</v>
      </c>
      <c r="J10" s="228">
        <v>2.4831121403996764E-2</v>
      </c>
      <c r="K10" s="228">
        <v>2.4831121403996764E-2</v>
      </c>
      <c r="L10" s="228">
        <v>2.4831121403996764E-2</v>
      </c>
      <c r="M10" s="228">
        <v>2.4831121403996764E-2</v>
      </c>
      <c r="N10" s="228">
        <v>2.4831121403996764E-2</v>
      </c>
      <c r="O10" s="228">
        <v>2.4831121403996764E-2</v>
      </c>
      <c r="P10" s="228">
        <v>2.4831121403996764E-2</v>
      </c>
      <c r="Q10" s="228">
        <v>2.4831121403996764E-2</v>
      </c>
      <c r="R10" s="228">
        <v>2.4831121403996764E-2</v>
      </c>
      <c r="S10" s="228">
        <v>2.4831121403996764E-2</v>
      </c>
      <c r="T10" s="228">
        <v>2.4831121403996764E-2</v>
      </c>
      <c r="U10" s="228">
        <v>2.4831121403996764E-2</v>
      </c>
      <c r="V10" s="228">
        <v>2.4831121403996764E-2</v>
      </c>
      <c r="W10" s="228">
        <v>2.4831121403996764E-2</v>
      </c>
      <c r="X10" s="228">
        <v>2.4831121403996764E-2</v>
      </c>
      <c r="Y10" s="228">
        <v>2.4831121403996764E-2</v>
      </c>
      <c r="Z10" s="228">
        <v>2.4831121403996764E-2</v>
      </c>
      <c r="AA10" s="228">
        <v>2.4831121403996764E-2</v>
      </c>
      <c r="AB10" s="228">
        <v>2.4831121403996764E-2</v>
      </c>
      <c r="AC10" s="228">
        <v>2.4831121403996764E-2</v>
      </c>
      <c r="AD10" s="228">
        <v>2.4831121403996764E-2</v>
      </c>
      <c r="AE10" s="228">
        <v>2.4831121403996764E-2</v>
      </c>
      <c r="AF10" s="228">
        <v>2.4831121403996764E-2</v>
      </c>
      <c r="AG10" s="228">
        <v>2.4831121403996764E-2</v>
      </c>
      <c r="AH10" s="228">
        <v>2.4831121403996764E-2</v>
      </c>
      <c r="AI10" s="228">
        <v>2.4831121403996764E-2</v>
      </c>
      <c r="AJ10" s="228">
        <v>2.4831121403996764E-2</v>
      </c>
      <c r="AK10" s="228">
        <v>2.4831121403996764E-2</v>
      </c>
      <c r="AL10" s="229">
        <v>2.4831121403996764E-2</v>
      </c>
    </row>
    <row r="11" spans="2:38" s="145" customFormat="1" x14ac:dyDescent="0.3">
      <c r="B11" s="226" t="s">
        <v>82</v>
      </c>
      <c r="C11" s="227">
        <v>7.7650215340147408</v>
      </c>
      <c r="D11" s="228">
        <v>7.4455319709410359</v>
      </c>
      <c r="E11" s="228">
        <v>7.1609135744842503</v>
      </c>
      <c r="F11" s="228">
        <v>11.78408599514284</v>
      </c>
      <c r="G11" s="228">
        <v>11.393045872048965</v>
      </c>
      <c r="H11" s="228">
        <v>11.674870120575077</v>
      </c>
      <c r="I11" s="228">
        <v>14.624225235883715</v>
      </c>
      <c r="J11" s="228">
        <v>14.356546461374563</v>
      </c>
      <c r="K11" s="228">
        <v>13.531304346031142</v>
      </c>
      <c r="L11" s="228">
        <v>13.089316521203532</v>
      </c>
      <c r="M11" s="228">
        <v>12.729068443713754</v>
      </c>
      <c r="N11" s="228">
        <v>11.58839209339193</v>
      </c>
      <c r="O11" s="228">
        <v>11.495788548298094</v>
      </c>
      <c r="P11" s="228">
        <v>10.561811552809008</v>
      </c>
      <c r="Q11" s="228">
        <v>10.903525013559921</v>
      </c>
      <c r="R11" s="228">
        <v>11.622838505652524</v>
      </c>
      <c r="S11" s="228">
        <v>10.704262301171003</v>
      </c>
      <c r="T11" s="228">
        <v>9.9289576471475591</v>
      </c>
      <c r="U11" s="228">
        <v>9.2829800006844021</v>
      </c>
      <c r="V11" s="228">
        <v>8.7153690463009621</v>
      </c>
      <c r="W11" s="228">
        <v>8.1484350483908834</v>
      </c>
      <c r="X11" s="228">
        <v>7.4868469132727364</v>
      </c>
      <c r="Y11" s="228">
        <v>6.5499473670259549</v>
      </c>
      <c r="Z11" s="228">
        <v>5.0526053821560817</v>
      </c>
      <c r="AA11" s="228">
        <v>2.7873030370425171</v>
      </c>
      <c r="AB11" s="228">
        <v>0</v>
      </c>
      <c r="AC11" s="228">
        <v>0</v>
      </c>
      <c r="AD11" s="228">
        <v>0</v>
      </c>
      <c r="AE11" s="228">
        <v>0</v>
      </c>
      <c r="AF11" s="228">
        <v>0</v>
      </c>
      <c r="AG11" s="228">
        <v>0</v>
      </c>
      <c r="AH11" s="228">
        <v>0</v>
      </c>
      <c r="AI11" s="228">
        <v>0</v>
      </c>
      <c r="AJ11" s="228">
        <v>0</v>
      </c>
      <c r="AK11" s="228">
        <v>0</v>
      </c>
      <c r="AL11" s="229">
        <v>0</v>
      </c>
    </row>
    <row r="12" spans="2:38" s="145" customFormat="1" x14ac:dyDescent="0.3">
      <c r="B12" s="226" t="s">
        <v>316</v>
      </c>
      <c r="C12" s="227">
        <v>2.0146345675501545</v>
      </c>
      <c r="D12" s="228">
        <v>0.5187647453112717</v>
      </c>
      <c r="E12" s="228">
        <v>8.5683053105740245E-2</v>
      </c>
      <c r="F12" s="228">
        <v>0.34991720486846928</v>
      </c>
      <c r="G12" s="228">
        <v>0.22287391427790496</v>
      </c>
      <c r="H12" s="228">
        <v>0</v>
      </c>
      <c r="I12" s="228">
        <v>0</v>
      </c>
      <c r="J12" s="228">
        <v>0</v>
      </c>
      <c r="K12" s="228">
        <v>0</v>
      </c>
      <c r="L12" s="228">
        <v>0</v>
      </c>
      <c r="M12" s="228">
        <v>0</v>
      </c>
      <c r="N12" s="228">
        <v>0</v>
      </c>
      <c r="O12" s="228">
        <v>0</v>
      </c>
      <c r="P12" s="228">
        <v>0</v>
      </c>
      <c r="Q12" s="228">
        <v>0</v>
      </c>
      <c r="R12" s="228">
        <v>0</v>
      </c>
      <c r="S12" s="228">
        <v>0</v>
      </c>
      <c r="T12" s="228">
        <v>0</v>
      </c>
      <c r="U12" s="228">
        <v>0</v>
      </c>
      <c r="V12" s="228">
        <v>0</v>
      </c>
      <c r="W12" s="228">
        <v>0</v>
      </c>
      <c r="X12" s="228">
        <v>0</v>
      </c>
      <c r="Y12" s="228">
        <v>0</v>
      </c>
      <c r="Z12" s="228">
        <v>0</v>
      </c>
      <c r="AA12" s="228">
        <v>0</v>
      </c>
      <c r="AB12" s="228">
        <v>0</v>
      </c>
      <c r="AC12" s="228">
        <v>0</v>
      </c>
      <c r="AD12" s="228">
        <v>0</v>
      </c>
      <c r="AE12" s="228">
        <v>0</v>
      </c>
      <c r="AF12" s="228">
        <v>0</v>
      </c>
      <c r="AG12" s="228">
        <v>0</v>
      </c>
      <c r="AH12" s="228">
        <v>0</v>
      </c>
      <c r="AI12" s="228">
        <v>0</v>
      </c>
      <c r="AJ12" s="228">
        <v>0</v>
      </c>
      <c r="AK12" s="228">
        <v>0</v>
      </c>
      <c r="AL12" s="229">
        <v>0</v>
      </c>
    </row>
    <row r="13" spans="2:38" s="145" customFormat="1" x14ac:dyDescent="0.3">
      <c r="B13" s="226" t="s">
        <v>79</v>
      </c>
      <c r="C13" s="227">
        <v>14.581763168534183</v>
      </c>
      <c r="D13" s="228">
        <v>10.664402572116444</v>
      </c>
      <c r="E13" s="228">
        <v>7.7393160650405717</v>
      </c>
      <c r="F13" s="228">
        <v>10.117419107471905</v>
      </c>
      <c r="G13" s="228">
        <v>6.1728704421869001</v>
      </c>
      <c r="H13" s="228">
        <v>5.6660440930273861</v>
      </c>
      <c r="I13" s="228">
        <v>3.8674581901376897</v>
      </c>
      <c r="J13" s="228">
        <v>3.0672546460722101</v>
      </c>
      <c r="K13" s="228">
        <v>2.7550391481903218</v>
      </c>
      <c r="L13" s="228">
        <v>2.661650951358296</v>
      </c>
      <c r="M13" s="228">
        <v>2.575763521070777</v>
      </c>
      <c r="N13" s="228">
        <v>2.4029462500676426</v>
      </c>
      <c r="O13" s="228">
        <v>2.3376693850855585</v>
      </c>
      <c r="P13" s="228">
        <v>2.2028923687602431</v>
      </c>
      <c r="Q13" s="228">
        <v>2.2164325961526576</v>
      </c>
      <c r="R13" s="228">
        <v>0</v>
      </c>
      <c r="S13" s="228">
        <v>0</v>
      </c>
      <c r="T13" s="228">
        <v>0</v>
      </c>
      <c r="U13" s="228">
        <v>0</v>
      </c>
      <c r="V13" s="228">
        <v>0</v>
      </c>
      <c r="W13" s="228">
        <v>0</v>
      </c>
      <c r="X13" s="228">
        <v>0</v>
      </c>
      <c r="Y13" s="228">
        <v>0</v>
      </c>
      <c r="Z13" s="228">
        <v>0</v>
      </c>
      <c r="AA13" s="228">
        <v>0</v>
      </c>
      <c r="AB13" s="228">
        <v>0</v>
      </c>
      <c r="AC13" s="228">
        <v>0</v>
      </c>
      <c r="AD13" s="228">
        <v>0</v>
      </c>
      <c r="AE13" s="228">
        <v>0</v>
      </c>
      <c r="AF13" s="228">
        <v>0</v>
      </c>
      <c r="AG13" s="228">
        <v>0</v>
      </c>
      <c r="AH13" s="228">
        <v>0</v>
      </c>
      <c r="AI13" s="228">
        <v>0</v>
      </c>
      <c r="AJ13" s="228">
        <v>0</v>
      </c>
      <c r="AK13" s="228">
        <v>0</v>
      </c>
      <c r="AL13" s="229">
        <v>0</v>
      </c>
    </row>
    <row r="14" spans="2:38" s="145" customFormat="1" x14ac:dyDescent="0.3">
      <c r="B14" s="226" t="s">
        <v>346</v>
      </c>
      <c r="C14" s="227">
        <v>14.213976000000883</v>
      </c>
      <c r="D14" s="228">
        <v>14.213976000000883</v>
      </c>
      <c r="E14" s="228">
        <v>15.320801999999764</v>
      </c>
      <c r="F14" s="228">
        <v>15.320801999999764</v>
      </c>
      <c r="G14" s="228">
        <v>15.320801999999764</v>
      </c>
      <c r="H14" s="228">
        <v>15.320801999999764</v>
      </c>
      <c r="I14" s="228">
        <v>15.320801999999764</v>
      </c>
      <c r="J14" s="228">
        <v>15.320801999999764</v>
      </c>
      <c r="K14" s="228">
        <v>15.320801999999764</v>
      </c>
      <c r="L14" s="228">
        <v>15.320801999999764</v>
      </c>
      <c r="M14" s="228">
        <v>15.320801999999764</v>
      </c>
      <c r="N14" s="228">
        <v>15.320801999999764</v>
      </c>
      <c r="O14" s="228">
        <v>15.320801999999764</v>
      </c>
      <c r="P14" s="228">
        <v>15.320801999999764</v>
      </c>
      <c r="Q14" s="228">
        <v>15.320801999999764</v>
      </c>
      <c r="R14" s="228">
        <v>15.320801999999764</v>
      </c>
      <c r="S14" s="228">
        <v>15.320801999999764</v>
      </c>
      <c r="T14" s="228">
        <v>15.320801999999764</v>
      </c>
      <c r="U14" s="228">
        <v>15.320801999999764</v>
      </c>
      <c r="V14" s="228">
        <v>15.320801999999764</v>
      </c>
      <c r="W14" s="228">
        <v>15.320801999999764</v>
      </c>
      <c r="X14" s="228">
        <v>15.320801999999764</v>
      </c>
      <c r="Y14" s="228">
        <v>15.320801999999764</v>
      </c>
      <c r="Z14" s="228">
        <v>15.320801999999764</v>
      </c>
      <c r="AA14" s="228">
        <v>15.320801999999764</v>
      </c>
      <c r="AB14" s="228">
        <v>15.320801999999764</v>
      </c>
      <c r="AC14" s="228">
        <v>15.320801999999764</v>
      </c>
      <c r="AD14" s="228">
        <v>15.320801999999764</v>
      </c>
      <c r="AE14" s="228">
        <v>15.320801999999764</v>
      </c>
      <c r="AF14" s="228">
        <v>15.320801999999764</v>
      </c>
      <c r="AG14" s="228">
        <v>15.320801999999764</v>
      </c>
      <c r="AH14" s="228">
        <v>15.320801999999764</v>
      </c>
      <c r="AI14" s="228">
        <v>15.320801999999764</v>
      </c>
      <c r="AJ14" s="228">
        <v>15.320801999999764</v>
      </c>
      <c r="AK14" s="228">
        <v>15.320801999999764</v>
      </c>
      <c r="AL14" s="229">
        <v>15.320801999999764</v>
      </c>
    </row>
    <row r="15" spans="2:38" s="145" customFormat="1" x14ac:dyDescent="0.3">
      <c r="B15" s="226" t="s">
        <v>315</v>
      </c>
      <c r="C15" s="227">
        <v>20.16730871776608</v>
      </c>
      <c r="D15" s="228">
        <v>24.77090065241666</v>
      </c>
      <c r="E15" s="228">
        <v>25.783418835712293</v>
      </c>
      <c r="F15" s="228">
        <v>17.300416594844496</v>
      </c>
      <c r="G15" s="228">
        <v>20.681476702794477</v>
      </c>
      <c r="H15" s="228">
        <v>19.717988052798752</v>
      </c>
      <c r="I15" s="228">
        <v>17.516700651428682</v>
      </c>
      <c r="J15" s="228">
        <v>16.982068254833948</v>
      </c>
      <c r="K15" s="228">
        <v>16.201591706578753</v>
      </c>
      <c r="L15" s="228">
        <v>15.659030281657365</v>
      </c>
      <c r="M15" s="228">
        <v>15.1080993170479</v>
      </c>
      <c r="N15" s="228">
        <v>14.106448451881423</v>
      </c>
      <c r="O15" s="228">
        <v>13.558871732507901</v>
      </c>
      <c r="P15" s="228">
        <v>12.668977589921033</v>
      </c>
      <c r="Q15" s="228">
        <v>12.319669887167946</v>
      </c>
      <c r="R15" s="228">
        <v>12.32359637367421</v>
      </c>
      <c r="S15" s="228">
        <v>12.49758410985754</v>
      </c>
      <c r="T15" s="228">
        <v>12.691868377905839</v>
      </c>
      <c r="U15" s="228">
        <v>12.918282923926302</v>
      </c>
      <c r="V15" s="228">
        <v>13.158462900652765</v>
      </c>
      <c r="W15" s="228">
        <v>13.397380471437575</v>
      </c>
      <c r="X15" s="228">
        <v>13.60707500135231</v>
      </c>
      <c r="Y15" s="228">
        <v>13.775554268468166</v>
      </c>
      <c r="Z15" s="228">
        <v>13.907012340659023</v>
      </c>
      <c r="AA15" s="228">
        <v>13.767843752095263</v>
      </c>
      <c r="AB15" s="228">
        <v>13.323260299801298</v>
      </c>
      <c r="AC15" s="228">
        <v>13.480589127719092</v>
      </c>
      <c r="AD15" s="228">
        <v>13.630955005006109</v>
      </c>
      <c r="AE15" s="228">
        <v>13.775335535473189</v>
      </c>
      <c r="AF15" s="228">
        <v>13.914070027963335</v>
      </c>
      <c r="AG15" s="228">
        <v>14.047410128608282</v>
      </c>
      <c r="AH15" s="228">
        <v>14.17625279711473</v>
      </c>
      <c r="AI15" s="228">
        <v>14.301636492889486</v>
      </c>
      <c r="AJ15" s="228">
        <v>14.426180070711402</v>
      </c>
      <c r="AK15" s="228">
        <v>14.550421799683905</v>
      </c>
      <c r="AL15" s="229">
        <v>14.675164255637185</v>
      </c>
    </row>
    <row r="16" spans="2:38" s="145" customFormat="1" x14ac:dyDescent="0.3">
      <c r="B16" s="226" t="s">
        <v>352</v>
      </c>
      <c r="C16" s="227">
        <v>4.4934136175998141E-3</v>
      </c>
      <c r="D16" s="228">
        <v>4.4934136175998141E-3</v>
      </c>
      <c r="E16" s="228">
        <v>4.4934136175998141E-3</v>
      </c>
      <c r="F16" s="228">
        <v>4.4934136175998141E-3</v>
      </c>
      <c r="G16" s="228">
        <v>4.4934136175998141E-3</v>
      </c>
      <c r="H16" s="228">
        <v>4.4934136175998141E-3</v>
      </c>
      <c r="I16" s="228">
        <v>4.4934136175998141E-3</v>
      </c>
      <c r="J16" s="228">
        <v>4.4934136175998141E-3</v>
      </c>
      <c r="K16" s="228">
        <v>4.4934136175998141E-3</v>
      </c>
      <c r="L16" s="228">
        <v>4.4934136175998141E-3</v>
      </c>
      <c r="M16" s="228">
        <v>4.4934136175998141E-3</v>
      </c>
      <c r="N16" s="228">
        <v>4.4934136175998141E-3</v>
      </c>
      <c r="O16" s="228">
        <v>4.4934136175998141E-3</v>
      </c>
      <c r="P16" s="228">
        <v>4.4934136175998141E-3</v>
      </c>
      <c r="Q16" s="228">
        <v>4.4934136175998141E-3</v>
      </c>
      <c r="R16" s="228">
        <v>4.4934136175998141E-3</v>
      </c>
      <c r="S16" s="228">
        <v>4.4934136175998141E-3</v>
      </c>
      <c r="T16" s="228">
        <v>4.4934136175998141E-3</v>
      </c>
      <c r="U16" s="228">
        <v>4.4934136175998141E-3</v>
      </c>
      <c r="V16" s="228">
        <v>4.4934136175998141E-3</v>
      </c>
      <c r="W16" s="228">
        <v>4.4934136175998141E-3</v>
      </c>
      <c r="X16" s="228">
        <v>4.4934136175998141E-3</v>
      </c>
      <c r="Y16" s="228">
        <v>4.4934136175998141E-3</v>
      </c>
      <c r="Z16" s="228">
        <v>4.4934136175998141E-3</v>
      </c>
      <c r="AA16" s="228">
        <v>4.4934136175998141E-3</v>
      </c>
      <c r="AB16" s="228">
        <v>4.4934136175998141E-3</v>
      </c>
      <c r="AC16" s="228">
        <v>4.4934136175998141E-3</v>
      </c>
      <c r="AD16" s="228">
        <v>4.4934136175998141E-3</v>
      </c>
      <c r="AE16" s="228">
        <v>4.4934136175998141E-3</v>
      </c>
      <c r="AF16" s="228">
        <v>4.4934136175998141E-3</v>
      </c>
      <c r="AG16" s="228">
        <v>4.4934136175998141E-3</v>
      </c>
      <c r="AH16" s="228">
        <v>4.4934136175998141E-3</v>
      </c>
      <c r="AI16" s="228">
        <v>4.4934136175998141E-3</v>
      </c>
      <c r="AJ16" s="228">
        <v>4.4934136175998141E-3</v>
      </c>
      <c r="AK16" s="228">
        <v>4.4934136175998141E-3</v>
      </c>
      <c r="AL16" s="229">
        <v>4.4934136175998141E-3</v>
      </c>
    </row>
    <row r="17" spans="2:40" s="145" customFormat="1" x14ac:dyDescent="0.3">
      <c r="B17" s="226" t="s">
        <v>353</v>
      </c>
      <c r="C17" s="227">
        <v>0.72152171412483856</v>
      </c>
      <c r="D17" s="228">
        <v>0.72152171412483856</v>
      </c>
      <c r="E17" s="228">
        <v>0.72152171412483856</v>
      </c>
      <c r="F17" s="228">
        <v>0.72152171412483856</v>
      </c>
      <c r="G17" s="228">
        <v>0.72152171412483856</v>
      </c>
      <c r="H17" s="228">
        <v>0.72152171412483856</v>
      </c>
      <c r="I17" s="228">
        <v>0.72152171412483856</v>
      </c>
      <c r="J17" s="228">
        <v>0.72152171412483856</v>
      </c>
      <c r="K17" s="228">
        <v>0.72152171412483856</v>
      </c>
      <c r="L17" s="228">
        <v>0.72152171412483856</v>
      </c>
      <c r="M17" s="228">
        <v>0.72152171412483856</v>
      </c>
      <c r="N17" s="228">
        <v>0.72152171412483856</v>
      </c>
      <c r="O17" s="228">
        <v>0.72152171412483856</v>
      </c>
      <c r="P17" s="228">
        <v>0.72152171412483856</v>
      </c>
      <c r="Q17" s="228">
        <v>0.72152171412483856</v>
      </c>
      <c r="R17" s="228">
        <v>0.72152171412483856</v>
      </c>
      <c r="S17" s="228">
        <v>0.72152171412483856</v>
      </c>
      <c r="T17" s="228">
        <v>0.72152171412483856</v>
      </c>
      <c r="U17" s="228">
        <v>0.72152171412483856</v>
      </c>
      <c r="V17" s="228">
        <v>0.72152171412483856</v>
      </c>
      <c r="W17" s="228">
        <v>0.72152171412483856</v>
      </c>
      <c r="X17" s="228">
        <v>0.72152171412483856</v>
      </c>
      <c r="Y17" s="228">
        <v>0.72152171412483856</v>
      </c>
      <c r="Z17" s="228">
        <v>0.72152171412483856</v>
      </c>
      <c r="AA17" s="228">
        <v>0.72152171412483856</v>
      </c>
      <c r="AB17" s="228">
        <v>0.72152171412483856</v>
      </c>
      <c r="AC17" s="228">
        <v>0.72152171412483856</v>
      </c>
      <c r="AD17" s="228">
        <v>0.72152171412483856</v>
      </c>
      <c r="AE17" s="228">
        <v>0.72152171412483856</v>
      </c>
      <c r="AF17" s="228">
        <v>0.72152171412483856</v>
      </c>
      <c r="AG17" s="228">
        <v>0.72152171412483856</v>
      </c>
      <c r="AH17" s="228">
        <v>0.72152171412483856</v>
      </c>
      <c r="AI17" s="228">
        <v>0.72152171412483856</v>
      </c>
      <c r="AJ17" s="228">
        <v>0.72152171412483856</v>
      </c>
      <c r="AK17" s="228">
        <v>0.72152171412483856</v>
      </c>
      <c r="AL17" s="229">
        <v>0.72152171412483856</v>
      </c>
    </row>
    <row r="18" spans="2:40" s="145" customFormat="1" x14ac:dyDescent="0.3">
      <c r="B18" s="226" t="s">
        <v>354</v>
      </c>
      <c r="C18" s="227">
        <v>9.9934623820785357E-2</v>
      </c>
      <c r="D18" s="228">
        <v>9.9934623820785357E-2</v>
      </c>
      <c r="E18" s="228">
        <v>9.9934623820785357E-2</v>
      </c>
      <c r="F18" s="228">
        <v>9.9934623820785357E-2</v>
      </c>
      <c r="G18" s="228">
        <v>9.9934623820785357E-2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8">
        <v>0</v>
      </c>
      <c r="O18" s="228">
        <v>0</v>
      </c>
      <c r="P18" s="228">
        <v>0</v>
      </c>
      <c r="Q18" s="228">
        <v>0</v>
      </c>
      <c r="R18" s="228">
        <v>0</v>
      </c>
      <c r="S18" s="228">
        <v>0</v>
      </c>
      <c r="T18" s="228">
        <v>0</v>
      </c>
      <c r="U18" s="228">
        <v>0</v>
      </c>
      <c r="V18" s="228">
        <v>0</v>
      </c>
      <c r="W18" s="228">
        <v>0</v>
      </c>
      <c r="X18" s="228">
        <v>0</v>
      </c>
      <c r="Y18" s="228">
        <v>0</v>
      </c>
      <c r="Z18" s="228">
        <v>0</v>
      </c>
      <c r="AA18" s="228">
        <v>0</v>
      </c>
      <c r="AB18" s="228">
        <v>0</v>
      </c>
      <c r="AC18" s="228">
        <v>0</v>
      </c>
      <c r="AD18" s="228">
        <v>0</v>
      </c>
      <c r="AE18" s="228">
        <v>0</v>
      </c>
      <c r="AF18" s="228">
        <v>0</v>
      </c>
      <c r="AG18" s="228">
        <v>0</v>
      </c>
      <c r="AH18" s="228">
        <v>0</v>
      </c>
      <c r="AI18" s="228">
        <v>0</v>
      </c>
      <c r="AJ18" s="228">
        <v>0</v>
      </c>
      <c r="AK18" s="228">
        <v>0</v>
      </c>
      <c r="AL18" s="229">
        <v>0</v>
      </c>
    </row>
    <row r="19" spans="2:40" s="145" customFormat="1" x14ac:dyDescent="0.3">
      <c r="B19" s="226" t="s">
        <v>355</v>
      </c>
      <c r="C19" s="227">
        <v>8.5444277529594173E-2</v>
      </c>
      <c r="D19" s="228">
        <v>8.5444277529594173E-2</v>
      </c>
      <c r="E19" s="228">
        <v>8.5444277529594173E-2</v>
      </c>
      <c r="F19" s="228">
        <v>8.5444277529594173E-2</v>
      </c>
      <c r="G19" s="228">
        <v>8.5444277529594173E-2</v>
      </c>
      <c r="H19" s="228">
        <v>8.5444277529594173E-2</v>
      </c>
      <c r="I19" s="228">
        <v>8.5444277529594173E-2</v>
      </c>
      <c r="J19" s="228">
        <v>8.5444277529594173E-2</v>
      </c>
      <c r="K19" s="228">
        <v>8.5444277529594173E-2</v>
      </c>
      <c r="L19" s="228">
        <v>8.5444277529594173E-2</v>
      </c>
      <c r="M19" s="228">
        <v>8.5444277529594173E-2</v>
      </c>
      <c r="N19" s="228">
        <v>8.5444277529594173E-2</v>
      </c>
      <c r="O19" s="228">
        <v>8.5444277529594173E-2</v>
      </c>
      <c r="P19" s="228">
        <v>8.5444277529594173E-2</v>
      </c>
      <c r="Q19" s="228">
        <v>8.5444277529594173E-2</v>
      </c>
      <c r="R19" s="228">
        <v>8.5444277529594173E-2</v>
      </c>
      <c r="S19" s="228">
        <v>8.5444277529594173E-2</v>
      </c>
      <c r="T19" s="228">
        <v>8.5444277529594173E-2</v>
      </c>
      <c r="U19" s="228">
        <v>8.5444277529594173E-2</v>
      </c>
      <c r="V19" s="228">
        <v>8.5444277529594173E-2</v>
      </c>
      <c r="W19" s="228">
        <v>8.5444277529594173E-2</v>
      </c>
      <c r="X19" s="228">
        <v>8.5444277529594173E-2</v>
      </c>
      <c r="Y19" s="228">
        <v>8.5444277529594173E-2</v>
      </c>
      <c r="Z19" s="228">
        <v>8.5444277529594173E-2</v>
      </c>
      <c r="AA19" s="228">
        <v>8.5444277529594173E-2</v>
      </c>
      <c r="AB19" s="228">
        <v>8.5444277529594173E-2</v>
      </c>
      <c r="AC19" s="228">
        <v>8.5444277529594173E-2</v>
      </c>
      <c r="AD19" s="228">
        <v>8.5444277529594173E-2</v>
      </c>
      <c r="AE19" s="228">
        <v>8.5444277529594173E-2</v>
      </c>
      <c r="AF19" s="228">
        <v>8.5444277529594173E-2</v>
      </c>
      <c r="AG19" s="228">
        <v>8.5444277529594173E-2</v>
      </c>
      <c r="AH19" s="228">
        <v>8.5444277529594173E-2</v>
      </c>
      <c r="AI19" s="228">
        <v>8.5444277529594173E-2</v>
      </c>
      <c r="AJ19" s="228">
        <v>8.5444277529594173E-2</v>
      </c>
      <c r="AK19" s="228">
        <v>8.5444277529594173E-2</v>
      </c>
      <c r="AL19" s="229">
        <v>8.5444277529594173E-2</v>
      </c>
    </row>
    <row r="20" spans="2:40" x14ac:dyDescent="0.3">
      <c r="B20" s="128" t="s">
        <v>468</v>
      </c>
      <c r="C20" s="113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8.4095999999995105E-2</v>
      </c>
      <c r="J20" s="111">
        <v>0.16819199999999021</v>
      </c>
      <c r="K20" s="111">
        <v>0.25222478703368206</v>
      </c>
      <c r="L20" s="111">
        <v>0.33546478020731912</v>
      </c>
      <c r="M20" s="111">
        <v>0.41666789750848299</v>
      </c>
      <c r="N20" s="111">
        <v>0.49063910541896927</v>
      </c>
      <c r="O20" s="111">
        <v>0.5602665739436512</v>
      </c>
      <c r="P20" s="111">
        <v>0.62135316815499109</v>
      </c>
      <c r="Q20" s="111">
        <v>0.69433977978439543</v>
      </c>
      <c r="R20" s="111">
        <v>0.76058463368551865</v>
      </c>
      <c r="S20" s="111">
        <v>0.93199715735449729</v>
      </c>
      <c r="T20" s="111">
        <v>1.0941306501293857</v>
      </c>
      <c r="U20" s="111">
        <v>1.2499155621757134</v>
      </c>
      <c r="V20" s="111">
        <v>1.4002589127106408</v>
      </c>
      <c r="W20" s="111">
        <v>1.5479469720899754</v>
      </c>
      <c r="X20" s="111">
        <v>1.6942154806017151</v>
      </c>
      <c r="Y20" s="111">
        <v>1.840013963960123</v>
      </c>
      <c r="Z20" s="111">
        <v>1.9858323567583531</v>
      </c>
      <c r="AA20" s="111">
        <v>2.0876253207113358</v>
      </c>
      <c r="AB20" s="111">
        <v>2.1314040294278804</v>
      </c>
      <c r="AC20" s="111">
        <v>2.1334987556507192</v>
      </c>
      <c r="AD20" s="111">
        <v>2.135121103232247</v>
      </c>
      <c r="AE20" s="111">
        <v>2.1366568684056761</v>
      </c>
      <c r="AF20" s="111">
        <v>2.1382805846393849</v>
      </c>
      <c r="AG20" s="111">
        <v>2.1400081833066675</v>
      </c>
      <c r="AH20" s="111">
        <v>2.1417996295540465</v>
      </c>
      <c r="AI20" s="111">
        <v>2.143589527826733</v>
      </c>
      <c r="AJ20" s="111">
        <v>2.1455473833758338</v>
      </c>
      <c r="AK20" s="111">
        <v>2.1475385039860848</v>
      </c>
      <c r="AL20" s="112">
        <v>2.1495803137229204</v>
      </c>
    </row>
    <row r="21" spans="2:40" ht="15" thickBot="1" x14ac:dyDescent="0.35">
      <c r="B21" s="185" t="s">
        <v>469</v>
      </c>
      <c r="C21" s="186">
        <v>0.39958270923900002</v>
      </c>
      <c r="D21" s="187">
        <v>0.77095196537099997</v>
      </c>
      <c r="E21" s="187">
        <v>1.109332772331</v>
      </c>
      <c r="F21" s="187">
        <v>1.2923413955969996</v>
      </c>
      <c r="G21" s="187">
        <v>1.6027720292972496</v>
      </c>
      <c r="H21" s="187">
        <v>1.9132026629974999</v>
      </c>
      <c r="I21" s="187">
        <v>2.2236332966977503</v>
      </c>
      <c r="J21" s="187">
        <v>2.5340639303980002</v>
      </c>
      <c r="K21" s="187">
        <v>2.8444945640982495</v>
      </c>
      <c r="L21" s="187">
        <v>3.1549251977984998</v>
      </c>
      <c r="M21" s="187">
        <v>3.46535583149875</v>
      </c>
      <c r="N21" s="187">
        <v>3.7757864651989999</v>
      </c>
      <c r="O21" s="187">
        <v>4.0862170988992501</v>
      </c>
      <c r="P21" s="187">
        <v>4.3966477325995008</v>
      </c>
      <c r="Q21" s="187">
        <v>4.7070783662997515</v>
      </c>
      <c r="R21" s="187">
        <v>5.0175090000000004</v>
      </c>
      <c r="S21" s="187">
        <v>5.0175090000000004</v>
      </c>
      <c r="T21" s="187">
        <v>5.0175090000000004</v>
      </c>
      <c r="U21" s="187">
        <v>5.0175090000000004</v>
      </c>
      <c r="V21" s="187">
        <v>5.0175090000000004</v>
      </c>
      <c r="W21" s="187">
        <v>5.0175090000000004</v>
      </c>
      <c r="X21" s="187">
        <v>5.0175090000000004</v>
      </c>
      <c r="Y21" s="187">
        <v>5.0175090000000004</v>
      </c>
      <c r="Z21" s="187">
        <v>5.0175090000000004</v>
      </c>
      <c r="AA21" s="187">
        <v>5.0175090000000004</v>
      </c>
      <c r="AB21" s="187">
        <v>5.0175090000000004</v>
      </c>
      <c r="AC21" s="187">
        <v>5.0175090000000004</v>
      </c>
      <c r="AD21" s="187">
        <v>5.0175090000000004</v>
      </c>
      <c r="AE21" s="187">
        <v>5.0175090000000004</v>
      </c>
      <c r="AF21" s="187">
        <v>5.0175090000000004</v>
      </c>
      <c r="AG21" s="187">
        <v>5.0175090000000004</v>
      </c>
      <c r="AH21" s="187">
        <v>5.0175090000000004</v>
      </c>
      <c r="AI21" s="187">
        <v>5.0175090000000004</v>
      </c>
      <c r="AJ21" s="187">
        <v>5.0175090000000004</v>
      </c>
      <c r="AK21" s="187">
        <v>5.0175090000000004</v>
      </c>
      <c r="AL21" s="188">
        <v>5.0175090000000004</v>
      </c>
    </row>
    <row r="22" spans="2:40" ht="15" thickBot="1" x14ac:dyDescent="0.35">
      <c r="B22" s="129" t="s">
        <v>52</v>
      </c>
      <c r="C22" s="130">
        <f t="shared" ref="C22:AL22" si="0">SUM(C4:C21)</f>
        <v>64.417078865226642</v>
      </c>
      <c r="D22" s="130">
        <f t="shared" si="0"/>
        <v>63.679181375977514</v>
      </c>
      <c r="E22" s="130">
        <f t="shared" si="0"/>
        <v>62.906677971637826</v>
      </c>
      <c r="F22" s="130">
        <f t="shared" si="0"/>
        <v>62.219158305121582</v>
      </c>
      <c r="G22" s="130">
        <f t="shared" si="0"/>
        <v>61.580869317641302</v>
      </c>
      <c r="H22" s="130">
        <f t="shared" si="0"/>
        <v>60.960796602532945</v>
      </c>
      <c r="I22" s="130">
        <f t="shared" si="0"/>
        <v>60.343134613469068</v>
      </c>
      <c r="J22" s="130">
        <f t="shared" si="0"/>
        <v>59.849621876389996</v>
      </c>
      <c r="K22" s="130">
        <f t="shared" si="0"/>
        <v>59.474669875337213</v>
      </c>
      <c r="L22" s="130">
        <f t="shared" si="0"/>
        <v>59.557978288057598</v>
      </c>
      <c r="M22" s="130">
        <f t="shared" si="0"/>
        <v>59.721320352296523</v>
      </c>
      <c r="N22" s="130">
        <f t="shared" si="0"/>
        <v>60.0251209974898</v>
      </c>
      <c r="O22" s="130">
        <f t="shared" si="0"/>
        <v>60.41582976233969</v>
      </c>
      <c r="P22" s="130">
        <f t="shared" si="0"/>
        <v>61.019634278418266</v>
      </c>
      <c r="Q22" s="130">
        <f t="shared" si="0"/>
        <v>61.563765773155367</v>
      </c>
      <c r="R22" s="130">
        <f t="shared" si="0"/>
        <v>62.064793586348898</v>
      </c>
      <c r="S22" s="130">
        <f t="shared" si="0"/>
        <v>62.92516761899968</v>
      </c>
      <c r="T22" s="130">
        <f t="shared" si="0"/>
        <v>63.900457360468195</v>
      </c>
      <c r="U22" s="130">
        <f t="shared" si="0"/>
        <v>64.989240863331176</v>
      </c>
      <c r="V22" s="130">
        <f t="shared" si="0"/>
        <v>66.120465901099394</v>
      </c>
      <c r="W22" s="130">
        <f t="shared" si="0"/>
        <v>67.203890724167039</v>
      </c>
      <c r="X22" s="130">
        <f t="shared" si="0"/>
        <v>68.116174563395788</v>
      </c>
      <c r="Y22" s="130">
        <f t="shared" si="0"/>
        <v>68.664623420166947</v>
      </c>
      <c r="Z22" s="130">
        <f t="shared" si="0"/>
        <v>68.568054758622552</v>
      </c>
      <c r="AA22" s="130">
        <f t="shared" si="0"/>
        <v>68.466318937280192</v>
      </c>
      <c r="AB22" s="130">
        <f t="shared" si="0"/>
        <v>69.241304043928423</v>
      </c>
      <c r="AC22" s="130">
        <f t="shared" si="0"/>
        <v>70.445504433846978</v>
      </c>
      <c r="AD22" s="130">
        <f t="shared" si="0"/>
        <v>71.629130942346762</v>
      </c>
      <c r="AE22" s="130">
        <f t="shared" si="0"/>
        <v>72.782306425224235</v>
      </c>
      <c r="AF22" s="130">
        <f t="shared" si="0"/>
        <v>73.898099020174925</v>
      </c>
      <c r="AG22" s="130">
        <f t="shared" si="0"/>
        <v>74.977638168539869</v>
      </c>
      <c r="AH22" s="130">
        <f t="shared" si="0"/>
        <v>76.029485740392417</v>
      </c>
      <c r="AI22" s="130">
        <f t="shared" si="0"/>
        <v>77.066143151477064</v>
      </c>
      <c r="AJ22" s="130">
        <f t="shared" si="0"/>
        <v>78.102470476628099</v>
      </c>
      <c r="AK22" s="130">
        <f t="shared" si="0"/>
        <v>79.151638610689588</v>
      </c>
      <c r="AL22" s="130">
        <f t="shared" si="0"/>
        <v>80.223085567593671</v>
      </c>
    </row>
    <row r="25" spans="2:40" x14ac:dyDescent="0.3">
      <c r="B25" s="223" t="s">
        <v>639</v>
      </c>
    </row>
    <row r="27" spans="2:40" x14ac:dyDescent="0.3">
      <c r="C27" s="43">
        <f>'Electric load by sector'!B66</f>
        <v>2015</v>
      </c>
      <c r="D27" s="43">
        <f>'Electric load by sector'!C66</f>
        <v>2016</v>
      </c>
      <c r="E27" s="43">
        <f>'Electric load by sector'!D66</f>
        <v>2017</v>
      </c>
      <c r="F27" s="43">
        <f>'Electric load by sector'!E66</f>
        <v>2018</v>
      </c>
      <c r="G27" s="43">
        <f>'Electric load by sector'!F66</f>
        <v>2019</v>
      </c>
      <c r="H27" s="43">
        <f>'Electric load by sector'!G66</f>
        <v>2020</v>
      </c>
      <c r="I27" s="43">
        <f>'Electric load by sector'!H66</f>
        <v>2021</v>
      </c>
      <c r="J27" s="43">
        <f>'Electric load by sector'!I66</f>
        <v>2022</v>
      </c>
      <c r="K27" s="43">
        <f>'Electric load by sector'!J66</f>
        <v>2023</v>
      </c>
      <c r="L27" s="43">
        <f>'Electric load by sector'!K66</f>
        <v>2024</v>
      </c>
      <c r="M27" s="43">
        <f>'Electric load by sector'!L66</f>
        <v>2025</v>
      </c>
      <c r="N27" s="43">
        <f>'Electric load by sector'!M66</f>
        <v>2026</v>
      </c>
      <c r="O27" s="43">
        <f>'Electric load by sector'!N66</f>
        <v>2027</v>
      </c>
      <c r="P27" s="43">
        <f>'Electric load by sector'!O66</f>
        <v>2028</v>
      </c>
      <c r="Q27" s="43">
        <f>'Electric load by sector'!P66</f>
        <v>2029</v>
      </c>
      <c r="R27" s="43">
        <f>'Electric load by sector'!Q66</f>
        <v>2030</v>
      </c>
      <c r="S27" s="43">
        <f>'Electric load by sector'!R66</f>
        <v>2031</v>
      </c>
      <c r="T27" s="43">
        <f>'Electric load by sector'!S66</f>
        <v>2032</v>
      </c>
      <c r="U27" s="43">
        <f>'Electric load by sector'!T66</f>
        <v>2033</v>
      </c>
      <c r="V27" s="43">
        <f>'Electric load by sector'!U66</f>
        <v>2034</v>
      </c>
      <c r="W27" s="43">
        <f>'Electric load by sector'!V66</f>
        <v>2035</v>
      </c>
      <c r="X27" s="43">
        <f>'Electric load by sector'!W66</f>
        <v>2036</v>
      </c>
      <c r="Y27" s="43">
        <f>'Electric load by sector'!X66</f>
        <v>2037</v>
      </c>
      <c r="Z27" s="43">
        <f>'Electric load by sector'!Y66</f>
        <v>2038</v>
      </c>
      <c r="AA27" s="43">
        <f>'Electric load by sector'!Z66</f>
        <v>2039</v>
      </c>
      <c r="AB27" s="43">
        <f>'Electric load by sector'!AA66</f>
        <v>2040</v>
      </c>
      <c r="AC27" s="43">
        <f>'Electric load by sector'!AB66</f>
        <v>2041</v>
      </c>
      <c r="AD27" s="43">
        <f>'Electric load by sector'!AC66</f>
        <v>2042</v>
      </c>
      <c r="AE27" s="43">
        <f>'Electric load by sector'!AD66</f>
        <v>2043</v>
      </c>
      <c r="AF27" s="43">
        <f>'Electric load by sector'!AE66</f>
        <v>2044</v>
      </c>
      <c r="AG27" s="43">
        <f>'Electric load by sector'!AF66</f>
        <v>2045</v>
      </c>
      <c r="AH27" s="43">
        <f>'Electric load by sector'!AG66</f>
        <v>2046</v>
      </c>
      <c r="AI27" s="43">
        <f>'Electric load by sector'!AH66</f>
        <v>2047</v>
      </c>
      <c r="AJ27" s="43">
        <f>'Electric load by sector'!AI66</f>
        <v>2048</v>
      </c>
      <c r="AK27" s="43">
        <f>'Electric load by sector'!AJ66</f>
        <v>2049</v>
      </c>
      <c r="AL27" s="43">
        <f>'Electric load by sector'!AK66</f>
        <v>2050</v>
      </c>
    </row>
    <row r="28" spans="2:40" x14ac:dyDescent="0.3">
      <c r="B28" s="43" t="s">
        <v>622</v>
      </c>
      <c r="C28" s="43">
        <f>'Electric load by sector'!B71</f>
        <v>61.003336071206107</v>
      </c>
      <c r="D28" s="43">
        <f>'Electric load by sector'!C71</f>
        <v>60.36622494781129</v>
      </c>
      <c r="E28" s="43">
        <f>'Electric load by sector'!D71</f>
        <v>59.693216021274978</v>
      </c>
      <c r="F28" s="43">
        <f>'Electric load by sector'!E71</f>
        <v>59.112946120278565</v>
      </c>
      <c r="G28" s="43">
        <f>'Electric load by sector'!F71</f>
        <v>58.620938205296326</v>
      </c>
      <c r="H28" s="43">
        <f>'Electric load by sector'!G71</f>
        <v>58.078086414569484</v>
      </c>
      <c r="I28" s="43">
        <f>'Electric load by sector'!H71</f>
        <v>57.578326917768152</v>
      </c>
      <c r="J28" s="43">
        <f>'Electric load by sector'!I71</f>
        <v>57.183192836878661</v>
      </c>
      <c r="K28" s="43">
        <f>'Electric load by sector'!J71</f>
        <v>56.860048717585499</v>
      </c>
      <c r="L28" s="43">
        <f>'Electric load by sector'!K71</f>
        <v>56.950690837506379</v>
      </c>
      <c r="M28" s="43">
        <f>'Electric load by sector'!L71</f>
        <v>57.120883959360988</v>
      </c>
      <c r="N28" s="43">
        <f>'Electric load by sector'!M71</f>
        <v>57.377065607616274</v>
      </c>
      <c r="O28" s="43">
        <f>'Electric load by sector'!N71</f>
        <v>57.735946340707351</v>
      </c>
      <c r="P28" s="43">
        <f>'Electric load by sector'!O71</f>
        <v>58.183689760838178</v>
      </c>
      <c r="Q28" s="43">
        <f>'Electric load by sector'!P71</f>
        <v>58.702646289959191</v>
      </c>
      <c r="R28" s="43">
        <f>'Electric load by sector'!Q71</f>
        <v>59.273809789430203</v>
      </c>
      <c r="S28" s="43">
        <f>'Electric load by sector'!R71</f>
        <v>59.933766155231922</v>
      </c>
      <c r="T28" s="43">
        <f>'Electric load by sector'!S71</f>
        <v>60.675405235319431</v>
      </c>
      <c r="U28" s="43">
        <f>'Electric load by sector'!T71</f>
        <v>61.549773772854195</v>
      </c>
      <c r="V28" s="43">
        <f>'Electric load by sector'!U71</f>
        <v>62.556816832321303</v>
      </c>
      <c r="W28" s="43">
        <f>'Electric load by sector'!V71</f>
        <v>63.665689423564956</v>
      </c>
      <c r="X28" s="43">
        <f>'Electric load by sector'!W71</f>
        <v>64.865498747183267</v>
      </c>
      <c r="Y28" s="43">
        <f>'Electric load by sector'!X71</f>
        <v>66.135118927811448</v>
      </c>
      <c r="Z28" s="43">
        <f>'Electric load by sector'!Y71</f>
        <v>67.457413353755541</v>
      </c>
      <c r="AA28" s="43">
        <f>'Electric load by sector'!Z71</f>
        <v>68.819442973620582</v>
      </c>
      <c r="AB28" s="43">
        <f>'Electric load by sector'!AA71</f>
        <v>70.207136631978415</v>
      </c>
      <c r="AC28" s="43">
        <f>'Electric load by sector'!AB71</f>
        <v>71.582270807575583</v>
      </c>
      <c r="AD28" s="43">
        <f>'Electric load by sector'!AC71</f>
        <v>72.931064816476734</v>
      </c>
      <c r="AE28" s="43">
        <f>'Electric load by sector'!AD71</f>
        <v>74.24187503472605</v>
      </c>
      <c r="AF28" s="43">
        <f>'Electric load by sector'!AE71</f>
        <v>75.506509749093539</v>
      </c>
      <c r="AG28" s="43">
        <f>'Electric load by sector'!AF71</f>
        <v>76.725283139118602</v>
      </c>
      <c r="AH28" s="43">
        <f>'Electric load by sector'!AG71</f>
        <v>77.908846645101818</v>
      </c>
      <c r="AI28" s="43">
        <f>'Electric load by sector'!AH71</f>
        <v>79.072823826786873</v>
      </c>
      <c r="AJ28" s="43">
        <f>'Electric load by sector'!AI71</f>
        <v>80.235192523330113</v>
      </c>
      <c r="AK28" s="43">
        <f>'Electric load by sector'!AJ71</f>
        <v>81.411462753550111</v>
      </c>
      <c r="AL28" s="43">
        <f>'Electric load by sector'!AK71</f>
        <v>82.612186569994378</v>
      </c>
    </row>
    <row r="29" spans="2:40" x14ac:dyDescent="0.3">
      <c r="B29" s="43" t="s">
        <v>623</v>
      </c>
      <c r="C29" s="176">
        <f t="shared" ref="C29:AL29" si="1">(C22-C28)/C22</f>
        <v>5.2994374382650374E-2</v>
      </c>
      <c r="D29" s="176">
        <f t="shared" si="1"/>
        <v>5.2025738343049924E-2</v>
      </c>
      <c r="E29" s="176">
        <f t="shared" si="1"/>
        <v>5.1083001900238213E-2</v>
      </c>
      <c r="F29" s="176">
        <f t="shared" si="1"/>
        <v>4.9923725576778308E-2</v>
      </c>
      <c r="G29" s="176">
        <f t="shared" si="1"/>
        <v>4.8065757192827296E-2</v>
      </c>
      <c r="H29" s="176">
        <f t="shared" si="1"/>
        <v>4.728793501106715E-2</v>
      </c>
      <c r="I29" s="176">
        <f t="shared" si="1"/>
        <v>4.5818098668738858E-2</v>
      </c>
      <c r="J29" s="176">
        <f t="shared" si="1"/>
        <v>4.4552145124967142E-2</v>
      </c>
      <c r="K29" s="176">
        <f t="shared" si="1"/>
        <v>4.3961928048228432E-2</v>
      </c>
      <c r="L29" s="176">
        <f t="shared" si="1"/>
        <v>4.3777299456687992E-2</v>
      </c>
      <c r="M29" s="176">
        <f t="shared" si="1"/>
        <v>4.3542848309373286E-2</v>
      </c>
      <c r="N29" s="176">
        <f t="shared" si="1"/>
        <v>4.411578595542133E-2</v>
      </c>
      <c r="O29" s="176">
        <f t="shared" si="1"/>
        <v>4.4357305563364945E-2</v>
      </c>
      <c r="P29" s="176">
        <f t="shared" si="1"/>
        <v>4.6475934363033704E-2</v>
      </c>
      <c r="Q29" s="176">
        <f t="shared" si="1"/>
        <v>4.6474081747022639E-2</v>
      </c>
      <c r="R29" s="176">
        <f t="shared" si="1"/>
        <v>4.496887261915538E-2</v>
      </c>
      <c r="S29" s="176">
        <f t="shared" si="1"/>
        <v>4.7539030517648267E-2</v>
      </c>
      <c r="T29" s="176">
        <f t="shared" si="1"/>
        <v>5.0469938062508012E-2</v>
      </c>
      <c r="U29" s="176">
        <f t="shared" si="1"/>
        <v>5.292363850979568E-2</v>
      </c>
      <c r="V29" s="176">
        <f t="shared" si="1"/>
        <v>5.3896309111137665E-2</v>
      </c>
      <c r="W29" s="176">
        <f t="shared" si="1"/>
        <v>5.2648756827552518E-2</v>
      </c>
      <c r="X29" s="176">
        <f t="shared" si="1"/>
        <v>4.7722524599309576E-2</v>
      </c>
      <c r="Y29" s="237">
        <f t="shared" si="1"/>
        <v>3.6838540231658487E-2</v>
      </c>
      <c r="Z29" s="237">
        <f t="shared" si="1"/>
        <v>1.61976507686671E-2</v>
      </c>
      <c r="AA29" s="237">
        <f t="shared" si="1"/>
        <v>-5.1576313992267534E-3</v>
      </c>
      <c r="AB29" s="237">
        <f t="shared" si="1"/>
        <v>-1.394879257960311E-2</v>
      </c>
      <c r="AC29" s="237">
        <f t="shared" si="1"/>
        <v>-1.6136819274196617E-2</v>
      </c>
      <c r="AD29" s="237">
        <f t="shared" si="1"/>
        <v>-1.8176038952334623E-2</v>
      </c>
      <c r="AE29" s="237">
        <f t="shared" si="1"/>
        <v>-2.0053893331909732E-2</v>
      </c>
      <c r="AF29" s="237">
        <f t="shared" si="1"/>
        <v>-2.1765251748620776E-2</v>
      </c>
      <c r="AG29" s="237">
        <f t="shared" si="1"/>
        <v>-2.3308882665125527E-2</v>
      </c>
      <c r="AH29" s="237">
        <f t="shared" si="1"/>
        <v>-2.4718842780636449E-2</v>
      </c>
      <c r="AI29" s="237">
        <f t="shared" si="1"/>
        <v>-2.603842093622858E-2</v>
      </c>
      <c r="AJ29" s="237">
        <f t="shared" si="1"/>
        <v>-2.730671685142436E-2</v>
      </c>
      <c r="AK29" s="237">
        <f t="shared" si="1"/>
        <v>-2.8550566766855662E-2</v>
      </c>
      <c r="AL29" s="237">
        <f t="shared" si="1"/>
        <v>-2.9780716928267729E-2</v>
      </c>
    </row>
    <row r="30" spans="2:40" x14ac:dyDescent="0.3">
      <c r="B30" s="43" t="s">
        <v>624</v>
      </c>
      <c r="C30" s="43">
        <f t="shared" ref="C30:AL30" si="2">IF(C29&lt;0.04,C28/(1-0.05)-C22,0)</f>
        <v>0</v>
      </c>
      <c r="D30" s="43">
        <f t="shared" si="2"/>
        <v>0</v>
      </c>
      <c r="E30" s="43">
        <f t="shared" si="2"/>
        <v>0</v>
      </c>
      <c r="F30" s="43">
        <f t="shared" si="2"/>
        <v>0</v>
      </c>
      <c r="G30" s="43">
        <f t="shared" si="2"/>
        <v>0</v>
      </c>
      <c r="H30" s="43">
        <f t="shared" si="2"/>
        <v>0</v>
      </c>
      <c r="I30" s="43">
        <f t="shared" si="2"/>
        <v>0</v>
      </c>
      <c r="J30" s="43">
        <f t="shared" si="2"/>
        <v>0</v>
      </c>
      <c r="K30" s="43">
        <f t="shared" si="2"/>
        <v>0</v>
      </c>
      <c r="L30" s="43">
        <f t="shared" si="2"/>
        <v>0</v>
      </c>
      <c r="M30" s="43">
        <f t="shared" si="2"/>
        <v>0</v>
      </c>
      <c r="N30" s="43">
        <f t="shared" si="2"/>
        <v>0</v>
      </c>
      <c r="O30" s="43">
        <f t="shared" si="2"/>
        <v>0</v>
      </c>
      <c r="P30" s="43">
        <f t="shared" si="2"/>
        <v>0</v>
      </c>
      <c r="Q30" s="43">
        <f t="shared" si="2"/>
        <v>0</v>
      </c>
      <c r="R30" s="43">
        <f t="shared" si="2"/>
        <v>0</v>
      </c>
      <c r="S30" s="43">
        <f t="shared" si="2"/>
        <v>0</v>
      </c>
      <c r="T30" s="43">
        <f t="shared" si="2"/>
        <v>0</v>
      </c>
      <c r="U30" s="43">
        <f t="shared" si="2"/>
        <v>0</v>
      </c>
      <c r="V30" s="43">
        <f t="shared" si="2"/>
        <v>0</v>
      </c>
      <c r="W30" s="43">
        <f t="shared" si="2"/>
        <v>0</v>
      </c>
      <c r="X30" s="43">
        <f t="shared" si="2"/>
        <v>0</v>
      </c>
      <c r="Y30" s="43">
        <f t="shared" si="2"/>
        <v>0.95129124068721183</v>
      </c>
      <c r="Z30" s="43">
        <f t="shared" si="2"/>
        <v>2.4397487716464354</v>
      </c>
      <c r="AA30" s="43">
        <f t="shared" si="2"/>
        <v>3.9751999823204187</v>
      </c>
      <c r="AB30" s="43">
        <f t="shared" si="2"/>
        <v>4.660945042364645</v>
      </c>
      <c r="AC30" s="43">
        <f t="shared" si="2"/>
        <v>4.904254310969435</v>
      </c>
      <c r="AD30" s="43">
        <f t="shared" si="2"/>
        <v>5.1404109697340203</v>
      </c>
      <c r="AE30" s="43">
        <f t="shared" si="2"/>
        <v>5.3670357165926674</v>
      </c>
      <c r="AF30" s="43">
        <f t="shared" si="2"/>
        <v>5.582437557818281</v>
      </c>
      <c r="AG30" s="43">
        <f t="shared" si="2"/>
        <v>5.7858177673744535</v>
      </c>
      <c r="AH30" s="43">
        <f t="shared" si="2"/>
        <v>5.9798265176094958</v>
      </c>
      <c r="AI30" s="43">
        <f t="shared" si="2"/>
        <v>6.1684082451406965</v>
      </c>
      <c r="AJ30" s="43">
        <f t="shared" si="2"/>
        <v>6.3556269163509711</v>
      </c>
      <c r="AK30" s="43">
        <f t="shared" si="2"/>
        <v>6.5446379719947458</v>
      </c>
      <c r="AL30" s="43">
        <f t="shared" si="2"/>
        <v>6.7371108218740972</v>
      </c>
      <c r="AN30" s="147"/>
    </row>
    <row r="31" spans="2:40" x14ac:dyDescent="0.3">
      <c r="B31" s="223" t="s">
        <v>625</v>
      </c>
    </row>
    <row r="32" spans="2:40" x14ac:dyDescent="0.3">
      <c r="B32" s="225" t="s">
        <v>334</v>
      </c>
      <c r="C32" s="147">
        <f t="shared" ref="C32:AL32" si="3">C4</f>
        <v>2.0173845179332717</v>
      </c>
      <c r="D32" s="147">
        <f t="shared" si="3"/>
        <v>1.8621541352798721</v>
      </c>
      <c r="E32" s="147">
        <f t="shared" si="3"/>
        <v>2.0632268987281122</v>
      </c>
      <c r="F32" s="147">
        <f t="shared" si="3"/>
        <v>2.3737974816173226</v>
      </c>
      <c r="G32" s="147">
        <f t="shared" si="3"/>
        <v>2.4702560781125658</v>
      </c>
      <c r="H32" s="147">
        <f t="shared" si="3"/>
        <v>2.1009815375719714</v>
      </c>
      <c r="I32" s="147">
        <f t="shared" si="3"/>
        <v>2.1393111037589869</v>
      </c>
      <c r="J32" s="147">
        <f t="shared" si="3"/>
        <v>2.8537864481490316</v>
      </c>
      <c r="K32" s="147">
        <f t="shared" si="3"/>
        <v>3.56077804729129</v>
      </c>
      <c r="L32" s="147">
        <f t="shared" si="3"/>
        <v>4.3340154880528328</v>
      </c>
      <c r="M32" s="147">
        <f t="shared" si="3"/>
        <v>5.1163193392202819</v>
      </c>
      <c r="N32" s="147">
        <f t="shared" si="3"/>
        <v>5.9130480528290414</v>
      </c>
      <c r="O32" s="147">
        <f t="shared" si="3"/>
        <v>6.6668865406522313</v>
      </c>
      <c r="P32" s="147">
        <f t="shared" si="3"/>
        <v>7.4360090520025786</v>
      </c>
      <c r="Q32" s="147">
        <f t="shared" si="3"/>
        <v>7.6019552620839042</v>
      </c>
      <c r="R32" s="147">
        <f t="shared" si="3"/>
        <v>7.7709311454678538</v>
      </c>
      <c r="S32" s="147">
        <f t="shared" si="3"/>
        <v>9.2650055836004004</v>
      </c>
      <c r="T32" s="147">
        <f t="shared" si="3"/>
        <v>10.708170257038539</v>
      </c>
      <c r="U32" s="147">
        <f t="shared" si="3"/>
        <v>12.100425165782218</v>
      </c>
      <c r="V32" s="147">
        <f t="shared" si="3"/>
        <v>13.441770309831385</v>
      </c>
      <c r="W32" s="147">
        <f t="shared" si="3"/>
        <v>14.732205689186156</v>
      </c>
      <c r="X32" s="147">
        <f t="shared" si="3"/>
        <v>15.971731303846381</v>
      </c>
      <c r="Y32" s="147">
        <f t="shared" si="3"/>
        <v>17.160347153812264</v>
      </c>
      <c r="Z32" s="147">
        <f t="shared" si="3"/>
        <v>18.298053239083593</v>
      </c>
      <c r="AA32" s="147">
        <f t="shared" si="3"/>
        <v>20.532332863617441</v>
      </c>
      <c r="AB32" s="147">
        <f t="shared" si="3"/>
        <v>24.549257667974015</v>
      </c>
      <c r="AC32" s="147">
        <f t="shared" si="3"/>
        <v>25.594065489918183</v>
      </c>
      <c r="AD32" s="147">
        <f t="shared" si="3"/>
        <v>26.626099078742985</v>
      </c>
      <c r="AE32" s="147">
        <f t="shared" si="3"/>
        <v>27.633914793146619</v>
      </c>
      <c r="AF32" s="147">
        <f t="shared" si="3"/>
        <v>28.609952467763339</v>
      </c>
      <c r="AG32" s="147">
        <f t="shared" si="3"/>
        <v>29.555058828452811</v>
      </c>
      <c r="AH32" s="147">
        <f t="shared" si="3"/>
        <v>30.476949548737231</v>
      </c>
      <c r="AI32" s="147">
        <f t="shared" si="3"/>
        <v>31.387158888803448</v>
      </c>
      <c r="AJ32" s="147">
        <f t="shared" si="3"/>
        <v>32.297664752491741</v>
      </c>
      <c r="AK32" s="147">
        <f t="shared" si="3"/>
        <v>33.221284760556443</v>
      </c>
      <c r="AL32" s="147">
        <f t="shared" si="3"/>
        <v>34.166616357107607</v>
      </c>
    </row>
    <row r="33" spans="2:38" x14ac:dyDescent="0.3">
      <c r="B33" s="225" t="s">
        <v>315</v>
      </c>
      <c r="C33" s="147">
        <f t="shared" ref="C33:AL33" si="4">C15</f>
        <v>20.16730871776608</v>
      </c>
      <c r="D33" s="147">
        <f t="shared" si="4"/>
        <v>24.77090065241666</v>
      </c>
      <c r="E33" s="147">
        <f t="shared" si="4"/>
        <v>25.783418835712293</v>
      </c>
      <c r="F33" s="147">
        <f t="shared" si="4"/>
        <v>17.300416594844496</v>
      </c>
      <c r="G33" s="147">
        <f t="shared" si="4"/>
        <v>20.681476702794477</v>
      </c>
      <c r="H33" s="147">
        <f t="shared" si="4"/>
        <v>19.717988052798752</v>
      </c>
      <c r="I33" s="147">
        <f t="shared" si="4"/>
        <v>17.516700651428682</v>
      </c>
      <c r="J33" s="147">
        <f t="shared" si="4"/>
        <v>16.982068254833948</v>
      </c>
      <c r="K33" s="147">
        <f t="shared" si="4"/>
        <v>16.201591706578753</v>
      </c>
      <c r="L33" s="147">
        <f t="shared" si="4"/>
        <v>15.659030281657365</v>
      </c>
      <c r="M33" s="147">
        <f t="shared" si="4"/>
        <v>15.1080993170479</v>
      </c>
      <c r="N33" s="147">
        <f t="shared" si="4"/>
        <v>14.106448451881423</v>
      </c>
      <c r="O33" s="147">
        <f t="shared" si="4"/>
        <v>13.558871732507901</v>
      </c>
      <c r="P33" s="147">
        <f t="shared" si="4"/>
        <v>12.668977589921033</v>
      </c>
      <c r="Q33" s="147">
        <f t="shared" si="4"/>
        <v>12.319669887167946</v>
      </c>
      <c r="R33" s="147">
        <f t="shared" si="4"/>
        <v>12.32359637367421</v>
      </c>
      <c r="S33" s="147">
        <f t="shared" si="4"/>
        <v>12.49758410985754</v>
      </c>
      <c r="T33" s="147">
        <f t="shared" si="4"/>
        <v>12.691868377905839</v>
      </c>
      <c r="U33" s="147">
        <f t="shared" si="4"/>
        <v>12.918282923926302</v>
      </c>
      <c r="V33" s="147">
        <f t="shared" si="4"/>
        <v>13.158462900652765</v>
      </c>
      <c r="W33" s="147">
        <f t="shared" si="4"/>
        <v>13.397380471437575</v>
      </c>
      <c r="X33" s="147">
        <f t="shared" si="4"/>
        <v>13.60707500135231</v>
      </c>
      <c r="Y33" s="147">
        <f t="shared" si="4"/>
        <v>13.775554268468166</v>
      </c>
      <c r="Z33" s="147">
        <f t="shared" si="4"/>
        <v>13.907012340659023</v>
      </c>
      <c r="AA33" s="147">
        <f t="shared" si="4"/>
        <v>13.767843752095263</v>
      </c>
      <c r="AB33" s="147">
        <f t="shared" si="4"/>
        <v>13.323260299801298</v>
      </c>
      <c r="AC33" s="147">
        <f t="shared" si="4"/>
        <v>13.480589127719092</v>
      </c>
      <c r="AD33" s="147">
        <f t="shared" si="4"/>
        <v>13.630955005006109</v>
      </c>
      <c r="AE33" s="147">
        <f t="shared" si="4"/>
        <v>13.775335535473189</v>
      </c>
      <c r="AF33" s="147">
        <f t="shared" si="4"/>
        <v>13.914070027963335</v>
      </c>
      <c r="AG33" s="147">
        <f t="shared" si="4"/>
        <v>14.047410128608282</v>
      </c>
      <c r="AH33" s="147">
        <f t="shared" si="4"/>
        <v>14.17625279711473</v>
      </c>
      <c r="AI33" s="147">
        <f t="shared" si="4"/>
        <v>14.301636492889486</v>
      </c>
      <c r="AJ33" s="147">
        <f t="shared" si="4"/>
        <v>14.426180070711402</v>
      </c>
      <c r="AK33" s="147">
        <f t="shared" si="4"/>
        <v>14.550421799683905</v>
      </c>
      <c r="AL33" s="147">
        <f t="shared" si="4"/>
        <v>14.675164255637185</v>
      </c>
    </row>
    <row r="34" spans="2:38" x14ac:dyDescent="0.3">
      <c r="B34" s="223" t="s">
        <v>626</v>
      </c>
    </row>
    <row r="35" spans="2:38" x14ac:dyDescent="0.3">
      <c r="B35" s="225" t="s">
        <v>627</v>
      </c>
      <c r="C35" s="28">
        <f t="shared" ref="C35:AL35" si="5">C30/(C32+C33)</f>
        <v>0</v>
      </c>
      <c r="D35" s="28">
        <f t="shared" si="5"/>
        <v>0</v>
      </c>
      <c r="E35" s="28">
        <f t="shared" si="5"/>
        <v>0</v>
      </c>
      <c r="F35" s="28">
        <f t="shared" si="5"/>
        <v>0</v>
      </c>
      <c r="G35" s="28">
        <f t="shared" si="5"/>
        <v>0</v>
      </c>
      <c r="H35" s="28">
        <f t="shared" si="5"/>
        <v>0</v>
      </c>
      <c r="I35" s="28">
        <f t="shared" si="5"/>
        <v>0</v>
      </c>
      <c r="J35" s="28">
        <f t="shared" si="5"/>
        <v>0</v>
      </c>
      <c r="K35" s="28">
        <f t="shared" si="5"/>
        <v>0</v>
      </c>
      <c r="L35" s="28">
        <f t="shared" si="5"/>
        <v>0</v>
      </c>
      <c r="M35" s="28">
        <f t="shared" si="5"/>
        <v>0</v>
      </c>
      <c r="N35" s="28">
        <f t="shared" si="5"/>
        <v>0</v>
      </c>
      <c r="O35" s="28">
        <f t="shared" si="5"/>
        <v>0</v>
      </c>
      <c r="P35" s="28">
        <f t="shared" si="5"/>
        <v>0</v>
      </c>
      <c r="Q35" s="28">
        <f t="shared" si="5"/>
        <v>0</v>
      </c>
      <c r="R35" s="28">
        <f t="shared" si="5"/>
        <v>0</v>
      </c>
      <c r="S35" s="28">
        <f t="shared" si="5"/>
        <v>0</v>
      </c>
      <c r="T35" s="28">
        <f t="shared" si="5"/>
        <v>0</v>
      </c>
      <c r="U35" s="28">
        <f t="shared" si="5"/>
        <v>0</v>
      </c>
      <c r="V35" s="28">
        <f t="shared" si="5"/>
        <v>0</v>
      </c>
      <c r="W35" s="28">
        <f t="shared" si="5"/>
        <v>0</v>
      </c>
      <c r="X35" s="28">
        <f t="shared" si="5"/>
        <v>0</v>
      </c>
      <c r="Y35" s="28">
        <f t="shared" si="5"/>
        <v>3.0750396689655849E-2</v>
      </c>
      <c r="Z35" s="28">
        <f t="shared" si="5"/>
        <v>7.5756677644558734E-2</v>
      </c>
      <c r="AA35" s="28">
        <f t="shared" si="5"/>
        <v>0.11589444645889677</v>
      </c>
      <c r="AB35" s="28">
        <f t="shared" si="5"/>
        <v>0.12306932024774576</v>
      </c>
      <c r="AC35" s="28">
        <f t="shared" si="5"/>
        <v>0.12550985693820521</v>
      </c>
      <c r="AD35" s="28">
        <f t="shared" si="5"/>
        <v>0.12768969530259525</v>
      </c>
      <c r="AE35" s="28">
        <f t="shared" si="5"/>
        <v>0.1296095841871174</v>
      </c>
      <c r="AF35" s="28">
        <f t="shared" si="5"/>
        <v>0.13127726941587597</v>
      </c>
      <c r="AG35" s="28">
        <f t="shared" si="5"/>
        <v>0.13269472820615319</v>
      </c>
      <c r="AH35" s="28">
        <f t="shared" si="5"/>
        <v>0.13391708104816338</v>
      </c>
      <c r="AI35" s="28">
        <f t="shared" si="5"/>
        <v>0.1350092116373092</v>
      </c>
      <c r="AJ35" s="28">
        <f t="shared" si="5"/>
        <v>0.13602534081687462</v>
      </c>
      <c r="AK35" s="28">
        <f t="shared" si="5"/>
        <v>0.1369982033976937</v>
      </c>
      <c r="AL35" s="224">
        <f t="shared" si="5"/>
        <v>0.13793745308532246</v>
      </c>
    </row>
    <row r="36" spans="2:38" x14ac:dyDescent="0.3">
      <c r="B36" s="225" t="s">
        <v>334</v>
      </c>
      <c r="C36" s="147">
        <f>C32*(1+C35)</f>
        <v>2.0173845179332717</v>
      </c>
      <c r="D36" s="147">
        <f t="shared" ref="D36:AL36" si="6">D32*(1+D35)</f>
        <v>1.8621541352798721</v>
      </c>
      <c r="E36" s="147">
        <f t="shared" si="6"/>
        <v>2.0632268987281122</v>
      </c>
      <c r="F36" s="147">
        <f t="shared" si="6"/>
        <v>2.3737974816173226</v>
      </c>
      <c r="G36" s="147">
        <f t="shared" si="6"/>
        <v>2.4702560781125658</v>
      </c>
      <c r="H36" s="147">
        <f t="shared" si="6"/>
        <v>2.1009815375719714</v>
      </c>
      <c r="I36" s="147">
        <f t="shared" si="6"/>
        <v>2.1393111037589869</v>
      </c>
      <c r="J36" s="147">
        <f t="shared" si="6"/>
        <v>2.8537864481490316</v>
      </c>
      <c r="K36" s="147">
        <f t="shared" si="6"/>
        <v>3.56077804729129</v>
      </c>
      <c r="L36" s="147">
        <f t="shared" si="6"/>
        <v>4.3340154880528328</v>
      </c>
      <c r="M36" s="147">
        <f t="shared" si="6"/>
        <v>5.1163193392202819</v>
      </c>
      <c r="N36" s="147">
        <f t="shared" si="6"/>
        <v>5.9130480528290414</v>
      </c>
      <c r="O36" s="147">
        <f t="shared" si="6"/>
        <v>6.6668865406522313</v>
      </c>
      <c r="P36" s="147">
        <f t="shared" si="6"/>
        <v>7.4360090520025786</v>
      </c>
      <c r="Q36" s="147">
        <f t="shared" si="6"/>
        <v>7.6019552620839042</v>
      </c>
      <c r="R36" s="147">
        <f t="shared" si="6"/>
        <v>7.7709311454678538</v>
      </c>
      <c r="S36" s="147">
        <f t="shared" si="6"/>
        <v>9.2650055836004004</v>
      </c>
      <c r="T36" s="147">
        <f t="shared" si="6"/>
        <v>10.708170257038539</v>
      </c>
      <c r="U36" s="147">
        <f t="shared" si="6"/>
        <v>12.100425165782218</v>
      </c>
      <c r="V36" s="147">
        <f t="shared" si="6"/>
        <v>13.441770309831385</v>
      </c>
      <c r="W36" s="147">
        <f t="shared" si="6"/>
        <v>14.732205689186156</v>
      </c>
      <c r="X36" s="147">
        <f t="shared" si="6"/>
        <v>15.971731303846381</v>
      </c>
      <c r="Y36" s="147">
        <f t="shared" si="6"/>
        <v>17.688034636124197</v>
      </c>
      <c r="Z36" s="147">
        <f t="shared" si="6"/>
        <v>19.684252959839824</v>
      </c>
      <c r="AA36" s="147">
        <f t="shared" si="6"/>
        <v>22.911916215356197</v>
      </c>
      <c r="AB36" s="147">
        <f t="shared" si="6"/>
        <v>27.570518121758337</v>
      </c>
      <c r="AC36" s="147">
        <f t="shared" si="6"/>
        <v>28.806372988024869</v>
      </c>
      <c r="AD36" s="147">
        <f t="shared" si="6"/>
        <v>30.025977557204389</v>
      </c>
      <c r="AE36" s="147">
        <f t="shared" si="6"/>
        <v>31.215534998948584</v>
      </c>
      <c r="AF36" s="147">
        <f t="shared" si="6"/>
        <v>32.365788905849314</v>
      </c>
      <c r="AG36" s="147">
        <f t="shared" si="6"/>
        <v>33.47685932681123</v>
      </c>
      <c r="AH36" s="147">
        <f t="shared" si="6"/>
        <v>34.558333671556262</v>
      </c>
      <c r="AI36" s="147">
        <f t="shared" si="6"/>
        <v>35.624714465915766</v>
      </c>
      <c r="AJ36" s="147">
        <f t="shared" si="6"/>
        <v>36.690965608038589</v>
      </c>
      <c r="AK36" s="147">
        <f t="shared" si="6"/>
        <v>37.772541087315858</v>
      </c>
      <c r="AL36" s="147">
        <f t="shared" si="6"/>
        <v>38.879472397950352</v>
      </c>
    </row>
    <row r="37" spans="2:38" x14ac:dyDescent="0.3">
      <c r="B37" s="225" t="s">
        <v>315</v>
      </c>
      <c r="C37" s="147">
        <f>C33*(1+C35)</f>
        <v>20.16730871776608</v>
      </c>
      <c r="D37" s="147">
        <f t="shared" ref="D37:AL37" si="7">D33*(1+D35)</f>
        <v>24.77090065241666</v>
      </c>
      <c r="E37" s="147">
        <f t="shared" si="7"/>
        <v>25.783418835712293</v>
      </c>
      <c r="F37" s="147">
        <f t="shared" si="7"/>
        <v>17.300416594844496</v>
      </c>
      <c r="G37" s="147">
        <f t="shared" si="7"/>
        <v>20.681476702794477</v>
      </c>
      <c r="H37" s="147">
        <f t="shared" si="7"/>
        <v>19.717988052798752</v>
      </c>
      <c r="I37" s="147">
        <f t="shared" si="7"/>
        <v>17.516700651428682</v>
      </c>
      <c r="J37" s="147">
        <f t="shared" si="7"/>
        <v>16.982068254833948</v>
      </c>
      <c r="K37" s="147">
        <f t="shared" si="7"/>
        <v>16.201591706578753</v>
      </c>
      <c r="L37" s="147">
        <f t="shared" si="7"/>
        <v>15.659030281657365</v>
      </c>
      <c r="M37" s="147">
        <f t="shared" si="7"/>
        <v>15.1080993170479</v>
      </c>
      <c r="N37" s="147">
        <f t="shared" si="7"/>
        <v>14.106448451881423</v>
      </c>
      <c r="O37" s="147">
        <f t="shared" si="7"/>
        <v>13.558871732507901</v>
      </c>
      <c r="P37" s="147">
        <f t="shared" si="7"/>
        <v>12.668977589921033</v>
      </c>
      <c r="Q37" s="147">
        <f t="shared" si="7"/>
        <v>12.319669887167946</v>
      </c>
      <c r="R37" s="147">
        <f t="shared" si="7"/>
        <v>12.32359637367421</v>
      </c>
      <c r="S37" s="147">
        <f t="shared" si="7"/>
        <v>12.49758410985754</v>
      </c>
      <c r="T37" s="147">
        <f t="shared" si="7"/>
        <v>12.691868377905839</v>
      </c>
      <c r="U37" s="147">
        <f t="shared" si="7"/>
        <v>12.918282923926302</v>
      </c>
      <c r="V37" s="147">
        <f t="shared" si="7"/>
        <v>13.158462900652765</v>
      </c>
      <c r="W37" s="147">
        <f t="shared" si="7"/>
        <v>13.397380471437575</v>
      </c>
      <c r="X37" s="147">
        <f t="shared" si="7"/>
        <v>13.60707500135231</v>
      </c>
      <c r="Y37" s="147">
        <f t="shared" si="7"/>
        <v>14.199158026843444</v>
      </c>
      <c r="Z37" s="147">
        <f t="shared" si="7"/>
        <v>14.960561391549231</v>
      </c>
      <c r="AA37" s="147">
        <f t="shared" si="7"/>
        <v>15.363460382676923</v>
      </c>
      <c r="AB37" s="147">
        <f t="shared" si="7"/>
        <v>14.962944888381621</v>
      </c>
      <c r="AC37" s="147">
        <f t="shared" si="7"/>
        <v>15.17253594058184</v>
      </c>
      <c r="AD37" s="147">
        <f t="shared" si="7"/>
        <v>15.371487496278725</v>
      </c>
      <c r="AE37" s="147">
        <f t="shared" si="7"/>
        <v>15.560751046263892</v>
      </c>
      <c r="AF37" s="147">
        <f t="shared" si="7"/>
        <v>15.740671147695643</v>
      </c>
      <c r="AG37" s="147">
        <f t="shared" si="7"/>
        <v>15.911427397624323</v>
      </c>
      <c r="AH37" s="147">
        <f t="shared" si="7"/>
        <v>16.074695191905196</v>
      </c>
      <c r="AI37" s="147">
        <f t="shared" si="7"/>
        <v>16.232489160917865</v>
      </c>
      <c r="AJ37" s="147">
        <f t="shared" si="7"/>
        <v>16.388506131515523</v>
      </c>
      <c r="AK37" s="147">
        <f t="shared" si="7"/>
        <v>16.543803444919238</v>
      </c>
      <c r="AL37" s="147">
        <f t="shared" si="7"/>
        <v>16.699419036668541</v>
      </c>
    </row>
    <row r="38" spans="2:38" ht="15" thickBot="1" x14ac:dyDescent="0.35">
      <c r="B38" s="223"/>
    </row>
    <row r="39" spans="2:38" ht="15" thickBot="1" x14ac:dyDescent="0.35">
      <c r="C39" s="121">
        <v>2015</v>
      </c>
      <c r="D39" s="122">
        <v>2016</v>
      </c>
      <c r="E39" s="122">
        <v>2017</v>
      </c>
      <c r="F39" s="122">
        <v>2018</v>
      </c>
      <c r="G39" s="122">
        <v>2019</v>
      </c>
      <c r="H39" s="122">
        <v>2020</v>
      </c>
      <c r="I39" s="122">
        <v>2021</v>
      </c>
      <c r="J39" s="122">
        <v>2022</v>
      </c>
      <c r="K39" s="122">
        <v>2023</v>
      </c>
      <c r="L39" s="122">
        <v>2024</v>
      </c>
      <c r="M39" s="122">
        <v>2025</v>
      </c>
      <c r="N39" s="122">
        <v>2026</v>
      </c>
      <c r="O39" s="122">
        <v>2027</v>
      </c>
      <c r="P39" s="122">
        <v>2028</v>
      </c>
      <c r="Q39" s="122">
        <v>2029</v>
      </c>
      <c r="R39" s="122">
        <v>2030</v>
      </c>
      <c r="S39" s="122">
        <v>2031</v>
      </c>
      <c r="T39" s="122">
        <v>2032</v>
      </c>
      <c r="U39" s="122">
        <v>2033</v>
      </c>
      <c r="V39" s="122">
        <v>2034</v>
      </c>
      <c r="W39" s="122">
        <v>2035</v>
      </c>
      <c r="X39" s="122">
        <v>2036</v>
      </c>
      <c r="Y39" s="122">
        <v>2037</v>
      </c>
      <c r="Z39" s="122">
        <v>2038</v>
      </c>
      <c r="AA39" s="122">
        <v>2039</v>
      </c>
      <c r="AB39" s="122">
        <v>2040</v>
      </c>
      <c r="AC39" s="122">
        <v>2041</v>
      </c>
      <c r="AD39" s="122">
        <v>2042</v>
      </c>
      <c r="AE39" s="122">
        <v>2043</v>
      </c>
      <c r="AF39" s="122">
        <v>2044</v>
      </c>
      <c r="AG39" s="122">
        <v>2045</v>
      </c>
      <c r="AH39" s="122">
        <v>2046</v>
      </c>
      <c r="AI39" s="122">
        <v>2047</v>
      </c>
      <c r="AJ39" s="122">
        <v>2048</v>
      </c>
      <c r="AK39" s="122">
        <v>2049</v>
      </c>
      <c r="AL39" s="123">
        <v>2050</v>
      </c>
    </row>
    <row r="40" spans="2:38" x14ac:dyDescent="0.3">
      <c r="B40" s="124" t="str">
        <f t="shared" ref="B40:B57" si="8">B4</f>
        <v>Utility Solar</v>
      </c>
      <c r="C40" s="125">
        <f>C36</f>
        <v>2.0173845179332717</v>
      </c>
      <c r="D40" s="125">
        <f t="shared" ref="D40:AL40" si="9">D36</f>
        <v>1.8621541352798721</v>
      </c>
      <c r="E40" s="125">
        <f t="shared" si="9"/>
        <v>2.0632268987281122</v>
      </c>
      <c r="F40" s="125">
        <f t="shared" si="9"/>
        <v>2.3737974816173226</v>
      </c>
      <c r="G40" s="125">
        <f t="shared" si="9"/>
        <v>2.4702560781125658</v>
      </c>
      <c r="H40" s="125">
        <f t="shared" si="9"/>
        <v>2.1009815375719714</v>
      </c>
      <c r="I40" s="125">
        <f t="shared" si="9"/>
        <v>2.1393111037589869</v>
      </c>
      <c r="J40" s="125">
        <f t="shared" si="9"/>
        <v>2.8537864481490316</v>
      </c>
      <c r="K40" s="125">
        <f t="shared" si="9"/>
        <v>3.56077804729129</v>
      </c>
      <c r="L40" s="125">
        <f t="shared" si="9"/>
        <v>4.3340154880528328</v>
      </c>
      <c r="M40" s="125">
        <f t="shared" si="9"/>
        <v>5.1163193392202819</v>
      </c>
      <c r="N40" s="125">
        <f t="shared" si="9"/>
        <v>5.9130480528290414</v>
      </c>
      <c r="O40" s="125">
        <f t="shared" si="9"/>
        <v>6.6668865406522313</v>
      </c>
      <c r="P40" s="125">
        <f t="shared" si="9"/>
        <v>7.4360090520025786</v>
      </c>
      <c r="Q40" s="125">
        <f t="shared" si="9"/>
        <v>7.6019552620839042</v>
      </c>
      <c r="R40" s="125">
        <f t="shared" si="9"/>
        <v>7.7709311454678538</v>
      </c>
      <c r="S40" s="125">
        <f t="shared" si="9"/>
        <v>9.2650055836004004</v>
      </c>
      <c r="T40" s="125">
        <f t="shared" si="9"/>
        <v>10.708170257038539</v>
      </c>
      <c r="U40" s="125">
        <f t="shared" si="9"/>
        <v>12.100425165782218</v>
      </c>
      <c r="V40" s="125">
        <f t="shared" si="9"/>
        <v>13.441770309831385</v>
      </c>
      <c r="W40" s="125">
        <f t="shared" si="9"/>
        <v>14.732205689186156</v>
      </c>
      <c r="X40" s="125">
        <f t="shared" si="9"/>
        <v>15.971731303846381</v>
      </c>
      <c r="Y40" s="125">
        <f t="shared" si="9"/>
        <v>17.688034636124197</v>
      </c>
      <c r="Z40" s="125">
        <f t="shared" si="9"/>
        <v>19.684252959839824</v>
      </c>
      <c r="AA40" s="125">
        <f t="shared" si="9"/>
        <v>22.911916215356197</v>
      </c>
      <c r="AB40" s="125">
        <f t="shared" si="9"/>
        <v>27.570518121758337</v>
      </c>
      <c r="AC40" s="125">
        <f t="shared" si="9"/>
        <v>28.806372988024869</v>
      </c>
      <c r="AD40" s="125">
        <f t="shared" si="9"/>
        <v>30.025977557204389</v>
      </c>
      <c r="AE40" s="125">
        <f t="shared" si="9"/>
        <v>31.215534998948584</v>
      </c>
      <c r="AF40" s="125">
        <f t="shared" si="9"/>
        <v>32.365788905849314</v>
      </c>
      <c r="AG40" s="125">
        <f t="shared" si="9"/>
        <v>33.47685932681123</v>
      </c>
      <c r="AH40" s="125">
        <f t="shared" si="9"/>
        <v>34.558333671556262</v>
      </c>
      <c r="AI40" s="125">
        <f t="shared" si="9"/>
        <v>35.624714465915766</v>
      </c>
      <c r="AJ40" s="125">
        <f t="shared" si="9"/>
        <v>36.690965608038589</v>
      </c>
      <c r="AK40" s="125">
        <f t="shared" si="9"/>
        <v>37.772541087315858</v>
      </c>
      <c r="AL40" s="125">
        <f t="shared" si="9"/>
        <v>38.879472397950352</v>
      </c>
    </row>
    <row r="41" spans="2:38" x14ac:dyDescent="0.3">
      <c r="B41" s="231" t="str">
        <f t="shared" si="8"/>
        <v>Onshore Wind</v>
      </c>
      <c r="C41" s="125">
        <f t="shared" ref="C41:AL41" si="10">C5</f>
        <v>0.50915449161361381</v>
      </c>
      <c r="D41" s="125">
        <f t="shared" si="10"/>
        <v>0.50915449161361381</v>
      </c>
      <c r="E41" s="125">
        <f t="shared" si="10"/>
        <v>0.5455482449573027</v>
      </c>
      <c r="F41" s="125">
        <f t="shared" si="10"/>
        <v>0.58194199830099003</v>
      </c>
      <c r="G41" s="125">
        <f t="shared" si="10"/>
        <v>0.61833575164468169</v>
      </c>
      <c r="H41" s="125">
        <f t="shared" si="10"/>
        <v>0.65472950498836868</v>
      </c>
      <c r="I41" s="125">
        <f t="shared" si="10"/>
        <v>0.65472950498836868</v>
      </c>
      <c r="J41" s="125">
        <f t="shared" si="10"/>
        <v>0.65472950498836868</v>
      </c>
      <c r="K41" s="125">
        <f t="shared" si="10"/>
        <v>0.65472950498836868</v>
      </c>
      <c r="L41" s="125">
        <f t="shared" si="10"/>
        <v>0.65472950498836868</v>
      </c>
      <c r="M41" s="125">
        <f t="shared" si="10"/>
        <v>0.65472950498836868</v>
      </c>
      <c r="N41" s="125">
        <f t="shared" si="10"/>
        <v>0.65472950498836868</v>
      </c>
      <c r="O41" s="125">
        <f t="shared" si="10"/>
        <v>0.65472950498836868</v>
      </c>
      <c r="P41" s="125">
        <f t="shared" si="10"/>
        <v>0.65472950498836868</v>
      </c>
      <c r="Q41" s="125">
        <f t="shared" si="10"/>
        <v>0.65472950498836868</v>
      </c>
      <c r="R41" s="125">
        <f t="shared" si="10"/>
        <v>0.65472950498836868</v>
      </c>
      <c r="S41" s="125">
        <f t="shared" si="10"/>
        <v>0.65472950498836868</v>
      </c>
      <c r="T41" s="125">
        <f t="shared" si="10"/>
        <v>0.65472950498836868</v>
      </c>
      <c r="U41" s="125">
        <f t="shared" si="10"/>
        <v>0.65472950498836868</v>
      </c>
      <c r="V41" s="125">
        <f t="shared" si="10"/>
        <v>0.65472950498836868</v>
      </c>
      <c r="W41" s="125">
        <f t="shared" si="10"/>
        <v>0.65472950498836868</v>
      </c>
      <c r="X41" s="125">
        <f t="shared" si="10"/>
        <v>0.65472950498836868</v>
      </c>
      <c r="Y41" s="125">
        <f t="shared" si="10"/>
        <v>0.65472950498836868</v>
      </c>
      <c r="Z41" s="125">
        <f t="shared" si="10"/>
        <v>0.65472950498836868</v>
      </c>
      <c r="AA41" s="125">
        <f t="shared" si="10"/>
        <v>0.65472950498836868</v>
      </c>
      <c r="AB41" s="125">
        <f t="shared" si="10"/>
        <v>0.65472950498836868</v>
      </c>
      <c r="AC41" s="125">
        <f t="shared" si="10"/>
        <v>0.65472950498836868</v>
      </c>
      <c r="AD41" s="125">
        <f t="shared" si="10"/>
        <v>0.65472950498836868</v>
      </c>
      <c r="AE41" s="125">
        <f t="shared" si="10"/>
        <v>0.65472950498836868</v>
      </c>
      <c r="AF41" s="125">
        <f t="shared" si="10"/>
        <v>0.65472950498836868</v>
      </c>
      <c r="AG41" s="125">
        <f t="shared" si="10"/>
        <v>0.65472950498836868</v>
      </c>
      <c r="AH41" s="125">
        <f t="shared" si="10"/>
        <v>0.65472950498836868</v>
      </c>
      <c r="AI41" s="125">
        <f t="shared" si="10"/>
        <v>0.65472950498836868</v>
      </c>
      <c r="AJ41" s="125">
        <f t="shared" si="10"/>
        <v>0.65472950498836868</v>
      </c>
      <c r="AK41" s="125">
        <f t="shared" si="10"/>
        <v>0.65472950498836868</v>
      </c>
      <c r="AL41" s="125">
        <f t="shared" si="10"/>
        <v>0.65472950498836868</v>
      </c>
    </row>
    <row r="42" spans="2:38" x14ac:dyDescent="0.3">
      <c r="B42" s="231" t="str">
        <f t="shared" si="8"/>
        <v>Offshore Wind</v>
      </c>
      <c r="C42" s="125">
        <f t="shared" ref="C42:AL42" si="11">C6</f>
        <v>0</v>
      </c>
      <c r="D42" s="125">
        <f t="shared" si="11"/>
        <v>0</v>
      </c>
      <c r="E42" s="125">
        <f t="shared" si="11"/>
        <v>0</v>
      </c>
      <c r="F42" s="125">
        <f t="shared" si="11"/>
        <v>0</v>
      </c>
      <c r="G42" s="125">
        <f t="shared" si="11"/>
        <v>0</v>
      </c>
      <c r="H42" s="125">
        <f t="shared" si="11"/>
        <v>0.91367672711611392</v>
      </c>
      <c r="I42" s="125">
        <f t="shared" si="11"/>
        <v>0.91367672711611392</v>
      </c>
      <c r="J42" s="125">
        <f t="shared" si="11"/>
        <v>0.91367672711611392</v>
      </c>
      <c r="K42" s="125">
        <f t="shared" si="11"/>
        <v>1.3557783692690686</v>
      </c>
      <c r="L42" s="125">
        <f t="shared" si="11"/>
        <v>1.3557783692690686</v>
      </c>
      <c r="M42" s="125">
        <f t="shared" si="11"/>
        <v>1.3557783692690686</v>
      </c>
      <c r="N42" s="125">
        <f t="shared" si="11"/>
        <v>2.8294505097789391</v>
      </c>
      <c r="O42" s="125">
        <f t="shared" si="11"/>
        <v>2.8294505097789391</v>
      </c>
      <c r="P42" s="125">
        <f t="shared" si="11"/>
        <v>4.3031226502887874</v>
      </c>
      <c r="Q42" s="125">
        <f t="shared" si="11"/>
        <v>4.3031226502887874</v>
      </c>
      <c r="R42" s="125">
        <f t="shared" si="11"/>
        <v>5.7767947907986752</v>
      </c>
      <c r="S42" s="125">
        <f t="shared" si="11"/>
        <v>5.7767947907986752</v>
      </c>
      <c r="T42" s="125">
        <f t="shared" si="11"/>
        <v>5.7767947907986752</v>
      </c>
      <c r="U42" s="125">
        <f t="shared" si="11"/>
        <v>5.7767947907986752</v>
      </c>
      <c r="V42" s="125">
        <f t="shared" si="11"/>
        <v>5.7767947907986752</v>
      </c>
      <c r="W42" s="125">
        <f t="shared" si="11"/>
        <v>5.7767947907986752</v>
      </c>
      <c r="X42" s="125">
        <f t="shared" si="11"/>
        <v>5.7767947907986752</v>
      </c>
      <c r="Y42" s="125">
        <f t="shared" si="11"/>
        <v>5.7767947907986752</v>
      </c>
      <c r="Z42" s="125">
        <f t="shared" si="11"/>
        <v>5.7767947907986752</v>
      </c>
      <c r="AA42" s="125">
        <f t="shared" si="11"/>
        <v>5.7767947907986752</v>
      </c>
      <c r="AB42" s="125">
        <f t="shared" si="11"/>
        <v>5.7767947907986752</v>
      </c>
      <c r="AC42" s="125">
        <f t="shared" si="11"/>
        <v>5.7767947907986752</v>
      </c>
      <c r="AD42" s="125">
        <f t="shared" si="11"/>
        <v>5.7767947907986752</v>
      </c>
      <c r="AE42" s="125">
        <f t="shared" si="11"/>
        <v>5.7767947907986752</v>
      </c>
      <c r="AF42" s="125">
        <f t="shared" si="11"/>
        <v>5.7767947907986752</v>
      </c>
      <c r="AG42" s="125">
        <f t="shared" si="11"/>
        <v>5.7767947907986752</v>
      </c>
      <c r="AH42" s="125">
        <f t="shared" si="11"/>
        <v>5.7767947907986752</v>
      </c>
      <c r="AI42" s="125">
        <f t="shared" si="11"/>
        <v>5.7767947907986752</v>
      </c>
      <c r="AJ42" s="125">
        <f t="shared" si="11"/>
        <v>5.7767947907986752</v>
      </c>
      <c r="AK42" s="125">
        <f t="shared" si="11"/>
        <v>5.7767947907986752</v>
      </c>
      <c r="AL42" s="125">
        <f t="shared" si="11"/>
        <v>5.7767947907986752</v>
      </c>
    </row>
    <row r="43" spans="2:38" x14ac:dyDescent="0.3">
      <c r="B43" s="231" t="str">
        <f t="shared" si="8"/>
        <v>Biomass</v>
      </c>
      <c r="C43" s="125">
        <f t="shared" ref="C43:AL43" si="12">C7</f>
        <v>0.19125399367680812</v>
      </c>
      <c r="D43" s="125">
        <f t="shared" si="12"/>
        <v>0.36634567802881757</v>
      </c>
      <c r="E43" s="125">
        <f t="shared" si="12"/>
        <v>0.54143736238087214</v>
      </c>
      <c r="F43" s="125">
        <f t="shared" si="12"/>
        <v>0.54143736238087214</v>
      </c>
      <c r="G43" s="125">
        <f t="shared" si="12"/>
        <v>0.54143736238087214</v>
      </c>
      <c r="H43" s="125">
        <f t="shared" si="12"/>
        <v>0.54143736238087214</v>
      </c>
      <c r="I43" s="125">
        <f t="shared" si="12"/>
        <v>0.54143736238087214</v>
      </c>
      <c r="J43" s="125">
        <f t="shared" si="12"/>
        <v>0.54143736238087214</v>
      </c>
      <c r="K43" s="125">
        <f t="shared" si="12"/>
        <v>0.54143736238087214</v>
      </c>
      <c r="L43" s="125">
        <f t="shared" si="12"/>
        <v>0.54143736238087214</v>
      </c>
      <c r="M43" s="125">
        <f t="shared" si="12"/>
        <v>0.54143736238087214</v>
      </c>
      <c r="N43" s="125">
        <f t="shared" si="12"/>
        <v>0.54143736238087214</v>
      </c>
      <c r="O43" s="125">
        <f t="shared" si="12"/>
        <v>0.54143736238087214</v>
      </c>
      <c r="P43" s="125">
        <f t="shared" si="12"/>
        <v>0.54143736238087214</v>
      </c>
      <c r="Q43" s="125">
        <f t="shared" si="12"/>
        <v>0.54143736238087214</v>
      </c>
      <c r="R43" s="125">
        <f t="shared" si="12"/>
        <v>0.54143736238087214</v>
      </c>
      <c r="S43" s="125">
        <f t="shared" si="12"/>
        <v>0.54143736238087214</v>
      </c>
      <c r="T43" s="125">
        <f t="shared" si="12"/>
        <v>0.54143736238087214</v>
      </c>
      <c r="U43" s="125">
        <f t="shared" si="12"/>
        <v>0.54143736238087214</v>
      </c>
      <c r="V43" s="125">
        <f t="shared" si="12"/>
        <v>0.54143736238087214</v>
      </c>
      <c r="W43" s="125">
        <f t="shared" si="12"/>
        <v>0.54143736238087214</v>
      </c>
      <c r="X43" s="125">
        <f t="shared" si="12"/>
        <v>0.54143736238087214</v>
      </c>
      <c r="Y43" s="125">
        <f t="shared" si="12"/>
        <v>0.54143736238087214</v>
      </c>
      <c r="Z43" s="125">
        <f t="shared" si="12"/>
        <v>0.54143736238087214</v>
      </c>
      <c r="AA43" s="125">
        <f t="shared" si="12"/>
        <v>0.54143736238087214</v>
      </c>
      <c r="AB43" s="125">
        <f t="shared" si="12"/>
        <v>0.54143736238087214</v>
      </c>
      <c r="AC43" s="125">
        <f t="shared" si="12"/>
        <v>0.54143736238087214</v>
      </c>
      <c r="AD43" s="125">
        <f t="shared" si="12"/>
        <v>0.54143736238087214</v>
      </c>
      <c r="AE43" s="125">
        <f t="shared" si="12"/>
        <v>0.54143736238087214</v>
      </c>
      <c r="AF43" s="125">
        <f t="shared" si="12"/>
        <v>0.54143736238087214</v>
      </c>
      <c r="AG43" s="125">
        <f t="shared" si="12"/>
        <v>0.54143736238087214</v>
      </c>
      <c r="AH43" s="125">
        <f t="shared" si="12"/>
        <v>0.54143736238087214</v>
      </c>
      <c r="AI43" s="125">
        <f t="shared" si="12"/>
        <v>0.54143736238087214</v>
      </c>
      <c r="AJ43" s="125">
        <f t="shared" si="12"/>
        <v>0.54143736238087214</v>
      </c>
      <c r="AK43" s="125">
        <f t="shared" si="12"/>
        <v>0.54143736238087214</v>
      </c>
      <c r="AL43" s="125">
        <f t="shared" si="12"/>
        <v>0.54143736238087214</v>
      </c>
    </row>
    <row r="44" spans="2:38" x14ac:dyDescent="0.3">
      <c r="B44" s="231" t="str">
        <f t="shared" si="8"/>
        <v>Geothermal</v>
      </c>
      <c r="C44" s="125">
        <f t="shared" ref="C44:AL44" si="13">C8</f>
        <v>1.6487439528003287E-3</v>
      </c>
      <c r="D44" s="125">
        <f t="shared" si="13"/>
        <v>1.6487439528003287E-3</v>
      </c>
      <c r="E44" s="125">
        <f t="shared" si="13"/>
        <v>1.6487439528003287E-3</v>
      </c>
      <c r="F44" s="125">
        <f t="shared" si="13"/>
        <v>1.6487439528003287E-3</v>
      </c>
      <c r="G44" s="125">
        <f t="shared" si="13"/>
        <v>1.6487439528003287E-3</v>
      </c>
      <c r="H44" s="125">
        <f t="shared" si="13"/>
        <v>1.6487439528003287E-3</v>
      </c>
      <c r="I44" s="125">
        <f t="shared" si="13"/>
        <v>1.6487439528003287E-3</v>
      </c>
      <c r="J44" s="125">
        <f t="shared" si="13"/>
        <v>1.6487439528003287E-3</v>
      </c>
      <c r="K44" s="125">
        <f t="shared" si="13"/>
        <v>1.6487439528003287E-3</v>
      </c>
      <c r="L44" s="125">
        <f t="shared" si="13"/>
        <v>1.6487439528003287E-3</v>
      </c>
      <c r="M44" s="125">
        <f t="shared" si="13"/>
        <v>1.6487439528003287E-3</v>
      </c>
      <c r="N44" s="125">
        <f t="shared" si="13"/>
        <v>1.6487439528003287E-3</v>
      </c>
      <c r="O44" s="125">
        <f t="shared" si="13"/>
        <v>1.6487439528003287E-3</v>
      </c>
      <c r="P44" s="125">
        <f t="shared" si="13"/>
        <v>1.6487439528003287E-3</v>
      </c>
      <c r="Q44" s="125">
        <f t="shared" si="13"/>
        <v>1.6487439528003287E-3</v>
      </c>
      <c r="R44" s="125">
        <f t="shared" si="13"/>
        <v>1.6487439528003287E-3</v>
      </c>
      <c r="S44" s="125">
        <f t="shared" si="13"/>
        <v>1.6487439528003287E-3</v>
      </c>
      <c r="T44" s="125">
        <f t="shared" si="13"/>
        <v>1.6487439528003287E-3</v>
      </c>
      <c r="U44" s="125">
        <f t="shared" si="13"/>
        <v>1.6487439528003287E-3</v>
      </c>
      <c r="V44" s="125">
        <f t="shared" si="13"/>
        <v>1.6487439528003287E-3</v>
      </c>
      <c r="W44" s="125">
        <f t="shared" si="13"/>
        <v>1.6487439528003287E-3</v>
      </c>
      <c r="X44" s="125">
        <f t="shared" si="13"/>
        <v>1.6487439528003287E-3</v>
      </c>
      <c r="Y44" s="125">
        <f t="shared" si="13"/>
        <v>1.6487439528003287E-3</v>
      </c>
      <c r="Z44" s="125">
        <f t="shared" si="13"/>
        <v>1.6487439528003287E-3</v>
      </c>
      <c r="AA44" s="125">
        <f t="shared" si="13"/>
        <v>1.6487439528003287E-3</v>
      </c>
      <c r="AB44" s="125">
        <f t="shared" si="13"/>
        <v>1.6487439528003287E-3</v>
      </c>
      <c r="AC44" s="125">
        <f t="shared" si="13"/>
        <v>1.6487439528003287E-3</v>
      </c>
      <c r="AD44" s="125">
        <f t="shared" si="13"/>
        <v>1.6487439528003287E-3</v>
      </c>
      <c r="AE44" s="125">
        <f t="shared" si="13"/>
        <v>1.6487439528003287E-3</v>
      </c>
      <c r="AF44" s="125">
        <f t="shared" si="13"/>
        <v>1.6487439528003287E-3</v>
      </c>
      <c r="AG44" s="125">
        <f t="shared" si="13"/>
        <v>1.6487439528003287E-3</v>
      </c>
      <c r="AH44" s="125">
        <f t="shared" si="13"/>
        <v>1.6487439528003287E-3</v>
      </c>
      <c r="AI44" s="125">
        <f t="shared" si="13"/>
        <v>1.6487439528003287E-3</v>
      </c>
      <c r="AJ44" s="125">
        <f t="shared" si="13"/>
        <v>1.6487439528003287E-3</v>
      </c>
      <c r="AK44" s="125">
        <f t="shared" si="13"/>
        <v>1.6487439528003287E-3</v>
      </c>
      <c r="AL44" s="125">
        <f t="shared" si="13"/>
        <v>1.6487439528003287E-3</v>
      </c>
    </row>
    <row r="45" spans="2:38" x14ac:dyDescent="0.3">
      <c r="B45" s="231" t="str">
        <f t="shared" si="8"/>
        <v>Hydro</v>
      </c>
      <c r="C45" s="125">
        <f t="shared" ref="C45:AL45" si="14">C9</f>
        <v>1.6191252704483003</v>
      </c>
      <c r="D45" s="125">
        <f t="shared" si="14"/>
        <v>1.6191252704483003</v>
      </c>
      <c r="E45" s="125">
        <f t="shared" si="14"/>
        <v>1.6191252704483003</v>
      </c>
      <c r="F45" s="125">
        <f t="shared" si="14"/>
        <v>1.6191252704483003</v>
      </c>
      <c r="G45" s="125">
        <f t="shared" si="14"/>
        <v>1.6191252704483003</v>
      </c>
      <c r="H45" s="125">
        <f t="shared" si="14"/>
        <v>1.6191252704483003</v>
      </c>
      <c r="I45" s="125">
        <f t="shared" si="14"/>
        <v>1.6191252704483003</v>
      </c>
      <c r="J45" s="125">
        <f t="shared" si="14"/>
        <v>1.6191252704483003</v>
      </c>
      <c r="K45" s="125">
        <f t="shared" si="14"/>
        <v>1.6185507688468654</v>
      </c>
      <c r="L45" s="125">
        <f t="shared" si="14"/>
        <v>1.6128885605128469</v>
      </c>
      <c r="M45" s="125">
        <f t="shared" si="14"/>
        <v>1.5993594949696677</v>
      </c>
      <c r="N45" s="125">
        <f t="shared" si="14"/>
        <v>1.5635019309250144</v>
      </c>
      <c r="O45" s="125">
        <f t="shared" si="14"/>
        <v>1.5257712351762243</v>
      </c>
      <c r="P45" s="125">
        <f t="shared" si="14"/>
        <v>1.4739120258842811</v>
      </c>
      <c r="Q45" s="125">
        <f t="shared" si="14"/>
        <v>1.4627340798201629</v>
      </c>
      <c r="R45" s="125">
        <f t="shared" si="14"/>
        <v>1.4376309990722778</v>
      </c>
      <c r="S45" s="125">
        <f t="shared" si="14"/>
        <v>1.3771065382197201</v>
      </c>
      <c r="T45" s="125">
        <f t="shared" si="14"/>
        <v>1.328118499450361</v>
      </c>
      <c r="U45" s="125">
        <f t="shared" si="14"/>
        <v>1.2884252819660249</v>
      </c>
      <c r="V45" s="125">
        <f t="shared" si="14"/>
        <v>1.25539280280712</v>
      </c>
      <c r="W45" s="125">
        <f t="shared" si="14"/>
        <v>1.2287106142659336</v>
      </c>
      <c r="X45" s="125">
        <f t="shared" si="14"/>
        <v>1.2070939355261334</v>
      </c>
      <c r="Y45" s="125">
        <f t="shared" si="14"/>
        <v>1.1895487381039278</v>
      </c>
      <c r="Z45" s="125">
        <f t="shared" si="14"/>
        <v>1.1753395111689977</v>
      </c>
      <c r="AA45" s="125">
        <f t="shared" si="14"/>
        <v>1.1420020350171227</v>
      </c>
      <c r="AB45" s="125">
        <f t="shared" si="14"/>
        <v>1.0881701179287087</v>
      </c>
      <c r="AC45" s="125">
        <f t="shared" si="14"/>
        <v>1.0881391317624587</v>
      </c>
      <c r="AD45" s="125">
        <f t="shared" si="14"/>
        <v>1.0877438265689141</v>
      </c>
      <c r="AE45" s="125">
        <f t="shared" si="14"/>
        <v>1.0871872994022416</v>
      </c>
      <c r="AF45" s="125">
        <f t="shared" si="14"/>
        <v>1.0865840110123646</v>
      </c>
      <c r="AG45" s="125">
        <f t="shared" si="14"/>
        <v>1.0859490993756058</v>
      </c>
      <c r="AH45" s="125">
        <f t="shared" si="14"/>
        <v>1.0852718361899116</v>
      </c>
      <c r="AI45" s="125">
        <f t="shared" si="14"/>
        <v>1.084546313160899</v>
      </c>
      <c r="AJ45" s="125">
        <f t="shared" si="14"/>
        <v>1.083866341252623</v>
      </c>
      <c r="AK45" s="125">
        <f t="shared" si="14"/>
        <v>1.083181617666648</v>
      </c>
      <c r="AL45" s="125">
        <f t="shared" si="14"/>
        <v>1.0825127123294576</v>
      </c>
    </row>
    <row r="46" spans="2:38" x14ac:dyDescent="0.3">
      <c r="B46" s="231" t="str">
        <f t="shared" si="8"/>
        <v>Tier 1 Hydro</v>
      </c>
      <c r="C46" s="125">
        <f t="shared" ref="C46:AL46" si="15">C10</f>
        <v>2.4831121403996764E-2</v>
      </c>
      <c r="D46" s="125">
        <f t="shared" si="15"/>
        <v>2.4831121403996764E-2</v>
      </c>
      <c r="E46" s="125">
        <f t="shared" si="15"/>
        <v>2.4831121403996764E-2</v>
      </c>
      <c r="F46" s="125">
        <f t="shared" si="15"/>
        <v>2.4831121403996764E-2</v>
      </c>
      <c r="G46" s="125">
        <f t="shared" si="15"/>
        <v>2.4831121403996764E-2</v>
      </c>
      <c r="H46" s="125">
        <f t="shared" si="15"/>
        <v>2.4831121403996764E-2</v>
      </c>
      <c r="I46" s="125">
        <f t="shared" si="15"/>
        <v>2.4831121403996764E-2</v>
      </c>
      <c r="J46" s="125">
        <f t="shared" si="15"/>
        <v>2.4831121403996764E-2</v>
      </c>
      <c r="K46" s="125">
        <f t="shared" si="15"/>
        <v>2.4831121403996764E-2</v>
      </c>
      <c r="L46" s="125">
        <f t="shared" si="15"/>
        <v>2.4831121403996764E-2</v>
      </c>
      <c r="M46" s="125">
        <f t="shared" si="15"/>
        <v>2.4831121403996764E-2</v>
      </c>
      <c r="N46" s="125">
        <f t="shared" si="15"/>
        <v>2.4831121403996764E-2</v>
      </c>
      <c r="O46" s="125">
        <f t="shared" si="15"/>
        <v>2.4831121403996764E-2</v>
      </c>
      <c r="P46" s="125">
        <f t="shared" si="15"/>
        <v>2.4831121403996764E-2</v>
      </c>
      <c r="Q46" s="125">
        <f t="shared" si="15"/>
        <v>2.4831121403996764E-2</v>
      </c>
      <c r="R46" s="125">
        <f t="shared" si="15"/>
        <v>2.4831121403996764E-2</v>
      </c>
      <c r="S46" s="125">
        <f t="shared" si="15"/>
        <v>2.4831121403996764E-2</v>
      </c>
      <c r="T46" s="125">
        <f t="shared" si="15"/>
        <v>2.4831121403996764E-2</v>
      </c>
      <c r="U46" s="125">
        <f t="shared" si="15"/>
        <v>2.4831121403996764E-2</v>
      </c>
      <c r="V46" s="125">
        <f t="shared" si="15"/>
        <v>2.4831121403996764E-2</v>
      </c>
      <c r="W46" s="125">
        <f t="shared" si="15"/>
        <v>2.4831121403996764E-2</v>
      </c>
      <c r="X46" s="125">
        <f t="shared" si="15"/>
        <v>2.4831121403996764E-2</v>
      </c>
      <c r="Y46" s="125">
        <f t="shared" si="15"/>
        <v>2.4831121403996764E-2</v>
      </c>
      <c r="Z46" s="125">
        <f t="shared" si="15"/>
        <v>2.4831121403996764E-2</v>
      </c>
      <c r="AA46" s="125">
        <f t="shared" si="15"/>
        <v>2.4831121403996764E-2</v>
      </c>
      <c r="AB46" s="125">
        <f t="shared" si="15"/>
        <v>2.4831121403996764E-2</v>
      </c>
      <c r="AC46" s="125">
        <f t="shared" si="15"/>
        <v>2.4831121403996764E-2</v>
      </c>
      <c r="AD46" s="125">
        <f t="shared" si="15"/>
        <v>2.4831121403996764E-2</v>
      </c>
      <c r="AE46" s="125">
        <f t="shared" si="15"/>
        <v>2.4831121403996764E-2</v>
      </c>
      <c r="AF46" s="125">
        <f t="shared" si="15"/>
        <v>2.4831121403996764E-2</v>
      </c>
      <c r="AG46" s="125">
        <f t="shared" si="15"/>
        <v>2.4831121403996764E-2</v>
      </c>
      <c r="AH46" s="125">
        <f t="shared" si="15"/>
        <v>2.4831121403996764E-2</v>
      </c>
      <c r="AI46" s="125">
        <f t="shared" si="15"/>
        <v>2.4831121403996764E-2</v>
      </c>
      <c r="AJ46" s="125">
        <f t="shared" si="15"/>
        <v>2.4831121403996764E-2</v>
      </c>
      <c r="AK46" s="125">
        <f t="shared" si="15"/>
        <v>2.4831121403996764E-2</v>
      </c>
      <c r="AL46" s="125">
        <f t="shared" si="15"/>
        <v>2.4831121403996764E-2</v>
      </c>
    </row>
    <row r="47" spans="2:38" x14ac:dyDescent="0.3">
      <c r="B47" s="231" t="str">
        <f t="shared" si="8"/>
        <v>Natural Gas</v>
      </c>
      <c r="C47" s="125">
        <f t="shared" ref="C47:AL47" si="16">C11</f>
        <v>7.7650215340147408</v>
      </c>
      <c r="D47" s="125">
        <f t="shared" si="16"/>
        <v>7.4455319709410359</v>
      </c>
      <c r="E47" s="125">
        <f t="shared" si="16"/>
        <v>7.1609135744842503</v>
      </c>
      <c r="F47" s="125">
        <f t="shared" si="16"/>
        <v>11.78408599514284</v>
      </c>
      <c r="G47" s="125">
        <f t="shared" si="16"/>
        <v>11.393045872048965</v>
      </c>
      <c r="H47" s="125">
        <f t="shared" si="16"/>
        <v>11.674870120575077</v>
      </c>
      <c r="I47" s="125">
        <f t="shared" si="16"/>
        <v>14.624225235883715</v>
      </c>
      <c r="J47" s="125">
        <f t="shared" si="16"/>
        <v>14.356546461374563</v>
      </c>
      <c r="K47" s="125">
        <f t="shared" si="16"/>
        <v>13.531304346031142</v>
      </c>
      <c r="L47" s="125">
        <f t="shared" si="16"/>
        <v>13.089316521203532</v>
      </c>
      <c r="M47" s="125">
        <f t="shared" si="16"/>
        <v>12.729068443713754</v>
      </c>
      <c r="N47" s="125">
        <f t="shared" si="16"/>
        <v>11.58839209339193</v>
      </c>
      <c r="O47" s="125">
        <f t="shared" si="16"/>
        <v>11.495788548298094</v>
      </c>
      <c r="P47" s="125">
        <f t="shared" si="16"/>
        <v>10.561811552809008</v>
      </c>
      <c r="Q47" s="125">
        <f t="shared" si="16"/>
        <v>10.903525013559921</v>
      </c>
      <c r="R47" s="125">
        <f t="shared" si="16"/>
        <v>11.622838505652524</v>
      </c>
      <c r="S47" s="125">
        <f t="shared" si="16"/>
        <v>10.704262301171003</v>
      </c>
      <c r="T47" s="125">
        <f t="shared" si="16"/>
        <v>9.9289576471475591</v>
      </c>
      <c r="U47" s="125">
        <f t="shared" si="16"/>
        <v>9.2829800006844021</v>
      </c>
      <c r="V47" s="125">
        <f t="shared" si="16"/>
        <v>8.7153690463009621</v>
      </c>
      <c r="W47" s="125">
        <f t="shared" si="16"/>
        <v>8.1484350483908834</v>
      </c>
      <c r="X47" s="125">
        <f t="shared" si="16"/>
        <v>7.4868469132727364</v>
      </c>
      <c r="Y47" s="125">
        <f t="shared" si="16"/>
        <v>6.5499473670259549</v>
      </c>
      <c r="Z47" s="125">
        <f t="shared" si="16"/>
        <v>5.0526053821560817</v>
      </c>
      <c r="AA47" s="125">
        <f t="shared" si="16"/>
        <v>2.7873030370425171</v>
      </c>
      <c r="AB47" s="125">
        <f t="shared" si="16"/>
        <v>0</v>
      </c>
      <c r="AC47" s="125">
        <f t="shared" si="16"/>
        <v>0</v>
      </c>
      <c r="AD47" s="125">
        <f t="shared" si="16"/>
        <v>0</v>
      </c>
      <c r="AE47" s="125">
        <f t="shared" si="16"/>
        <v>0</v>
      </c>
      <c r="AF47" s="125">
        <f t="shared" si="16"/>
        <v>0</v>
      </c>
      <c r="AG47" s="125">
        <f t="shared" si="16"/>
        <v>0</v>
      </c>
      <c r="AH47" s="125">
        <f t="shared" si="16"/>
        <v>0</v>
      </c>
      <c r="AI47" s="125">
        <f t="shared" si="16"/>
        <v>0</v>
      </c>
      <c r="AJ47" s="125">
        <f t="shared" si="16"/>
        <v>0</v>
      </c>
      <c r="AK47" s="125">
        <f t="shared" si="16"/>
        <v>0</v>
      </c>
      <c r="AL47" s="125">
        <f t="shared" si="16"/>
        <v>0</v>
      </c>
    </row>
    <row r="48" spans="2:38" x14ac:dyDescent="0.3">
      <c r="B48" s="231" t="str">
        <f t="shared" si="8"/>
        <v>Oil</v>
      </c>
      <c r="C48" s="125">
        <f t="shared" ref="C48:AL48" si="17">C12</f>
        <v>2.0146345675501545</v>
      </c>
      <c r="D48" s="125">
        <f t="shared" si="17"/>
        <v>0.5187647453112717</v>
      </c>
      <c r="E48" s="125">
        <f t="shared" si="17"/>
        <v>8.5683053105740245E-2</v>
      </c>
      <c r="F48" s="125">
        <f t="shared" si="17"/>
        <v>0.34991720486846928</v>
      </c>
      <c r="G48" s="125">
        <f t="shared" si="17"/>
        <v>0.22287391427790496</v>
      </c>
      <c r="H48" s="125">
        <f t="shared" si="17"/>
        <v>0</v>
      </c>
      <c r="I48" s="125">
        <f t="shared" si="17"/>
        <v>0</v>
      </c>
      <c r="J48" s="125">
        <f t="shared" si="17"/>
        <v>0</v>
      </c>
      <c r="K48" s="125">
        <f t="shared" si="17"/>
        <v>0</v>
      </c>
      <c r="L48" s="125">
        <f t="shared" si="17"/>
        <v>0</v>
      </c>
      <c r="M48" s="125">
        <f t="shared" si="17"/>
        <v>0</v>
      </c>
      <c r="N48" s="125">
        <f t="shared" si="17"/>
        <v>0</v>
      </c>
      <c r="O48" s="125">
        <f t="shared" si="17"/>
        <v>0</v>
      </c>
      <c r="P48" s="125">
        <f t="shared" si="17"/>
        <v>0</v>
      </c>
      <c r="Q48" s="125">
        <f t="shared" si="17"/>
        <v>0</v>
      </c>
      <c r="R48" s="125">
        <f t="shared" si="17"/>
        <v>0</v>
      </c>
      <c r="S48" s="125">
        <f t="shared" si="17"/>
        <v>0</v>
      </c>
      <c r="T48" s="125">
        <f t="shared" si="17"/>
        <v>0</v>
      </c>
      <c r="U48" s="125">
        <f t="shared" si="17"/>
        <v>0</v>
      </c>
      <c r="V48" s="125">
        <f t="shared" si="17"/>
        <v>0</v>
      </c>
      <c r="W48" s="125">
        <f t="shared" si="17"/>
        <v>0</v>
      </c>
      <c r="X48" s="125">
        <f t="shared" si="17"/>
        <v>0</v>
      </c>
      <c r="Y48" s="125">
        <f t="shared" si="17"/>
        <v>0</v>
      </c>
      <c r="Z48" s="125">
        <f t="shared" si="17"/>
        <v>0</v>
      </c>
      <c r="AA48" s="125">
        <f t="shared" si="17"/>
        <v>0</v>
      </c>
      <c r="AB48" s="125">
        <f t="shared" si="17"/>
        <v>0</v>
      </c>
      <c r="AC48" s="125">
        <f t="shared" si="17"/>
        <v>0</v>
      </c>
      <c r="AD48" s="125">
        <f t="shared" si="17"/>
        <v>0</v>
      </c>
      <c r="AE48" s="125">
        <f t="shared" si="17"/>
        <v>0</v>
      </c>
      <c r="AF48" s="125">
        <f t="shared" si="17"/>
        <v>0</v>
      </c>
      <c r="AG48" s="125">
        <f t="shared" si="17"/>
        <v>0</v>
      </c>
      <c r="AH48" s="125">
        <f t="shared" si="17"/>
        <v>0</v>
      </c>
      <c r="AI48" s="125">
        <f t="shared" si="17"/>
        <v>0</v>
      </c>
      <c r="AJ48" s="125">
        <f t="shared" si="17"/>
        <v>0</v>
      </c>
      <c r="AK48" s="125">
        <f t="shared" si="17"/>
        <v>0</v>
      </c>
      <c r="AL48" s="125">
        <f t="shared" si="17"/>
        <v>0</v>
      </c>
    </row>
    <row r="49" spans="2:38" x14ac:dyDescent="0.3">
      <c r="B49" s="231" t="str">
        <f t="shared" si="8"/>
        <v>Coal</v>
      </c>
      <c r="C49" s="125">
        <f t="shared" ref="C49:AL49" si="18">C13</f>
        <v>14.581763168534183</v>
      </c>
      <c r="D49" s="125">
        <f t="shared" si="18"/>
        <v>10.664402572116444</v>
      </c>
      <c r="E49" s="125">
        <f t="shared" si="18"/>
        <v>7.7393160650405717</v>
      </c>
      <c r="F49" s="125">
        <f t="shared" si="18"/>
        <v>10.117419107471905</v>
      </c>
      <c r="G49" s="125">
        <f t="shared" si="18"/>
        <v>6.1728704421869001</v>
      </c>
      <c r="H49" s="125">
        <f t="shared" si="18"/>
        <v>5.6660440930273861</v>
      </c>
      <c r="I49" s="125">
        <f t="shared" si="18"/>
        <v>3.8674581901376897</v>
      </c>
      <c r="J49" s="125">
        <f t="shared" si="18"/>
        <v>3.0672546460722101</v>
      </c>
      <c r="K49" s="125">
        <f t="shared" si="18"/>
        <v>2.7550391481903218</v>
      </c>
      <c r="L49" s="125">
        <f t="shared" si="18"/>
        <v>2.661650951358296</v>
      </c>
      <c r="M49" s="125">
        <f t="shared" si="18"/>
        <v>2.575763521070777</v>
      </c>
      <c r="N49" s="125">
        <f t="shared" si="18"/>
        <v>2.4029462500676426</v>
      </c>
      <c r="O49" s="125">
        <f t="shared" si="18"/>
        <v>2.3376693850855585</v>
      </c>
      <c r="P49" s="125">
        <f t="shared" si="18"/>
        <v>2.2028923687602431</v>
      </c>
      <c r="Q49" s="125">
        <f t="shared" si="18"/>
        <v>2.2164325961526576</v>
      </c>
      <c r="R49" s="125">
        <f t="shared" si="18"/>
        <v>0</v>
      </c>
      <c r="S49" s="125">
        <f t="shared" si="18"/>
        <v>0</v>
      </c>
      <c r="T49" s="125">
        <f t="shared" si="18"/>
        <v>0</v>
      </c>
      <c r="U49" s="125">
        <f t="shared" si="18"/>
        <v>0</v>
      </c>
      <c r="V49" s="125">
        <f t="shared" si="18"/>
        <v>0</v>
      </c>
      <c r="W49" s="125">
        <f t="shared" si="18"/>
        <v>0</v>
      </c>
      <c r="X49" s="125">
        <f t="shared" si="18"/>
        <v>0</v>
      </c>
      <c r="Y49" s="125">
        <f t="shared" si="18"/>
        <v>0</v>
      </c>
      <c r="Z49" s="125">
        <f t="shared" si="18"/>
        <v>0</v>
      </c>
      <c r="AA49" s="125">
        <f t="shared" si="18"/>
        <v>0</v>
      </c>
      <c r="AB49" s="125">
        <f t="shared" si="18"/>
        <v>0</v>
      </c>
      <c r="AC49" s="125">
        <f t="shared" si="18"/>
        <v>0</v>
      </c>
      <c r="AD49" s="125">
        <f t="shared" si="18"/>
        <v>0</v>
      </c>
      <c r="AE49" s="125">
        <f t="shared" si="18"/>
        <v>0</v>
      </c>
      <c r="AF49" s="125">
        <f t="shared" si="18"/>
        <v>0</v>
      </c>
      <c r="AG49" s="125">
        <f t="shared" si="18"/>
        <v>0</v>
      </c>
      <c r="AH49" s="125">
        <f t="shared" si="18"/>
        <v>0</v>
      </c>
      <c r="AI49" s="125">
        <f t="shared" si="18"/>
        <v>0</v>
      </c>
      <c r="AJ49" s="125">
        <f t="shared" si="18"/>
        <v>0</v>
      </c>
      <c r="AK49" s="125">
        <f t="shared" si="18"/>
        <v>0</v>
      </c>
      <c r="AL49" s="125">
        <f t="shared" si="18"/>
        <v>0</v>
      </c>
    </row>
    <row r="50" spans="2:38" x14ac:dyDescent="0.3">
      <c r="B50" s="231" t="str">
        <f t="shared" si="8"/>
        <v>Nuclear</v>
      </c>
      <c r="C50" s="125">
        <f t="shared" ref="C50:AL50" si="19">C14</f>
        <v>14.213976000000883</v>
      </c>
      <c r="D50" s="125">
        <f t="shared" si="19"/>
        <v>14.213976000000883</v>
      </c>
      <c r="E50" s="125">
        <f t="shared" si="19"/>
        <v>15.320801999999764</v>
      </c>
      <c r="F50" s="125">
        <f t="shared" si="19"/>
        <v>15.320801999999764</v>
      </c>
      <c r="G50" s="125">
        <f t="shared" si="19"/>
        <v>15.320801999999764</v>
      </c>
      <c r="H50" s="125">
        <f t="shared" si="19"/>
        <v>15.320801999999764</v>
      </c>
      <c r="I50" s="125">
        <f t="shared" si="19"/>
        <v>15.320801999999764</v>
      </c>
      <c r="J50" s="125">
        <f t="shared" si="19"/>
        <v>15.320801999999764</v>
      </c>
      <c r="K50" s="125">
        <f t="shared" si="19"/>
        <v>15.320801999999764</v>
      </c>
      <c r="L50" s="125">
        <f t="shared" si="19"/>
        <v>15.320801999999764</v>
      </c>
      <c r="M50" s="125">
        <f t="shared" si="19"/>
        <v>15.320801999999764</v>
      </c>
      <c r="N50" s="125">
        <f t="shared" si="19"/>
        <v>15.320801999999764</v>
      </c>
      <c r="O50" s="125">
        <f t="shared" si="19"/>
        <v>15.320801999999764</v>
      </c>
      <c r="P50" s="125">
        <f t="shared" si="19"/>
        <v>15.320801999999764</v>
      </c>
      <c r="Q50" s="125">
        <f t="shared" si="19"/>
        <v>15.320801999999764</v>
      </c>
      <c r="R50" s="125">
        <f t="shared" si="19"/>
        <v>15.320801999999764</v>
      </c>
      <c r="S50" s="125">
        <f t="shared" si="19"/>
        <v>15.320801999999764</v>
      </c>
      <c r="T50" s="125">
        <f t="shared" si="19"/>
        <v>15.320801999999764</v>
      </c>
      <c r="U50" s="125">
        <f t="shared" si="19"/>
        <v>15.320801999999764</v>
      </c>
      <c r="V50" s="125">
        <f t="shared" si="19"/>
        <v>15.320801999999764</v>
      </c>
      <c r="W50" s="125">
        <f t="shared" si="19"/>
        <v>15.320801999999764</v>
      </c>
      <c r="X50" s="125">
        <f t="shared" si="19"/>
        <v>15.320801999999764</v>
      </c>
      <c r="Y50" s="125">
        <f t="shared" si="19"/>
        <v>15.320801999999764</v>
      </c>
      <c r="Z50" s="125">
        <f t="shared" si="19"/>
        <v>15.320801999999764</v>
      </c>
      <c r="AA50" s="125">
        <f t="shared" si="19"/>
        <v>15.320801999999764</v>
      </c>
      <c r="AB50" s="125">
        <f t="shared" si="19"/>
        <v>15.320801999999764</v>
      </c>
      <c r="AC50" s="125">
        <f t="shared" si="19"/>
        <v>15.320801999999764</v>
      </c>
      <c r="AD50" s="125">
        <f t="shared" si="19"/>
        <v>15.320801999999764</v>
      </c>
      <c r="AE50" s="125">
        <f t="shared" si="19"/>
        <v>15.320801999999764</v>
      </c>
      <c r="AF50" s="125">
        <f t="shared" si="19"/>
        <v>15.320801999999764</v>
      </c>
      <c r="AG50" s="125">
        <f t="shared" si="19"/>
        <v>15.320801999999764</v>
      </c>
      <c r="AH50" s="125">
        <f t="shared" si="19"/>
        <v>15.320801999999764</v>
      </c>
      <c r="AI50" s="125">
        <f t="shared" si="19"/>
        <v>15.320801999999764</v>
      </c>
      <c r="AJ50" s="125">
        <f t="shared" si="19"/>
        <v>15.320801999999764</v>
      </c>
      <c r="AK50" s="125">
        <f t="shared" si="19"/>
        <v>15.320801999999764</v>
      </c>
      <c r="AL50" s="125">
        <f t="shared" si="19"/>
        <v>15.320801999999764</v>
      </c>
    </row>
    <row r="51" spans="2:38" x14ac:dyDescent="0.3">
      <c r="B51" s="231" t="str">
        <f t="shared" si="8"/>
        <v>Imports</v>
      </c>
      <c r="C51" s="125">
        <f>C37</f>
        <v>20.16730871776608</v>
      </c>
      <c r="D51" s="125">
        <f t="shared" ref="D51:AL51" si="20">D37</f>
        <v>24.77090065241666</v>
      </c>
      <c r="E51" s="125">
        <f t="shared" si="20"/>
        <v>25.783418835712293</v>
      </c>
      <c r="F51" s="125">
        <f t="shared" si="20"/>
        <v>17.300416594844496</v>
      </c>
      <c r="G51" s="125">
        <f t="shared" si="20"/>
        <v>20.681476702794477</v>
      </c>
      <c r="H51" s="125">
        <f t="shared" si="20"/>
        <v>19.717988052798752</v>
      </c>
      <c r="I51" s="125">
        <f t="shared" si="20"/>
        <v>17.516700651428682</v>
      </c>
      <c r="J51" s="125">
        <f t="shared" si="20"/>
        <v>16.982068254833948</v>
      </c>
      <c r="K51" s="125">
        <f t="shared" si="20"/>
        <v>16.201591706578753</v>
      </c>
      <c r="L51" s="125">
        <f t="shared" si="20"/>
        <v>15.659030281657365</v>
      </c>
      <c r="M51" s="125">
        <f t="shared" si="20"/>
        <v>15.1080993170479</v>
      </c>
      <c r="N51" s="125">
        <f t="shared" si="20"/>
        <v>14.106448451881423</v>
      </c>
      <c r="O51" s="125">
        <f t="shared" si="20"/>
        <v>13.558871732507901</v>
      </c>
      <c r="P51" s="125">
        <f t="shared" si="20"/>
        <v>12.668977589921033</v>
      </c>
      <c r="Q51" s="125">
        <f t="shared" si="20"/>
        <v>12.319669887167946</v>
      </c>
      <c r="R51" s="125">
        <f t="shared" si="20"/>
        <v>12.32359637367421</v>
      </c>
      <c r="S51" s="125">
        <f t="shared" si="20"/>
        <v>12.49758410985754</v>
      </c>
      <c r="T51" s="125">
        <f t="shared" si="20"/>
        <v>12.691868377905839</v>
      </c>
      <c r="U51" s="125">
        <f t="shared" si="20"/>
        <v>12.918282923926302</v>
      </c>
      <c r="V51" s="125">
        <f t="shared" si="20"/>
        <v>13.158462900652765</v>
      </c>
      <c r="W51" s="125">
        <f t="shared" si="20"/>
        <v>13.397380471437575</v>
      </c>
      <c r="X51" s="125">
        <f t="shared" si="20"/>
        <v>13.60707500135231</v>
      </c>
      <c r="Y51" s="125">
        <f t="shared" si="20"/>
        <v>14.199158026843444</v>
      </c>
      <c r="Z51" s="125">
        <f t="shared" si="20"/>
        <v>14.960561391549231</v>
      </c>
      <c r="AA51" s="125">
        <f t="shared" si="20"/>
        <v>15.363460382676923</v>
      </c>
      <c r="AB51" s="125">
        <f t="shared" si="20"/>
        <v>14.962944888381621</v>
      </c>
      <c r="AC51" s="125">
        <f t="shared" si="20"/>
        <v>15.17253594058184</v>
      </c>
      <c r="AD51" s="125">
        <f t="shared" si="20"/>
        <v>15.371487496278725</v>
      </c>
      <c r="AE51" s="125">
        <f t="shared" si="20"/>
        <v>15.560751046263892</v>
      </c>
      <c r="AF51" s="125">
        <f t="shared" si="20"/>
        <v>15.740671147695643</v>
      </c>
      <c r="AG51" s="125">
        <f t="shared" si="20"/>
        <v>15.911427397624323</v>
      </c>
      <c r="AH51" s="125">
        <f t="shared" si="20"/>
        <v>16.074695191905196</v>
      </c>
      <c r="AI51" s="125">
        <f t="shared" si="20"/>
        <v>16.232489160917865</v>
      </c>
      <c r="AJ51" s="125">
        <f t="shared" si="20"/>
        <v>16.388506131515523</v>
      </c>
      <c r="AK51" s="125">
        <f t="shared" si="20"/>
        <v>16.543803444919238</v>
      </c>
      <c r="AL51" s="125">
        <f t="shared" si="20"/>
        <v>16.699419036668541</v>
      </c>
    </row>
    <row r="52" spans="2:38" x14ac:dyDescent="0.3">
      <c r="B52" s="231" t="str">
        <f t="shared" si="8"/>
        <v>Solar Thermal</v>
      </c>
      <c r="C52" s="125">
        <f t="shared" ref="C52:AL52" si="21">C16</f>
        <v>4.4934136175998141E-3</v>
      </c>
      <c r="D52" s="125">
        <f t="shared" si="21"/>
        <v>4.4934136175998141E-3</v>
      </c>
      <c r="E52" s="125">
        <f t="shared" si="21"/>
        <v>4.4934136175998141E-3</v>
      </c>
      <c r="F52" s="125">
        <f t="shared" si="21"/>
        <v>4.4934136175998141E-3</v>
      </c>
      <c r="G52" s="125">
        <f t="shared" si="21"/>
        <v>4.4934136175998141E-3</v>
      </c>
      <c r="H52" s="125">
        <f t="shared" si="21"/>
        <v>4.4934136175998141E-3</v>
      </c>
      <c r="I52" s="125">
        <f t="shared" si="21"/>
        <v>4.4934136175998141E-3</v>
      </c>
      <c r="J52" s="125">
        <f t="shared" si="21"/>
        <v>4.4934136175998141E-3</v>
      </c>
      <c r="K52" s="125">
        <f t="shared" si="21"/>
        <v>4.4934136175998141E-3</v>
      </c>
      <c r="L52" s="125">
        <f t="shared" si="21"/>
        <v>4.4934136175998141E-3</v>
      </c>
      <c r="M52" s="125">
        <f t="shared" si="21"/>
        <v>4.4934136175998141E-3</v>
      </c>
      <c r="N52" s="125">
        <f t="shared" si="21"/>
        <v>4.4934136175998141E-3</v>
      </c>
      <c r="O52" s="125">
        <f t="shared" si="21"/>
        <v>4.4934136175998141E-3</v>
      </c>
      <c r="P52" s="125">
        <f t="shared" si="21"/>
        <v>4.4934136175998141E-3</v>
      </c>
      <c r="Q52" s="125">
        <f t="shared" si="21"/>
        <v>4.4934136175998141E-3</v>
      </c>
      <c r="R52" s="125">
        <f t="shared" si="21"/>
        <v>4.4934136175998141E-3</v>
      </c>
      <c r="S52" s="125">
        <f t="shared" si="21"/>
        <v>4.4934136175998141E-3</v>
      </c>
      <c r="T52" s="125">
        <f t="shared" si="21"/>
        <v>4.4934136175998141E-3</v>
      </c>
      <c r="U52" s="125">
        <f t="shared" si="21"/>
        <v>4.4934136175998141E-3</v>
      </c>
      <c r="V52" s="125">
        <f t="shared" si="21"/>
        <v>4.4934136175998141E-3</v>
      </c>
      <c r="W52" s="125">
        <f t="shared" si="21"/>
        <v>4.4934136175998141E-3</v>
      </c>
      <c r="X52" s="125">
        <f t="shared" si="21"/>
        <v>4.4934136175998141E-3</v>
      </c>
      <c r="Y52" s="125">
        <f t="shared" si="21"/>
        <v>4.4934136175998141E-3</v>
      </c>
      <c r="Z52" s="125">
        <f t="shared" si="21"/>
        <v>4.4934136175998141E-3</v>
      </c>
      <c r="AA52" s="125">
        <f t="shared" si="21"/>
        <v>4.4934136175998141E-3</v>
      </c>
      <c r="AB52" s="125">
        <f t="shared" si="21"/>
        <v>4.4934136175998141E-3</v>
      </c>
      <c r="AC52" s="125">
        <f t="shared" si="21"/>
        <v>4.4934136175998141E-3</v>
      </c>
      <c r="AD52" s="125">
        <f t="shared" si="21"/>
        <v>4.4934136175998141E-3</v>
      </c>
      <c r="AE52" s="125">
        <f t="shared" si="21"/>
        <v>4.4934136175998141E-3</v>
      </c>
      <c r="AF52" s="125">
        <f t="shared" si="21"/>
        <v>4.4934136175998141E-3</v>
      </c>
      <c r="AG52" s="125">
        <f t="shared" si="21"/>
        <v>4.4934136175998141E-3</v>
      </c>
      <c r="AH52" s="125">
        <f t="shared" si="21"/>
        <v>4.4934136175998141E-3</v>
      </c>
      <c r="AI52" s="125">
        <f t="shared" si="21"/>
        <v>4.4934136175998141E-3</v>
      </c>
      <c r="AJ52" s="125">
        <f t="shared" si="21"/>
        <v>4.4934136175998141E-3</v>
      </c>
      <c r="AK52" s="125">
        <f t="shared" si="21"/>
        <v>4.4934136175998141E-3</v>
      </c>
      <c r="AL52" s="125">
        <f t="shared" si="21"/>
        <v>4.4934136175998141E-3</v>
      </c>
    </row>
    <row r="53" spans="2:38" x14ac:dyDescent="0.3">
      <c r="B53" s="231" t="str">
        <f t="shared" si="8"/>
        <v>Municipal Solid Waste</v>
      </c>
      <c r="C53" s="125">
        <f t="shared" ref="C53:AL53" si="22">C17</f>
        <v>0.72152171412483856</v>
      </c>
      <c r="D53" s="125">
        <f t="shared" si="22"/>
        <v>0.72152171412483856</v>
      </c>
      <c r="E53" s="125">
        <f t="shared" si="22"/>
        <v>0.72152171412483856</v>
      </c>
      <c r="F53" s="125">
        <f t="shared" si="22"/>
        <v>0.72152171412483856</v>
      </c>
      <c r="G53" s="125">
        <f t="shared" si="22"/>
        <v>0.72152171412483856</v>
      </c>
      <c r="H53" s="125">
        <f t="shared" si="22"/>
        <v>0.72152171412483856</v>
      </c>
      <c r="I53" s="125">
        <f t="shared" si="22"/>
        <v>0.72152171412483856</v>
      </c>
      <c r="J53" s="125">
        <f t="shared" si="22"/>
        <v>0.72152171412483856</v>
      </c>
      <c r="K53" s="125">
        <f t="shared" si="22"/>
        <v>0.72152171412483856</v>
      </c>
      <c r="L53" s="125">
        <f t="shared" si="22"/>
        <v>0.72152171412483856</v>
      </c>
      <c r="M53" s="125">
        <f t="shared" si="22"/>
        <v>0.72152171412483856</v>
      </c>
      <c r="N53" s="125">
        <f t="shared" si="22"/>
        <v>0.72152171412483856</v>
      </c>
      <c r="O53" s="125">
        <f t="shared" si="22"/>
        <v>0.72152171412483856</v>
      </c>
      <c r="P53" s="125">
        <f t="shared" si="22"/>
        <v>0.72152171412483856</v>
      </c>
      <c r="Q53" s="125">
        <f t="shared" si="22"/>
        <v>0.72152171412483856</v>
      </c>
      <c r="R53" s="125">
        <f t="shared" si="22"/>
        <v>0.72152171412483856</v>
      </c>
      <c r="S53" s="125">
        <f t="shared" si="22"/>
        <v>0.72152171412483856</v>
      </c>
      <c r="T53" s="125">
        <f t="shared" si="22"/>
        <v>0.72152171412483856</v>
      </c>
      <c r="U53" s="125">
        <f t="shared" si="22"/>
        <v>0.72152171412483856</v>
      </c>
      <c r="V53" s="125">
        <f t="shared" si="22"/>
        <v>0.72152171412483856</v>
      </c>
      <c r="W53" s="125">
        <f t="shared" si="22"/>
        <v>0.72152171412483856</v>
      </c>
      <c r="X53" s="125">
        <f t="shared" si="22"/>
        <v>0.72152171412483856</v>
      </c>
      <c r="Y53" s="125">
        <f t="shared" si="22"/>
        <v>0.72152171412483856</v>
      </c>
      <c r="Z53" s="125">
        <f t="shared" si="22"/>
        <v>0.72152171412483856</v>
      </c>
      <c r="AA53" s="125">
        <f t="shared" si="22"/>
        <v>0.72152171412483856</v>
      </c>
      <c r="AB53" s="125">
        <f t="shared" si="22"/>
        <v>0.72152171412483856</v>
      </c>
      <c r="AC53" s="125">
        <f t="shared" si="22"/>
        <v>0.72152171412483856</v>
      </c>
      <c r="AD53" s="125">
        <f t="shared" si="22"/>
        <v>0.72152171412483856</v>
      </c>
      <c r="AE53" s="125">
        <f t="shared" si="22"/>
        <v>0.72152171412483856</v>
      </c>
      <c r="AF53" s="125">
        <f t="shared" si="22"/>
        <v>0.72152171412483856</v>
      </c>
      <c r="AG53" s="125">
        <f t="shared" si="22"/>
        <v>0.72152171412483856</v>
      </c>
      <c r="AH53" s="125">
        <f t="shared" si="22"/>
        <v>0.72152171412483856</v>
      </c>
      <c r="AI53" s="125">
        <f t="shared" si="22"/>
        <v>0.72152171412483856</v>
      </c>
      <c r="AJ53" s="125">
        <f t="shared" si="22"/>
        <v>0.72152171412483856</v>
      </c>
      <c r="AK53" s="125">
        <f t="shared" si="22"/>
        <v>0.72152171412483856</v>
      </c>
      <c r="AL53" s="125">
        <f t="shared" si="22"/>
        <v>0.72152171412483856</v>
      </c>
    </row>
    <row r="54" spans="2:38" x14ac:dyDescent="0.3">
      <c r="B54" s="231" t="str">
        <f t="shared" si="8"/>
        <v>Black Liquor</v>
      </c>
      <c r="C54" s="125">
        <f t="shared" ref="C54:AL54" si="23">C18</f>
        <v>9.9934623820785357E-2</v>
      </c>
      <c r="D54" s="125">
        <f t="shared" si="23"/>
        <v>9.9934623820785357E-2</v>
      </c>
      <c r="E54" s="125">
        <f t="shared" si="23"/>
        <v>9.9934623820785357E-2</v>
      </c>
      <c r="F54" s="125">
        <f t="shared" si="23"/>
        <v>9.9934623820785357E-2</v>
      </c>
      <c r="G54" s="125">
        <f t="shared" si="23"/>
        <v>9.9934623820785357E-2</v>
      </c>
      <c r="H54" s="125">
        <f t="shared" si="23"/>
        <v>0</v>
      </c>
      <c r="I54" s="125">
        <f t="shared" si="23"/>
        <v>0</v>
      </c>
      <c r="J54" s="125">
        <f t="shared" si="23"/>
        <v>0</v>
      </c>
      <c r="K54" s="125">
        <f t="shared" si="23"/>
        <v>0</v>
      </c>
      <c r="L54" s="125">
        <f t="shared" si="23"/>
        <v>0</v>
      </c>
      <c r="M54" s="125">
        <f t="shared" si="23"/>
        <v>0</v>
      </c>
      <c r="N54" s="125">
        <f t="shared" si="23"/>
        <v>0</v>
      </c>
      <c r="O54" s="125">
        <f t="shared" si="23"/>
        <v>0</v>
      </c>
      <c r="P54" s="125">
        <f t="shared" si="23"/>
        <v>0</v>
      </c>
      <c r="Q54" s="125">
        <f t="shared" si="23"/>
        <v>0</v>
      </c>
      <c r="R54" s="125">
        <f t="shared" si="23"/>
        <v>0</v>
      </c>
      <c r="S54" s="125">
        <f t="shared" si="23"/>
        <v>0</v>
      </c>
      <c r="T54" s="125">
        <f t="shared" si="23"/>
        <v>0</v>
      </c>
      <c r="U54" s="125">
        <f t="shared" si="23"/>
        <v>0</v>
      </c>
      <c r="V54" s="125">
        <f t="shared" si="23"/>
        <v>0</v>
      </c>
      <c r="W54" s="125">
        <f t="shared" si="23"/>
        <v>0</v>
      </c>
      <c r="X54" s="125">
        <f t="shared" si="23"/>
        <v>0</v>
      </c>
      <c r="Y54" s="125">
        <f t="shared" si="23"/>
        <v>0</v>
      </c>
      <c r="Z54" s="125">
        <f t="shared" si="23"/>
        <v>0</v>
      </c>
      <c r="AA54" s="125">
        <f t="shared" si="23"/>
        <v>0</v>
      </c>
      <c r="AB54" s="125">
        <f t="shared" si="23"/>
        <v>0</v>
      </c>
      <c r="AC54" s="125">
        <f t="shared" si="23"/>
        <v>0</v>
      </c>
      <c r="AD54" s="125">
        <f t="shared" si="23"/>
        <v>0</v>
      </c>
      <c r="AE54" s="125">
        <f t="shared" si="23"/>
        <v>0</v>
      </c>
      <c r="AF54" s="125">
        <f t="shared" si="23"/>
        <v>0</v>
      </c>
      <c r="AG54" s="125">
        <f t="shared" si="23"/>
        <v>0</v>
      </c>
      <c r="AH54" s="125">
        <f t="shared" si="23"/>
        <v>0</v>
      </c>
      <c r="AI54" s="125">
        <f t="shared" si="23"/>
        <v>0</v>
      </c>
      <c r="AJ54" s="125">
        <f t="shared" si="23"/>
        <v>0</v>
      </c>
      <c r="AK54" s="125">
        <f t="shared" si="23"/>
        <v>0</v>
      </c>
      <c r="AL54" s="125">
        <f t="shared" si="23"/>
        <v>0</v>
      </c>
    </row>
    <row r="55" spans="2:38" x14ac:dyDescent="0.3">
      <c r="B55" s="231" t="str">
        <f t="shared" si="8"/>
        <v>Landfill Gas</v>
      </c>
      <c r="C55" s="125">
        <f t="shared" ref="C55:AL55" si="24">C19</f>
        <v>8.5444277529594173E-2</v>
      </c>
      <c r="D55" s="125">
        <f t="shared" si="24"/>
        <v>8.5444277529594173E-2</v>
      </c>
      <c r="E55" s="125">
        <f t="shared" si="24"/>
        <v>8.5444277529594173E-2</v>
      </c>
      <c r="F55" s="125">
        <f t="shared" si="24"/>
        <v>8.5444277529594173E-2</v>
      </c>
      <c r="G55" s="125">
        <f t="shared" si="24"/>
        <v>8.5444277529594173E-2</v>
      </c>
      <c r="H55" s="125">
        <f t="shared" si="24"/>
        <v>8.5444277529594173E-2</v>
      </c>
      <c r="I55" s="125">
        <f t="shared" si="24"/>
        <v>8.5444277529594173E-2</v>
      </c>
      <c r="J55" s="125">
        <f t="shared" si="24"/>
        <v>8.5444277529594173E-2</v>
      </c>
      <c r="K55" s="125">
        <f t="shared" si="24"/>
        <v>8.5444277529594173E-2</v>
      </c>
      <c r="L55" s="125">
        <f t="shared" si="24"/>
        <v>8.5444277529594173E-2</v>
      </c>
      <c r="M55" s="125">
        <f t="shared" si="24"/>
        <v>8.5444277529594173E-2</v>
      </c>
      <c r="N55" s="125">
        <f t="shared" si="24"/>
        <v>8.5444277529594173E-2</v>
      </c>
      <c r="O55" s="125">
        <f t="shared" si="24"/>
        <v>8.5444277529594173E-2</v>
      </c>
      <c r="P55" s="125">
        <f t="shared" si="24"/>
        <v>8.5444277529594173E-2</v>
      </c>
      <c r="Q55" s="125">
        <f t="shared" si="24"/>
        <v>8.5444277529594173E-2</v>
      </c>
      <c r="R55" s="125">
        <f t="shared" si="24"/>
        <v>8.5444277529594173E-2</v>
      </c>
      <c r="S55" s="125">
        <f t="shared" si="24"/>
        <v>8.5444277529594173E-2</v>
      </c>
      <c r="T55" s="125">
        <f t="shared" si="24"/>
        <v>8.5444277529594173E-2</v>
      </c>
      <c r="U55" s="125">
        <f t="shared" si="24"/>
        <v>8.5444277529594173E-2</v>
      </c>
      <c r="V55" s="125">
        <f t="shared" si="24"/>
        <v>8.5444277529594173E-2</v>
      </c>
      <c r="W55" s="125">
        <f t="shared" si="24"/>
        <v>8.5444277529594173E-2</v>
      </c>
      <c r="X55" s="125">
        <f t="shared" si="24"/>
        <v>8.5444277529594173E-2</v>
      </c>
      <c r="Y55" s="125">
        <f t="shared" si="24"/>
        <v>8.5444277529594173E-2</v>
      </c>
      <c r="Z55" s="125">
        <f t="shared" si="24"/>
        <v>8.5444277529594173E-2</v>
      </c>
      <c r="AA55" s="125">
        <f t="shared" si="24"/>
        <v>8.5444277529594173E-2</v>
      </c>
      <c r="AB55" s="125">
        <f t="shared" si="24"/>
        <v>8.5444277529594173E-2</v>
      </c>
      <c r="AC55" s="125">
        <f t="shared" si="24"/>
        <v>8.5444277529594173E-2</v>
      </c>
      <c r="AD55" s="125">
        <f t="shared" si="24"/>
        <v>8.5444277529594173E-2</v>
      </c>
      <c r="AE55" s="125">
        <f t="shared" si="24"/>
        <v>8.5444277529594173E-2</v>
      </c>
      <c r="AF55" s="125">
        <f t="shared" si="24"/>
        <v>8.5444277529594173E-2</v>
      </c>
      <c r="AG55" s="125">
        <f t="shared" si="24"/>
        <v>8.5444277529594173E-2</v>
      </c>
      <c r="AH55" s="125">
        <f t="shared" si="24"/>
        <v>8.5444277529594173E-2</v>
      </c>
      <c r="AI55" s="125">
        <f t="shared" si="24"/>
        <v>8.5444277529594173E-2</v>
      </c>
      <c r="AJ55" s="125">
        <f t="shared" si="24"/>
        <v>8.5444277529594173E-2</v>
      </c>
      <c r="AK55" s="125">
        <f t="shared" si="24"/>
        <v>8.5444277529594173E-2</v>
      </c>
      <c r="AL55" s="125">
        <f t="shared" si="24"/>
        <v>8.5444277529594173E-2</v>
      </c>
    </row>
    <row r="56" spans="2:38" x14ac:dyDescent="0.3">
      <c r="B56" s="231" t="str">
        <f t="shared" si="8"/>
        <v>CHP</v>
      </c>
      <c r="C56" s="125">
        <f t="shared" ref="C56:AL56" si="25">C20</f>
        <v>0</v>
      </c>
      <c r="D56" s="125">
        <f t="shared" si="25"/>
        <v>0</v>
      </c>
      <c r="E56" s="125">
        <f t="shared" si="25"/>
        <v>0</v>
      </c>
      <c r="F56" s="125">
        <f t="shared" si="25"/>
        <v>0</v>
      </c>
      <c r="G56" s="125">
        <f t="shared" si="25"/>
        <v>0</v>
      </c>
      <c r="H56" s="125">
        <f t="shared" si="25"/>
        <v>0</v>
      </c>
      <c r="I56" s="125">
        <f t="shared" si="25"/>
        <v>8.4095999999995105E-2</v>
      </c>
      <c r="J56" s="125">
        <f t="shared" si="25"/>
        <v>0.16819199999999021</v>
      </c>
      <c r="K56" s="125">
        <f t="shared" si="25"/>
        <v>0.25222478703368206</v>
      </c>
      <c r="L56" s="125">
        <f t="shared" si="25"/>
        <v>0.33546478020731912</v>
      </c>
      <c r="M56" s="125">
        <f t="shared" si="25"/>
        <v>0.41666789750848299</v>
      </c>
      <c r="N56" s="125">
        <f t="shared" si="25"/>
        <v>0.49063910541896927</v>
      </c>
      <c r="O56" s="125">
        <f t="shared" si="25"/>
        <v>0.5602665739436512</v>
      </c>
      <c r="P56" s="125">
        <f t="shared" si="25"/>
        <v>0.62135316815499109</v>
      </c>
      <c r="Q56" s="125">
        <f t="shared" si="25"/>
        <v>0.69433977978439543</v>
      </c>
      <c r="R56" s="125">
        <f t="shared" si="25"/>
        <v>0.76058463368551865</v>
      </c>
      <c r="S56" s="125">
        <f t="shared" si="25"/>
        <v>0.93199715735449729</v>
      </c>
      <c r="T56" s="125">
        <f t="shared" si="25"/>
        <v>1.0941306501293857</v>
      </c>
      <c r="U56" s="125">
        <f t="shared" si="25"/>
        <v>1.2499155621757134</v>
      </c>
      <c r="V56" s="125">
        <f t="shared" si="25"/>
        <v>1.4002589127106408</v>
      </c>
      <c r="W56" s="125">
        <f t="shared" si="25"/>
        <v>1.5479469720899754</v>
      </c>
      <c r="X56" s="125">
        <f t="shared" si="25"/>
        <v>1.6942154806017151</v>
      </c>
      <c r="Y56" s="125">
        <f t="shared" si="25"/>
        <v>1.840013963960123</v>
      </c>
      <c r="Z56" s="125">
        <f t="shared" si="25"/>
        <v>1.9858323567583531</v>
      </c>
      <c r="AA56" s="125">
        <f t="shared" si="25"/>
        <v>2.0876253207113358</v>
      </c>
      <c r="AB56" s="125">
        <f t="shared" si="25"/>
        <v>2.1314040294278804</v>
      </c>
      <c r="AC56" s="125">
        <f t="shared" si="25"/>
        <v>2.1334987556507192</v>
      </c>
      <c r="AD56" s="125">
        <f t="shared" si="25"/>
        <v>2.135121103232247</v>
      </c>
      <c r="AE56" s="125">
        <f t="shared" si="25"/>
        <v>2.1366568684056761</v>
      </c>
      <c r="AF56" s="125">
        <f t="shared" si="25"/>
        <v>2.1382805846393849</v>
      </c>
      <c r="AG56" s="125">
        <f t="shared" si="25"/>
        <v>2.1400081833066675</v>
      </c>
      <c r="AH56" s="125">
        <f t="shared" si="25"/>
        <v>2.1417996295540465</v>
      </c>
      <c r="AI56" s="125">
        <f t="shared" si="25"/>
        <v>2.143589527826733</v>
      </c>
      <c r="AJ56" s="125">
        <f t="shared" si="25"/>
        <v>2.1455473833758338</v>
      </c>
      <c r="AK56" s="125">
        <f t="shared" si="25"/>
        <v>2.1475385039860848</v>
      </c>
      <c r="AL56" s="125">
        <f t="shared" si="25"/>
        <v>2.1495803137229204</v>
      </c>
    </row>
    <row r="57" spans="2:38" ht="15" thickBot="1" x14ac:dyDescent="0.35">
      <c r="B57" s="231" t="str">
        <f t="shared" si="8"/>
        <v>Rooftop PV</v>
      </c>
      <c r="C57" s="125">
        <f t="shared" ref="C57:AL57" si="26">C21</f>
        <v>0.39958270923900002</v>
      </c>
      <c r="D57" s="125">
        <f t="shared" si="26"/>
        <v>0.77095196537099997</v>
      </c>
      <c r="E57" s="125">
        <f t="shared" si="26"/>
        <v>1.109332772331</v>
      </c>
      <c r="F57" s="125">
        <f t="shared" si="26"/>
        <v>1.2923413955969996</v>
      </c>
      <c r="G57" s="125">
        <f t="shared" si="26"/>
        <v>1.6027720292972496</v>
      </c>
      <c r="H57" s="125">
        <f t="shared" si="26"/>
        <v>1.9132026629974999</v>
      </c>
      <c r="I57" s="125">
        <f t="shared" si="26"/>
        <v>2.2236332966977503</v>
      </c>
      <c r="J57" s="125">
        <f t="shared" si="26"/>
        <v>2.5340639303980002</v>
      </c>
      <c r="K57" s="125">
        <f t="shared" si="26"/>
        <v>2.8444945640982495</v>
      </c>
      <c r="L57" s="125">
        <f t="shared" si="26"/>
        <v>3.1549251977984998</v>
      </c>
      <c r="M57" s="125">
        <f t="shared" si="26"/>
        <v>3.46535583149875</v>
      </c>
      <c r="N57" s="125">
        <f t="shared" si="26"/>
        <v>3.7757864651989999</v>
      </c>
      <c r="O57" s="125">
        <f t="shared" si="26"/>
        <v>4.0862170988992501</v>
      </c>
      <c r="P57" s="125">
        <f t="shared" si="26"/>
        <v>4.3966477325995008</v>
      </c>
      <c r="Q57" s="125">
        <f t="shared" si="26"/>
        <v>4.7070783662997515</v>
      </c>
      <c r="R57" s="125">
        <f t="shared" si="26"/>
        <v>5.0175090000000004</v>
      </c>
      <c r="S57" s="125">
        <f t="shared" si="26"/>
        <v>5.0175090000000004</v>
      </c>
      <c r="T57" s="125">
        <f t="shared" si="26"/>
        <v>5.0175090000000004</v>
      </c>
      <c r="U57" s="125">
        <f t="shared" si="26"/>
        <v>5.0175090000000004</v>
      </c>
      <c r="V57" s="125">
        <f t="shared" si="26"/>
        <v>5.0175090000000004</v>
      </c>
      <c r="W57" s="125">
        <f t="shared" si="26"/>
        <v>5.0175090000000004</v>
      </c>
      <c r="X57" s="125">
        <f t="shared" si="26"/>
        <v>5.0175090000000004</v>
      </c>
      <c r="Y57" s="125">
        <f t="shared" si="26"/>
        <v>5.0175090000000004</v>
      </c>
      <c r="Z57" s="125">
        <f t="shared" si="26"/>
        <v>5.0175090000000004</v>
      </c>
      <c r="AA57" s="125">
        <f t="shared" si="26"/>
        <v>5.0175090000000004</v>
      </c>
      <c r="AB57" s="125">
        <f t="shared" si="26"/>
        <v>5.0175090000000004</v>
      </c>
      <c r="AC57" s="125">
        <f t="shared" si="26"/>
        <v>5.0175090000000004</v>
      </c>
      <c r="AD57" s="125">
        <f t="shared" si="26"/>
        <v>5.0175090000000004</v>
      </c>
      <c r="AE57" s="125">
        <f t="shared" si="26"/>
        <v>5.0175090000000004</v>
      </c>
      <c r="AF57" s="125">
        <f t="shared" si="26"/>
        <v>5.0175090000000004</v>
      </c>
      <c r="AG57" s="125">
        <f t="shared" si="26"/>
        <v>5.0175090000000004</v>
      </c>
      <c r="AH57" s="125">
        <f t="shared" si="26"/>
        <v>5.0175090000000004</v>
      </c>
      <c r="AI57" s="125">
        <f t="shared" si="26"/>
        <v>5.0175090000000004</v>
      </c>
      <c r="AJ57" s="125">
        <f t="shared" si="26"/>
        <v>5.0175090000000004</v>
      </c>
      <c r="AK57" s="125">
        <f t="shared" si="26"/>
        <v>5.0175090000000004</v>
      </c>
      <c r="AL57" s="125">
        <f t="shared" si="26"/>
        <v>5.0175090000000004</v>
      </c>
    </row>
    <row r="58" spans="2:38" ht="15" thickBot="1" x14ac:dyDescent="0.35">
      <c r="B58" s="129" t="s">
        <v>52</v>
      </c>
      <c r="C58" s="130">
        <f t="shared" ref="C58:AL58" si="27">SUM(C40:C57)</f>
        <v>64.417078865226642</v>
      </c>
      <c r="D58" s="130">
        <f t="shared" si="27"/>
        <v>63.679181375977514</v>
      </c>
      <c r="E58" s="130">
        <f t="shared" si="27"/>
        <v>62.906677971637826</v>
      </c>
      <c r="F58" s="130">
        <f t="shared" si="27"/>
        <v>62.219158305121582</v>
      </c>
      <c r="G58" s="130">
        <f t="shared" si="27"/>
        <v>61.580869317641302</v>
      </c>
      <c r="H58" s="130">
        <f t="shared" si="27"/>
        <v>60.960796602532945</v>
      </c>
      <c r="I58" s="130">
        <f t="shared" si="27"/>
        <v>60.343134613469068</v>
      </c>
      <c r="J58" s="130">
        <f t="shared" si="27"/>
        <v>59.849621876389996</v>
      </c>
      <c r="K58" s="130">
        <f t="shared" si="27"/>
        <v>59.474669875337213</v>
      </c>
      <c r="L58" s="130">
        <f t="shared" si="27"/>
        <v>59.557978288057598</v>
      </c>
      <c r="M58" s="130">
        <f t="shared" si="27"/>
        <v>59.721320352296523</v>
      </c>
      <c r="N58" s="130">
        <f t="shared" si="27"/>
        <v>60.0251209974898</v>
      </c>
      <c r="O58" s="130">
        <f t="shared" si="27"/>
        <v>60.41582976233969</v>
      </c>
      <c r="P58" s="130">
        <f t="shared" si="27"/>
        <v>61.019634278418266</v>
      </c>
      <c r="Q58" s="130">
        <f t="shared" si="27"/>
        <v>61.563765773155367</v>
      </c>
      <c r="R58" s="130">
        <f t="shared" si="27"/>
        <v>62.064793586348898</v>
      </c>
      <c r="S58" s="130">
        <f t="shared" si="27"/>
        <v>62.92516761899968</v>
      </c>
      <c r="T58" s="130">
        <f t="shared" si="27"/>
        <v>63.900457360468195</v>
      </c>
      <c r="U58" s="130">
        <f t="shared" si="27"/>
        <v>64.989240863331176</v>
      </c>
      <c r="V58" s="130">
        <f t="shared" si="27"/>
        <v>66.120465901099394</v>
      </c>
      <c r="W58" s="130">
        <f t="shared" si="27"/>
        <v>67.203890724167039</v>
      </c>
      <c r="X58" s="130">
        <f t="shared" si="27"/>
        <v>68.116174563395788</v>
      </c>
      <c r="Y58" s="130">
        <f t="shared" si="27"/>
        <v>69.615914660854159</v>
      </c>
      <c r="Z58" s="130">
        <f t="shared" si="27"/>
        <v>71.007803530269001</v>
      </c>
      <c r="AA58" s="130">
        <f t="shared" si="27"/>
        <v>72.441518919600597</v>
      </c>
      <c r="AB58" s="130">
        <f t="shared" si="27"/>
        <v>73.902249086293068</v>
      </c>
      <c r="AC58" s="130">
        <f t="shared" si="27"/>
        <v>75.349758744816384</v>
      </c>
      <c r="AD58" s="130">
        <f t="shared" si="27"/>
        <v>76.769541912080783</v>
      </c>
      <c r="AE58" s="130">
        <f t="shared" si="27"/>
        <v>78.149342141816902</v>
      </c>
      <c r="AF58" s="130">
        <f t="shared" si="27"/>
        <v>79.480536577993206</v>
      </c>
      <c r="AG58" s="130">
        <f t="shared" si="27"/>
        <v>80.763455935914308</v>
      </c>
      <c r="AH58" s="130">
        <f t="shared" si="27"/>
        <v>82.009312258001913</v>
      </c>
      <c r="AI58" s="130">
        <f t="shared" si="27"/>
        <v>83.234551396617761</v>
      </c>
      <c r="AJ58" s="130">
        <f t="shared" si="27"/>
        <v>84.458097392979056</v>
      </c>
      <c r="AK58" s="130">
        <f t="shared" si="27"/>
        <v>85.696276582684334</v>
      </c>
      <c r="AL58" s="130">
        <f t="shared" si="27"/>
        <v>86.960196389467782</v>
      </c>
    </row>
    <row r="59" spans="2:38" x14ac:dyDescent="0.3">
      <c r="B59" s="225"/>
    </row>
    <row r="60" spans="2:38" x14ac:dyDescent="0.3">
      <c r="B60" s="225"/>
    </row>
    <row r="62" spans="2:38" s="230" customFormat="1" x14ac:dyDescent="0.3"/>
  </sheetData>
  <pageMargins left="0.7" right="0.7" top="0.75" bottom="0.75" header="0.3" footer="0.3"/>
  <pageSetup orientation="portrait" horizontalDpi="300" verticalDpi="30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D472-8D6A-4C2F-AC84-C46D6B3B314B}">
  <sheetPr codeName="Sheet60">
    <tabColor theme="2" tint="-0.499984740745262"/>
  </sheetPr>
  <dimension ref="A1:AK118"/>
  <sheetViews>
    <sheetView showGridLines="0" workbookViewId="0">
      <pane ySplit="15" topLeftCell="A56" activePane="bottomLeft" state="frozen"/>
      <selection pane="bottomLeft" activeCell="B66" sqref="A66:B66"/>
    </sheetView>
  </sheetViews>
  <sheetFormatPr defaultRowHeight="14.4" x14ac:dyDescent="0.3"/>
  <cols>
    <col min="1" max="1" width="47.5546875" bestFit="1" customWidth="1"/>
    <col min="2" max="38" width="7.109375" bestFit="1" customWidth="1"/>
  </cols>
  <sheetData>
    <row r="1" s="43" customFormat="1" x14ac:dyDescent="0.3"/>
    <row r="2" s="43" customFormat="1" x14ac:dyDescent="0.3"/>
    <row r="3" s="43" customFormat="1" x14ac:dyDescent="0.3"/>
    <row r="4" s="43" customFormat="1" x14ac:dyDescent="0.3"/>
    <row r="5" s="43" customFormat="1" x14ac:dyDescent="0.3"/>
    <row r="6" s="43" customFormat="1" x14ac:dyDescent="0.3"/>
    <row r="7" s="43" customFormat="1" x14ac:dyDescent="0.3"/>
    <row r="8" s="43" customFormat="1" x14ac:dyDescent="0.3"/>
    <row r="9" s="43" customFormat="1" x14ac:dyDescent="0.3"/>
    <row r="10" s="43" customFormat="1" x14ac:dyDescent="0.3"/>
    <row r="11" s="43" customFormat="1" x14ac:dyDescent="0.3"/>
    <row r="12" s="43" customFormat="1" x14ac:dyDescent="0.3"/>
    <row r="13" s="43" customFormat="1" x14ac:dyDescent="0.3"/>
    <row r="14" s="43" customFormat="1" x14ac:dyDescent="0.3"/>
    <row r="15" s="43" customFormat="1" x14ac:dyDescent="0.3"/>
    <row r="16" s="43" customFormat="1" x14ac:dyDescent="0.3"/>
    <row r="17" spans="1:37" s="43" customFormat="1" x14ac:dyDescent="0.3"/>
    <row r="18" spans="1:37" s="43" customFormat="1" x14ac:dyDescent="0.3">
      <c r="A18" s="57" t="s">
        <v>382</v>
      </c>
    </row>
    <row r="19" spans="1:37" s="43" customFormat="1" x14ac:dyDescent="0.3">
      <c r="A19" s="57" t="s">
        <v>275</v>
      </c>
    </row>
    <row r="20" spans="1:37" s="43" customFormat="1" x14ac:dyDescent="0.3">
      <c r="A20" s="57" t="s">
        <v>276</v>
      </c>
    </row>
    <row r="21" spans="1:37" s="43" customFormat="1" x14ac:dyDescent="0.3">
      <c r="A21" s="57" t="s">
        <v>265</v>
      </c>
    </row>
    <row r="22" spans="1:37" s="43" customFormat="1" x14ac:dyDescent="0.3">
      <c r="A22" s="57"/>
    </row>
    <row r="23" spans="1:37" s="43" customFormat="1" x14ac:dyDescent="0.3">
      <c r="A23" s="57" t="s">
        <v>246</v>
      </c>
      <c r="B23" s="57">
        <v>2015</v>
      </c>
      <c r="C23" s="57">
        <v>2016</v>
      </c>
      <c r="D23" s="57">
        <v>2017</v>
      </c>
      <c r="E23" s="57">
        <v>2018</v>
      </c>
      <c r="F23" s="57">
        <v>2019</v>
      </c>
      <c r="G23" s="57">
        <v>2020</v>
      </c>
      <c r="H23" s="57">
        <v>2021</v>
      </c>
      <c r="I23" s="57">
        <v>2022</v>
      </c>
      <c r="J23" s="57">
        <v>2023</v>
      </c>
      <c r="K23" s="57">
        <v>2024</v>
      </c>
      <c r="L23" s="57">
        <v>2025</v>
      </c>
      <c r="M23" s="57">
        <v>2026</v>
      </c>
      <c r="N23" s="57">
        <v>2027</v>
      </c>
      <c r="O23" s="57">
        <v>2028</v>
      </c>
      <c r="P23" s="57">
        <v>2029</v>
      </c>
      <c r="Q23" s="57">
        <v>2030</v>
      </c>
      <c r="R23" s="57">
        <v>2031</v>
      </c>
      <c r="S23" s="57">
        <v>2032</v>
      </c>
      <c r="T23" s="57">
        <v>2033</v>
      </c>
      <c r="U23" s="57">
        <v>2034</v>
      </c>
      <c r="V23" s="57">
        <v>2035</v>
      </c>
      <c r="W23" s="57">
        <v>2036</v>
      </c>
      <c r="X23" s="57">
        <v>2037</v>
      </c>
      <c r="Y23" s="57">
        <v>2038</v>
      </c>
      <c r="Z23" s="57">
        <v>2039</v>
      </c>
      <c r="AA23" s="57">
        <v>2040</v>
      </c>
      <c r="AB23" s="57">
        <v>2041</v>
      </c>
      <c r="AC23" s="57">
        <v>2042</v>
      </c>
      <c r="AD23" s="57">
        <v>2043</v>
      </c>
      <c r="AE23" s="57">
        <v>2044</v>
      </c>
      <c r="AF23" s="57">
        <v>2045</v>
      </c>
      <c r="AG23" s="57">
        <v>2046</v>
      </c>
      <c r="AH23" s="57">
        <v>2047</v>
      </c>
      <c r="AI23" s="57">
        <v>2048</v>
      </c>
      <c r="AJ23" s="57">
        <v>2049</v>
      </c>
      <c r="AK23" s="57">
        <v>2050</v>
      </c>
    </row>
    <row r="24" spans="1:37" s="43" customFormat="1" x14ac:dyDescent="0.3">
      <c r="A24" s="43" t="s">
        <v>277</v>
      </c>
      <c r="B24" s="56">
        <v>0.1816666666666667</v>
      </c>
      <c r="C24" s="56">
        <v>9.4333333333333352E-2</v>
      </c>
      <c r="D24" s="56">
        <v>7.0000000000000001E-3</v>
      </c>
      <c r="E24" s="56">
        <v>7.0000000000000001E-3</v>
      </c>
      <c r="F24" s="56">
        <v>7.0000000000000001E-3</v>
      </c>
      <c r="G24" s="56">
        <v>7.0000000000000001E-3</v>
      </c>
      <c r="H24" s="56">
        <v>7.0000000000000001E-3</v>
      </c>
      <c r="I24" s="56">
        <v>7.0000000000000001E-3</v>
      </c>
      <c r="J24" s="56">
        <v>7.0000000000000001E-3</v>
      </c>
      <c r="K24" s="56">
        <v>7.0000000000000001E-3</v>
      </c>
      <c r="L24" s="56">
        <v>7.0000000000000001E-3</v>
      </c>
      <c r="M24" s="56">
        <v>7.0000000000000001E-3</v>
      </c>
      <c r="N24" s="56">
        <v>7.0000000000000001E-3</v>
      </c>
      <c r="O24" s="56">
        <v>7.0000000000000001E-3</v>
      </c>
      <c r="P24" s="56">
        <v>7.0000000000000001E-3</v>
      </c>
      <c r="Q24" s="56">
        <v>7.0000000000000001E-3</v>
      </c>
      <c r="R24" s="56">
        <v>7.0000000000000001E-3</v>
      </c>
      <c r="S24" s="56">
        <v>7.0000000000000001E-3</v>
      </c>
      <c r="T24" s="56">
        <v>7.0000000000000001E-3</v>
      </c>
      <c r="U24" s="56">
        <v>7.0000000000000001E-3</v>
      </c>
      <c r="V24" s="56">
        <v>7.0000000000000001E-3</v>
      </c>
      <c r="W24" s="56">
        <v>7.0000000000000001E-3</v>
      </c>
      <c r="X24" s="56">
        <v>7.0000000000000001E-3</v>
      </c>
      <c r="Y24" s="56">
        <v>7.0000000000000001E-3</v>
      </c>
      <c r="Z24" s="56">
        <v>7.0000000000000001E-3</v>
      </c>
      <c r="AA24" s="56">
        <v>7.0000000000000001E-3</v>
      </c>
      <c r="AB24" s="56">
        <v>7.0000000000000001E-3</v>
      </c>
      <c r="AC24" s="56">
        <v>7.0000000000000001E-3</v>
      </c>
      <c r="AD24" s="56">
        <v>7.0000000000000001E-3</v>
      </c>
      <c r="AE24" s="56">
        <v>7.0000000000000001E-3</v>
      </c>
      <c r="AF24" s="56">
        <v>7.0000000000000001E-3</v>
      </c>
      <c r="AG24" s="56">
        <v>7.0000000000000001E-3</v>
      </c>
      <c r="AH24" s="56">
        <v>7.0000000000000001E-3</v>
      </c>
      <c r="AI24" s="56">
        <v>7.0000000000000001E-3</v>
      </c>
      <c r="AJ24" s="56">
        <v>7.0000000000000001E-3</v>
      </c>
      <c r="AK24" s="56">
        <v>7.0000000000000001E-3</v>
      </c>
    </row>
    <row r="25" spans="1:37" s="43" customFormat="1" x14ac:dyDescent="0.3">
      <c r="A25" s="43" t="s">
        <v>278</v>
      </c>
      <c r="B25" s="56">
        <v>0.82533333333333336</v>
      </c>
      <c r="C25" s="56">
        <v>0.80066666666666664</v>
      </c>
      <c r="D25" s="56">
        <v>0.77600000000000002</v>
      </c>
      <c r="E25" s="56">
        <v>0.77600000000000002</v>
      </c>
      <c r="F25" s="56">
        <v>0.77600000000000002</v>
      </c>
      <c r="G25" s="56">
        <v>0.77600000000000002</v>
      </c>
      <c r="H25" s="56">
        <v>0.77600000000000002</v>
      </c>
      <c r="I25" s="56">
        <v>0.77600000000000002</v>
      </c>
      <c r="J25" s="56">
        <v>0.77600000000000002</v>
      </c>
      <c r="K25" s="56">
        <v>0.77600000000000002</v>
      </c>
      <c r="L25" s="56">
        <v>0.77600000000000002</v>
      </c>
      <c r="M25" s="56">
        <v>0.77600000000000002</v>
      </c>
      <c r="N25" s="56">
        <v>0.77600000000000002</v>
      </c>
      <c r="O25" s="56">
        <v>0.77600000000000002</v>
      </c>
      <c r="P25" s="56">
        <v>0.77600000000000002</v>
      </c>
      <c r="Q25" s="56">
        <v>0.77600000000000002</v>
      </c>
      <c r="R25" s="56">
        <v>0.77600000000000002</v>
      </c>
      <c r="S25" s="56">
        <v>0.77600000000000002</v>
      </c>
      <c r="T25" s="56">
        <v>0.77600000000000002</v>
      </c>
      <c r="U25" s="56">
        <v>0.77600000000000002</v>
      </c>
      <c r="V25" s="56">
        <v>0.77600000000000002</v>
      </c>
      <c r="W25" s="56">
        <v>0.77600000000000002</v>
      </c>
      <c r="X25" s="56">
        <v>0.77600000000000002</v>
      </c>
      <c r="Y25" s="56">
        <v>0.77600000000000002</v>
      </c>
      <c r="Z25" s="56">
        <v>0.77600000000000002</v>
      </c>
      <c r="AA25" s="56">
        <v>0.77600000000000002</v>
      </c>
      <c r="AB25" s="56">
        <v>0.77600000000000002</v>
      </c>
      <c r="AC25" s="56">
        <v>0.77600000000000002</v>
      </c>
      <c r="AD25" s="56">
        <v>0.77600000000000002</v>
      </c>
      <c r="AE25" s="56">
        <v>0.77600000000000002</v>
      </c>
      <c r="AF25" s="56">
        <v>0.77600000000000002</v>
      </c>
      <c r="AG25" s="56">
        <v>0.77600000000000002</v>
      </c>
      <c r="AH25" s="56">
        <v>0.77600000000000002</v>
      </c>
      <c r="AI25" s="56">
        <v>0.77600000000000002</v>
      </c>
      <c r="AJ25" s="56">
        <v>0.77600000000000002</v>
      </c>
      <c r="AK25" s="56">
        <v>0.77600000000000002</v>
      </c>
    </row>
    <row r="26" spans="1:37" s="43" customFormat="1" x14ac:dyDescent="0.3">
      <c r="A26" s="43" t="s">
        <v>279</v>
      </c>
      <c r="B26" s="56">
        <v>0.47033333333333333</v>
      </c>
      <c r="C26" s="56">
        <v>0.48966666666666669</v>
      </c>
      <c r="D26" s="56">
        <v>0.50900000000000001</v>
      </c>
      <c r="E26" s="56">
        <v>0.50900000000000001</v>
      </c>
      <c r="F26" s="56">
        <v>0.50900000000000001</v>
      </c>
      <c r="G26" s="56">
        <v>0.50900000000000001</v>
      </c>
      <c r="H26" s="56">
        <v>0.50900000000000001</v>
      </c>
      <c r="I26" s="56">
        <v>0.50900000000000001</v>
      </c>
      <c r="J26" s="56">
        <v>0.50900000000000001</v>
      </c>
      <c r="K26" s="56">
        <v>0.50900000000000001</v>
      </c>
      <c r="L26" s="56">
        <v>0.50900000000000001</v>
      </c>
      <c r="M26" s="56">
        <v>0.50900000000000001</v>
      </c>
      <c r="N26" s="56">
        <v>0.50900000000000001</v>
      </c>
      <c r="O26" s="56">
        <v>0.50900000000000001</v>
      </c>
      <c r="P26" s="56">
        <v>0.50900000000000001</v>
      </c>
      <c r="Q26" s="56">
        <v>0.50900000000000001</v>
      </c>
      <c r="R26" s="56">
        <v>0.50900000000000001</v>
      </c>
      <c r="S26" s="56">
        <v>0.50900000000000001</v>
      </c>
      <c r="T26" s="56">
        <v>0.50900000000000001</v>
      </c>
      <c r="U26" s="56">
        <v>0.50900000000000001</v>
      </c>
      <c r="V26" s="56">
        <v>0.50900000000000001</v>
      </c>
      <c r="W26" s="56">
        <v>0.50900000000000001</v>
      </c>
      <c r="X26" s="56">
        <v>0.50900000000000001</v>
      </c>
      <c r="Y26" s="56">
        <v>0.50900000000000001</v>
      </c>
      <c r="Z26" s="56">
        <v>0.50900000000000001</v>
      </c>
      <c r="AA26" s="56">
        <v>0.50900000000000001</v>
      </c>
      <c r="AB26" s="56">
        <v>0.50900000000000001</v>
      </c>
      <c r="AC26" s="56">
        <v>0.50900000000000001</v>
      </c>
      <c r="AD26" s="56">
        <v>0.50900000000000001</v>
      </c>
      <c r="AE26" s="56">
        <v>0.50900000000000001</v>
      </c>
      <c r="AF26" s="56">
        <v>0.50900000000000001</v>
      </c>
      <c r="AG26" s="56">
        <v>0.50900000000000001</v>
      </c>
      <c r="AH26" s="56">
        <v>0.50900000000000001</v>
      </c>
      <c r="AI26" s="56">
        <v>0.50900000000000001</v>
      </c>
      <c r="AJ26" s="56">
        <v>0.50900000000000001</v>
      </c>
      <c r="AK26" s="56">
        <v>0.50900000000000001</v>
      </c>
    </row>
    <row r="27" spans="1:37" s="43" customFormat="1" x14ac:dyDescent="0.3">
      <c r="A27" s="43" t="s">
        <v>280</v>
      </c>
      <c r="B27" s="56">
        <v>0.314</v>
      </c>
      <c r="C27" s="56">
        <v>0.311</v>
      </c>
      <c r="D27" s="56">
        <v>0.308</v>
      </c>
      <c r="E27" s="56">
        <v>0.308</v>
      </c>
      <c r="F27" s="56">
        <v>0.308</v>
      </c>
      <c r="G27" s="56">
        <v>0.308</v>
      </c>
      <c r="H27" s="56">
        <v>0.308</v>
      </c>
      <c r="I27" s="56">
        <v>0.308</v>
      </c>
      <c r="J27" s="56">
        <v>0.308</v>
      </c>
      <c r="K27" s="56">
        <v>0.308</v>
      </c>
      <c r="L27" s="56">
        <v>0.308</v>
      </c>
      <c r="M27" s="56">
        <v>0.308</v>
      </c>
      <c r="N27" s="56">
        <v>0.308</v>
      </c>
      <c r="O27" s="56">
        <v>0.308</v>
      </c>
      <c r="P27" s="56">
        <v>0.308</v>
      </c>
      <c r="Q27" s="56">
        <v>0.308</v>
      </c>
      <c r="R27" s="56">
        <v>0.308</v>
      </c>
      <c r="S27" s="56">
        <v>0.308</v>
      </c>
      <c r="T27" s="56">
        <v>0.308</v>
      </c>
      <c r="U27" s="56">
        <v>0.308</v>
      </c>
      <c r="V27" s="56">
        <v>0.308</v>
      </c>
      <c r="W27" s="56">
        <v>0.308</v>
      </c>
      <c r="X27" s="56">
        <v>0.308</v>
      </c>
      <c r="Y27" s="56">
        <v>0.308</v>
      </c>
      <c r="Z27" s="56">
        <v>0.308</v>
      </c>
      <c r="AA27" s="56">
        <v>0.308</v>
      </c>
      <c r="AB27" s="56">
        <v>0.308</v>
      </c>
      <c r="AC27" s="56">
        <v>0.308</v>
      </c>
      <c r="AD27" s="56">
        <v>0.308</v>
      </c>
      <c r="AE27" s="56">
        <v>0.308</v>
      </c>
      <c r="AF27" s="56">
        <v>0.308</v>
      </c>
      <c r="AG27" s="56">
        <v>0.308</v>
      </c>
      <c r="AH27" s="56">
        <v>0.308</v>
      </c>
      <c r="AI27" s="56">
        <v>0.308</v>
      </c>
      <c r="AJ27" s="56">
        <v>0.308</v>
      </c>
      <c r="AK27" s="56">
        <v>0.308</v>
      </c>
    </row>
    <row r="28" spans="1:37" s="43" customFormat="1" x14ac:dyDescent="0.3">
      <c r="A28" s="43" t="s">
        <v>281</v>
      </c>
      <c r="B28" s="56">
        <v>6.9999999999999993E-3</v>
      </c>
      <c r="C28" s="56">
        <v>8.9999999999999993E-3</v>
      </c>
      <c r="D28" s="56">
        <v>1.0999999999999999E-2</v>
      </c>
      <c r="E28" s="56">
        <v>1.0999999999999999E-2</v>
      </c>
      <c r="F28" s="56">
        <v>1.0999999999999999E-2</v>
      </c>
      <c r="G28" s="56">
        <v>1.0999999999999999E-2</v>
      </c>
      <c r="H28" s="56">
        <v>1.0999999999999999E-2</v>
      </c>
      <c r="I28" s="56">
        <v>1.0999999999999999E-2</v>
      </c>
      <c r="J28" s="56">
        <v>1.0999999999999999E-2</v>
      </c>
      <c r="K28" s="56">
        <v>1.0999999999999999E-2</v>
      </c>
      <c r="L28" s="56">
        <v>1.0999999999999999E-2</v>
      </c>
      <c r="M28" s="56">
        <v>1.0999999999999999E-2</v>
      </c>
      <c r="N28" s="56">
        <v>1.0999999999999999E-2</v>
      </c>
      <c r="O28" s="56">
        <v>1.0999999999999999E-2</v>
      </c>
      <c r="P28" s="56">
        <v>1.0999999999999999E-2</v>
      </c>
      <c r="Q28" s="56">
        <v>1.0999999999999999E-2</v>
      </c>
      <c r="R28" s="56">
        <v>1.0999999999999999E-2</v>
      </c>
      <c r="S28" s="56">
        <v>1.0999999999999999E-2</v>
      </c>
      <c r="T28" s="56">
        <v>1.0999999999999999E-2</v>
      </c>
      <c r="U28" s="56">
        <v>1.0999999999999999E-2</v>
      </c>
      <c r="V28" s="56">
        <v>1.0999999999999999E-2</v>
      </c>
      <c r="W28" s="56">
        <v>1.0999999999999999E-2</v>
      </c>
      <c r="X28" s="56">
        <v>1.0999999999999999E-2</v>
      </c>
      <c r="Y28" s="56">
        <v>1.0999999999999999E-2</v>
      </c>
      <c r="Z28" s="56">
        <v>1.0999999999999999E-2</v>
      </c>
      <c r="AA28" s="56">
        <v>1.0999999999999999E-2</v>
      </c>
      <c r="AB28" s="56">
        <v>1.0999999999999999E-2</v>
      </c>
      <c r="AC28" s="56">
        <v>1.0999999999999999E-2</v>
      </c>
      <c r="AD28" s="56">
        <v>1.0999999999999999E-2</v>
      </c>
      <c r="AE28" s="56">
        <v>1.0999999999999999E-2</v>
      </c>
      <c r="AF28" s="56">
        <v>1.0999999999999999E-2</v>
      </c>
      <c r="AG28" s="56">
        <v>1.0999999999999999E-2</v>
      </c>
      <c r="AH28" s="56">
        <v>1.0999999999999999E-2</v>
      </c>
      <c r="AI28" s="56">
        <v>1.0999999999999999E-2</v>
      </c>
      <c r="AJ28" s="56">
        <v>1.0999999999999999E-2</v>
      </c>
      <c r="AK28" s="56">
        <v>1.0999999999999999E-2</v>
      </c>
    </row>
    <row r="29" spans="1:37" s="43" customFormat="1" x14ac:dyDescent="0.3">
      <c r="A29" s="43" t="s">
        <v>282</v>
      </c>
      <c r="B29" s="56">
        <v>-0.05</v>
      </c>
      <c r="C29" s="56">
        <v>-0.05</v>
      </c>
      <c r="D29" s="56">
        <v>-0.05</v>
      </c>
      <c r="E29" s="56">
        <v>-0.35</v>
      </c>
      <c r="F29" s="56">
        <v>-0.37</v>
      </c>
      <c r="G29" s="56">
        <v>-0.39</v>
      </c>
      <c r="H29" s="56">
        <v>-0.4</v>
      </c>
      <c r="I29" s="56">
        <v>-0.41</v>
      </c>
      <c r="J29" s="56">
        <v>-0.42</v>
      </c>
      <c r="K29" s="56">
        <v>-0.43</v>
      </c>
      <c r="L29" s="56">
        <v>-0.43</v>
      </c>
      <c r="M29" s="56">
        <v>-0.44</v>
      </c>
      <c r="N29" s="56">
        <v>-0.45</v>
      </c>
      <c r="O29" s="56">
        <v>-0.46</v>
      </c>
      <c r="P29" s="56">
        <v>-0.47</v>
      </c>
      <c r="Q29" s="56">
        <v>-0.47</v>
      </c>
      <c r="R29" s="56">
        <v>-0.47</v>
      </c>
      <c r="S29" s="56">
        <v>-0.47</v>
      </c>
      <c r="T29" s="56">
        <v>-0.47</v>
      </c>
      <c r="U29" s="56">
        <v>-0.47</v>
      </c>
      <c r="V29" s="56">
        <v>-0.47</v>
      </c>
      <c r="W29" s="56">
        <v>-0.47</v>
      </c>
      <c r="X29" s="56">
        <v>-0.47</v>
      </c>
      <c r="Y29" s="56">
        <v>-0.47</v>
      </c>
      <c r="Z29" s="56">
        <v>-0.47</v>
      </c>
      <c r="AA29" s="56">
        <v>-0.47</v>
      </c>
      <c r="AB29" s="56">
        <v>-0.47</v>
      </c>
      <c r="AC29" s="56">
        <v>-0.47</v>
      </c>
      <c r="AD29" s="56">
        <v>-0.47</v>
      </c>
      <c r="AE29" s="56">
        <v>-0.47</v>
      </c>
      <c r="AF29" s="56">
        <v>-0.47</v>
      </c>
      <c r="AG29" s="56">
        <v>-0.47</v>
      </c>
      <c r="AH29" s="56">
        <v>-0.47</v>
      </c>
      <c r="AI29" s="56">
        <v>-0.47</v>
      </c>
      <c r="AJ29" s="56">
        <v>-0.47</v>
      </c>
      <c r="AK29" s="56">
        <v>-0.47</v>
      </c>
    </row>
    <row r="30" spans="1:37" s="43" customFormat="1" x14ac:dyDescent="0.3">
      <c r="A30" s="43" t="s">
        <v>283</v>
      </c>
      <c r="B30" s="56">
        <v>4.766666666666667E-2</v>
      </c>
      <c r="C30" s="56">
        <v>3.4333333333333341E-2</v>
      </c>
      <c r="D30" s="56">
        <v>2.1000000000000001E-2</v>
      </c>
      <c r="E30" s="56">
        <v>2.1000000000000001E-2</v>
      </c>
      <c r="F30" s="56">
        <v>2.1000000000000001E-2</v>
      </c>
      <c r="G30" s="56">
        <v>2.1000000000000001E-2</v>
      </c>
      <c r="H30" s="56">
        <v>2.1000000000000001E-2</v>
      </c>
      <c r="I30" s="56">
        <v>2.1000000000000001E-2</v>
      </c>
      <c r="J30" s="56">
        <v>2.1000000000000001E-2</v>
      </c>
      <c r="K30" s="56">
        <v>2.1000000000000001E-2</v>
      </c>
      <c r="L30" s="56">
        <v>2.1000000000000001E-2</v>
      </c>
      <c r="M30" s="56">
        <v>2.1000000000000001E-2</v>
      </c>
      <c r="N30" s="56">
        <v>2.1000000000000001E-2</v>
      </c>
      <c r="O30" s="56">
        <v>2.1000000000000001E-2</v>
      </c>
      <c r="P30" s="56">
        <v>2.1000000000000001E-2</v>
      </c>
      <c r="Q30" s="56">
        <v>2.1000000000000001E-2</v>
      </c>
      <c r="R30" s="56">
        <v>2.1000000000000001E-2</v>
      </c>
      <c r="S30" s="56">
        <v>2.1000000000000001E-2</v>
      </c>
      <c r="T30" s="56">
        <v>2.1000000000000001E-2</v>
      </c>
      <c r="U30" s="56">
        <v>2.1000000000000001E-2</v>
      </c>
      <c r="V30" s="56">
        <v>2.1000000000000001E-2</v>
      </c>
      <c r="W30" s="56">
        <v>2.1000000000000001E-2</v>
      </c>
      <c r="X30" s="56">
        <v>2.1000000000000001E-2</v>
      </c>
      <c r="Y30" s="56">
        <v>2.1000000000000001E-2</v>
      </c>
      <c r="Z30" s="56">
        <v>2.1000000000000001E-2</v>
      </c>
      <c r="AA30" s="56">
        <v>2.1000000000000001E-2</v>
      </c>
      <c r="AB30" s="56">
        <v>2.1000000000000001E-2</v>
      </c>
      <c r="AC30" s="56">
        <v>2.1000000000000001E-2</v>
      </c>
      <c r="AD30" s="56">
        <v>2.1000000000000001E-2</v>
      </c>
      <c r="AE30" s="56">
        <v>2.1000000000000001E-2</v>
      </c>
      <c r="AF30" s="56">
        <v>2.1000000000000001E-2</v>
      </c>
      <c r="AG30" s="56">
        <v>2.1000000000000001E-2</v>
      </c>
      <c r="AH30" s="56">
        <v>2.1000000000000001E-2</v>
      </c>
      <c r="AI30" s="56">
        <v>2.1000000000000001E-2</v>
      </c>
      <c r="AJ30" s="56">
        <v>2.1000000000000001E-2</v>
      </c>
      <c r="AK30" s="56">
        <v>2.1000000000000001E-2</v>
      </c>
    </row>
    <row r="31" spans="1:37" s="43" customFormat="1" x14ac:dyDescent="0.3">
      <c r="A31" s="43" t="s">
        <v>284</v>
      </c>
      <c r="B31" s="56">
        <v>-10.45</v>
      </c>
      <c r="C31" s="56">
        <v>-10.45</v>
      </c>
      <c r="D31" s="56">
        <v>-10.45</v>
      </c>
      <c r="E31" s="56">
        <v>-10.8</v>
      </c>
      <c r="F31" s="56">
        <v>-10.88</v>
      </c>
      <c r="G31" s="56">
        <v>-10.96</v>
      </c>
      <c r="H31" s="56">
        <v>-10.98</v>
      </c>
      <c r="I31" s="56">
        <v>-11</v>
      </c>
      <c r="J31" s="56">
        <v>-11.02</v>
      </c>
      <c r="K31" s="56">
        <v>-11.04</v>
      </c>
      <c r="L31" s="56">
        <v>-11.06</v>
      </c>
      <c r="M31" s="56">
        <v>-11.09</v>
      </c>
      <c r="N31" s="56">
        <v>-11.11</v>
      </c>
      <c r="O31" s="56">
        <v>-11.13</v>
      </c>
      <c r="P31" s="56">
        <v>-11.15</v>
      </c>
      <c r="Q31" s="56">
        <v>-11.17</v>
      </c>
      <c r="R31" s="56">
        <v>-11.17</v>
      </c>
      <c r="S31" s="56">
        <v>-11.17</v>
      </c>
      <c r="T31" s="56">
        <v>-11.17</v>
      </c>
      <c r="U31" s="56">
        <v>-11.17</v>
      </c>
      <c r="V31" s="56">
        <v>-11.17</v>
      </c>
      <c r="W31" s="56">
        <v>-11.17</v>
      </c>
      <c r="X31" s="56">
        <v>-11.17</v>
      </c>
      <c r="Y31" s="56">
        <v>-11.17</v>
      </c>
      <c r="Z31" s="56">
        <v>-11.17</v>
      </c>
      <c r="AA31" s="56">
        <v>-11.17</v>
      </c>
      <c r="AB31" s="56">
        <v>-11.17</v>
      </c>
      <c r="AC31" s="56">
        <v>-11.17</v>
      </c>
      <c r="AD31" s="56">
        <v>-11.17</v>
      </c>
      <c r="AE31" s="56">
        <v>-11.17</v>
      </c>
      <c r="AF31" s="56">
        <v>-11.17</v>
      </c>
      <c r="AG31" s="56">
        <v>-11.17</v>
      </c>
      <c r="AH31" s="56">
        <v>-11.17</v>
      </c>
      <c r="AI31" s="56">
        <v>-11.17</v>
      </c>
      <c r="AJ31" s="56">
        <v>-11.17</v>
      </c>
      <c r="AK31" s="56">
        <v>-11.17</v>
      </c>
    </row>
    <row r="32" spans="1:37" s="43" customFormat="1" x14ac:dyDescent="0.3">
      <c r="A32" s="43" t="s">
        <v>285</v>
      </c>
      <c r="B32" s="56">
        <v>-1.33</v>
      </c>
      <c r="C32" s="56">
        <v>-1.33</v>
      </c>
      <c r="D32" s="56">
        <v>-1.33</v>
      </c>
      <c r="E32" s="56">
        <v>-1.33</v>
      </c>
      <c r="F32" s="56">
        <v>-1.33</v>
      </c>
      <c r="G32" s="56">
        <v>-1.33</v>
      </c>
      <c r="H32" s="56">
        <v>-1.33</v>
      </c>
      <c r="I32" s="56">
        <v>-1.33</v>
      </c>
      <c r="J32" s="56">
        <v>-1.33</v>
      </c>
      <c r="K32" s="56">
        <v>-1.33</v>
      </c>
      <c r="L32" s="56">
        <v>-1.33</v>
      </c>
      <c r="M32" s="56">
        <v>-1.33</v>
      </c>
      <c r="N32" s="56">
        <v>-1.33</v>
      </c>
      <c r="O32" s="56">
        <v>-1.33</v>
      </c>
      <c r="P32" s="56">
        <v>-1.33</v>
      </c>
      <c r="Q32" s="56">
        <v>-1.33</v>
      </c>
      <c r="R32" s="56">
        <v>-1.33</v>
      </c>
      <c r="S32" s="56">
        <v>-1.33</v>
      </c>
      <c r="T32" s="56">
        <v>-1.33</v>
      </c>
      <c r="U32" s="56">
        <v>-1.33</v>
      </c>
      <c r="V32" s="56">
        <v>-1.33</v>
      </c>
      <c r="W32" s="56">
        <v>-1.33</v>
      </c>
      <c r="X32" s="56">
        <v>-1.33</v>
      </c>
      <c r="Y32" s="56">
        <v>-1.33</v>
      </c>
      <c r="Z32" s="56">
        <v>-1.33</v>
      </c>
      <c r="AA32" s="56">
        <v>-1.33</v>
      </c>
      <c r="AB32" s="56">
        <v>-1.33</v>
      </c>
      <c r="AC32" s="56">
        <v>-1.33</v>
      </c>
      <c r="AD32" s="56">
        <v>-1.33</v>
      </c>
      <c r="AE32" s="56">
        <v>-1.33</v>
      </c>
      <c r="AF32" s="56">
        <v>-1.33</v>
      </c>
      <c r="AG32" s="56">
        <v>-1.33</v>
      </c>
      <c r="AH32" s="56">
        <v>-1.33</v>
      </c>
      <c r="AI32" s="56">
        <v>-1.33</v>
      </c>
      <c r="AJ32" s="56">
        <v>-1.33</v>
      </c>
      <c r="AK32" s="56">
        <v>-1.33</v>
      </c>
    </row>
    <row r="33" spans="1:37" s="43" customFormat="1" x14ac:dyDescent="0.3">
      <c r="A33" s="43" t="s">
        <v>286</v>
      </c>
      <c r="B33" s="56">
        <v>0.16033333333333333</v>
      </c>
      <c r="C33" s="56">
        <v>0.14066666666666666</v>
      </c>
      <c r="D33" s="56">
        <v>0.121</v>
      </c>
      <c r="E33" s="56">
        <v>0.121</v>
      </c>
      <c r="F33" s="56">
        <v>0.121</v>
      </c>
      <c r="G33" s="56">
        <v>0.121</v>
      </c>
      <c r="H33" s="56">
        <v>0.121</v>
      </c>
      <c r="I33" s="56">
        <v>0.121</v>
      </c>
      <c r="J33" s="56">
        <v>0.121</v>
      </c>
      <c r="K33" s="56">
        <v>0.121</v>
      </c>
      <c r="L33" s="56">
        <v>0.121</v>
      </c>
      <c r="M33" s="56">
        <v>0.121</v>
      </c>
      <c r="N33" s="56">
        <v>0.121</v>
      </c>
      <c r="O33" s="56">
        <v>0.121</v>
      </c>
      <c r="P33" s="56">
        <v>0.121</v>
      </c>
      <c r="Q33" s="56">
        <v>0.121</v>
      </c>
      <c r="R33" s="56">
        <v>0.121</v>
      </c>
      <c r="S33" s="56">
        <v>0.121</v>
      </c>
      <c r="T33" s="56">
        <v>0.121</v>
      </c>
      <c r="U33" s="56">
        <v>0.121</v>
      </c>
      <c r="V33" s="56">
        <v>0.121</v>
      </c>
      <c r="W33" s="56">
        <v>0.121</v>
      </c>
      <c r="X33" s="56">
        <v>0.121</v>
      </c>
      <c r="Y33" s="56">
        <v>0.121</v>
      </c>
      <c r="Z33" s="56">
        <v>0.121</v>
      </c>
      <c r="AA33" s="56">
        <v>0.121</v>
      </c>
      <c r="AB33" s="56">
        <v>0.121</v>
      </c>
      <c r="AC33" s="56">
        <v>0.121</v>
      </c>
      <c r="AD33" s="56">
        <v>0.121</v>
      </c>
      <c r="AE33" s="56">
        <v>0.121</v>
      </c>
      <c r="AF33" s="56">
        <v>0.121</v>
      </c>
      <c r="AG33" s="56">
        <v>0.121</v>
      </c>
      <c r="AH33" s="56">
        <v>0.121</v>
      </c>
      <c r="AI33" s="56">
        <v>0.121</v>
      </c>
      <c r="AJ33" s="56">
        <v>0.121</v>
      </c>
      <c r="AK33" s="56">
        <v>0.121</v>
      </c>
    </row>
    <row r="34" spans="1:37" s="43" customFormat="1" x14ac:dyDescent="0.3">
      <c r="A34" s="43" t="s">
        <v>287</v>
      </c>
      <c r="B34" s="56">
        <v>0.72340000000000004</v>
      </c>
      <c r="C34" s="56">
        <v>0.66720000000000002</v>
      </c>
      <c r="D34" s="56">
        <v>0.61099999999999999</v>
      </c>
      <c r="E34" s="56">
        <v>0.61249999999999993</v>
      </c>
      <c r="F34" s="56">
        <v>0.61399999999999999</v>
      </c>
      <c r="G34" s="56">
        <v>0.61399999999999999</v>
      </c>
      <c r="H34" s="56">
        <v>0.61399999999999999</v>
      </c>
      <c r="I34" s="56">
        <v>0.61399999999999999</v>
      </c>
      <c r="J34" s="56">
        <v>0.61399999999999999</v>
      </c>
      <c r="K34" s="56">
        <v>0.61399999999999999</v>
      </c>
      <c r="L34" s="56">
        <v>0.61399999999999999</v>
      </c>
      <c r="M34" s="56">
        <v>0.61399999999999999</v>
      </c>
      <c r="N34" s="56">
        <v>0.61399999999999999</v>
      </c>
      <c r="O34" s="56">
        <v>0.61399999999999999</v>
      </c>
      <c r="P34" s="56">
        <v>0.61399999999999999</v>
      </c>
      <c r="Q34" s="56">
        <v>0.61399999999999999</v>
      </c>
      <c r="R34" s="56">
        <v>0.61399999999999999</v>
      </c>
      <c r="S34" s="56">
        <v>0.61399999999999999</v>
      </c>
      <c r="T34" s="56">
        <v>0.61399999999999999</v>
      </c>
      <c r="U34" s="56">
        <v>0.61399999999999999</v>
      </c>
      <c r="V34" s="56">
        <v>0.61399999999999999</v>
      </c>
      <c r="W34" s="56">
        <v>0.61399999999999999</v>
      </c>
      <c r="X34" s="56">
        <v>0.61399999999999999</v>
      </c>
      <c r="Y34" s="56">
        <v>0.61399999999999999</v>
      </c>
      <c r="Z34" s="56">
        <v>0.61399999999999999</v>
      </c>
      <c r="AA34" s="56">
        <v>0.61399999999999999</v>
      </c>
      <c r="AB34" s="56">
        <v>0.61399999999999999</v>
      </c>
      <c r="AC34" s="56">
        <v>0.61399999999999999</v>
      </c>
      <c r="AD34" s="56">
        <v>0.61399999999999999</v>
      </c>
      <c r="AE34" s="56">
        <v>0.61399999999999999</v>
      </c>
      <c r="AF34" s="56">
        <v>0.61399999999999999</v>
      </c>
      <c r="AG34" s="56">
        <v>0.61399999999999999</v>
      </c>
      <c r="AH34" s="56">
        <v>0.61399999999999999</v>
      </c>
      <c r="AI34" s="56">
        <v>0.61399999999999999</v>
      </c>
      <c r="AJ34" s="56">
        <v>0.61399999999999999</v>
      </c>
      <c r="AK34" s="56">
        <v>0.61399999999999999</v>
      </c>
    </row>
    <row r="35" spans="1:37" s="43" customFormat="1" x14ac:dyDescent="0.3">
      <c r="A35" s="43" t="s">
        <v>288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</row>
    <row r="36" spans="1:37" s="43" customFormat="1" x14ac:dyDescent="0.3">
      <c r="A36" s="43" t="s">
        <v>289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</row>
    <row r="37" spans="1:37" s="43" customFormat="1" x14ac:dyDescent="0.3">
      <c r="A37" s="43" t="s">
        <v>290</v>
      </c>
      <c r="B37" s="56">
        <v>1.3333333333333333E-3</v>
      </c>
      <c r="C37" s="56">
        <v>1.6666666666666666E-3</v>
      </c>
      <c r="D37" s="56">
        <v>2E-3</v>
      </c>
      <c r="E37" s="56">
        <v>2E-3</v>
      </c>
      <c r="F37" s="56">
        <v>2E-3</v>
      </c>
      <c r="G37" s="56">
        <v>2E-3</v>
      </c>
      <c r="H37" s="56">
        <v>2E-3</v>
      </c>
      <c r="I37" s="56">
        <v>2E-3</v>
      </c>
      <c r="J37" s="56">
        <v>2E-3</v>
      </c>
      <c r="K37" s="56">
        <v>2E-3</v>
      </c>
      <c r="L37" s="56">
        <v>2E-3</v>
      </c>
      <c r="M37" s="56">
        <v>2E-3</v>
      </c>
      <c r="N37" s="56">
        <v>2E-3</v>
      </c>
      <c r="O37" s="56">
        <v>2E-3</v>
      </c>
      <c r="P37" s="56">
        <v>2E-3</v>
      </c>
      <c r="Q37" s="56">
        <v>2E-3</v>
      </c>
      <c r="R37" s="56">
        <v>2E-3</v>
      </c>
      <c r="S37" s="56">
        <v>2E-3</v>
      </c>
      <c r="T37" s="56">
        <v>2E-3</v>
      </c>
      <c r="U37" s="56">
        <v>2E-3</v>
      </c>
      <c r="V37" s="56">
        <v>2E-3</v>
      </c>
      <c r="W37" s="56">
        <v>2E-3</v>
      </c>
      <c r="X37" s="56">
        <v>2E-3</v>
      </c>
      <c r="Y37" s="56">
        <v>2E-3</v>
      </c>
      <c r="Z37" s="56">
        <v>2E-3</v>
      </c>
      <c r="AA37" s="56">
        <v>2E-3</v>
      </c>
      <c r="AB37" s="56">
        <v>2E-3</v>
      </c>
      <c r="AC37" s="56">
        <v>2E-3</v>
      </c>
      <c r="AD37" s="56">
        <v>2E-3</v>
      </c>
      <c r="AE37" s="56">
        <v>2E-3</v>
      </c>
      <c r="AF37" s="56">
        <v>2E-3</v>
      </c>
      <c r="AG37" s="56">
        <v>2E-3</v>
      </c>
      <c r="AH37" s="56">
        <v>2E-3</v>
      </c>
      <c r="AI37" s="56">
        <v>2E-3</v>
      </c>
      <c r="AJ37" s="56">
        <v>2E-3</v>
      </c>
      <c r="AK37" s="56">
        <v>2E-3</v>
      </c>
    </row>
    <row r="38" spans="1:37" s="43" customFormat="1" x14ac:dyDescent="0.3">
      <c r="A38" s="43" t="s">
        <v>291</v>
      </c>
      <c r="B38" s="56">
        <v>1.5580000000000001</v>
      </c>
      <c r="C38" s="56">
        <v>1.5349999999999999</v>
      </c>
      <c r="D38" s="56">
        <v>1.512</v>
      </c>
      <c r="E38" s="56">
        <v>1.512</v>
      </c>
      <c r="F38" s="56">
        <v>1.512</v>
      </c>
      <c r="G38" s="56">
        <v>1.512</v>
      </c>
      <c r="H38" s="56">
        <v>1.512</v>
      </c>
      <c r="I38" s="56">
        <v>1.512</v>
      </c>
      <c r="J38" s="56">
        <v>1.512</v>
      </c>
      <c r="K38" s="56">
        <v>1.512</v>
      </c>
      <c r="L38" s="56">
        <v>1.512</v>
      </c>
      <c r="M38" s="56">
        <v>1.512</v>
      </c>
      <c r="N38" s="56">
        <v>1.512</v>
      </c>
      <c r="O38" s="56">
        <v>1.512</v>
      </c>
      <c r="P38" s="56">
        <v>1.512</v>
      </c>
      <c r="Q38" s="56">
        <v>1.512</v>
      </c>
      <c r="R38" s="56">
        <v>1.512</v>
      </c>
      <c r="S38" s="56">
        <v>1.512</v>
      </c>
      <c r="T38" s="56">
        <v>1.512</v>
      </c>
      <c r="U38" s="56">
        <v>1.512</v>
      </c>
      <c r="V38" s="56">
        <v>1.512</v>
      </c>
      <c r="W38" s="56">
        <v>1.512</v>
      </c>
      <c r="X38" s="56">
        <v>1.512</v>
      </c>
      <c r="Y38" s="56">
        <v>1.512</v>
      </c>
      <c r="Z38" s="56">
        <v>1.512</v>
      </c>
      <c r="AA38" s="56">
        <v>1.512</v>
      </c>
      <c r="AB38" s="56">
        <v>1.512</v>
      </c>
      <c r="AC38" s="56">
        <v>1.512</v>
      </c>
      <c r="AD38" s="56">
        <v>1.512</v>
      </c>
      <c r="AE38" s="56">
        <v>1.512</v>
      </c>
      <c r="AF38" s="56">
        <v>1.512</v>
      </c>
      <c r="AG38" s="56">
        <v>1.512</v>
      </c>
      <c r="AH38" s="56">
        <v>1.512</v>
      </c>
      <c r="AI38" s="56">
        <v>1.512</v>
      </c>
      <c r="AJ38" s="56">
        <v>1.512</v>
      </c>
      <c r="AK38" s="56">
        <v>1.512</v>
      </c>
    </row>
    <row r="39" spans="1:37" s="43" customFormat="1" x14ac:dyDescent="0.3">
      <c r="A39" s="43" t="s">
        <v>292</v>
      </c>
      <c r="B39" s="56">
        <v>4.4666666666666667E-2</v>
      </c>
      <c r="C39" s="56">
        <v>4.2333333333333334E-2</v>
      </c>
      <c r="D39" s="56">
        <v>0.04</v>
      </c>
      <c r="E39" s="56">
        <v>0.04</v>
      </c>
      <c r="F39" s="56">
        <v>0.04</v>
      </c>
      <c r="G39" s="56">
        <v>0.04</v>
      </c>
      <c r="H39" s="56">
        <v>0.04</v>
      </c>
      <c r="I39" s="56">
        <v>0.04</v>
      </c>
      <c r="J39" s="56">
        <v>0.04</v>
      </c>
      <c r="K39" s="56">
        <v>0.04</v>
      </c>
      <c r="L39" s="56">
        <v>0.04</v>
      </c>
      <c r="M39" s="56">
        <v>0.04</v>
      </c>
      <c r="N39" s="56">
        <v>0.04</v>
      </c>
      <c r="O39" s="56">
        <v>0.04</v>
      </c>
      <c r="P39" s="56">
        <v>0.04</v>
      </c>
      <c r="Q39" s="56">
        <v>0.04</v>
      </c>
      <c r="R39" s="56">
        <v>0.04</v>
      </c>
      <c r="S39" s="56">
        <v>0.04</v>
      </c>
      <c r="T39" s="56">
        <v>0.04</v>
      </c>
      <c r="U39" s="56">
        <v>0.04</v>
      </c>
      <c r="V39" s="56">
        <v>0.04</v>
      </c>
      <c r="W39" s="56">
        <v>0.04</v>
      </c>
      <c r="X39" s="56">
        <v>0.04</v>
      </c>
      <c r="Y39" s="56">
        <v>0.04</v>
      </c>
      <c r="Z39" s="56">
        <v>0.04</v>
      </c>
      <c r="AA39" s="56">
        <v>0.04</v>
      </c>
      <c r="AB39" s="56">
        <v>0.04</v>
      </c>
      <c r="AC39" s="56">
        <v>0.04</v>
      </c>
      <c r="AD39" s="56">
        <v>0.04</v>
      </c>
      <c r="AE39" s="56">
        <v>0.04</v>
      </c>
      <c r="AF39" s="56">
        <v>0.04</v>
      </c>
      <c r="AG39" s="56">
        <v>0.04</v>
      </c>
      <c r="AH39" s="56">
        <v>0.04</v>
      </c>
      <c r="AI39" s="56">
        <v>0.04</v>
      </c>
      <c r="AJ39" s="56">
        <v>0.04</v>
      </c>
      <c r="AK39" s="56">
        <v>0.04</v>
      </c>
    </row>
    <row r="40" spans="1:37" s="43" customFormat="1" x14ac:dyDescent="0.3">
      <c r="A40" s="43" t="s">
        <v>293</v>
      </c>
      <c r="B40" s="56">
        <v>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0</v>
      </c>
      <c r="AJ40" s="56">
        <v>0</v>
      </c>
      <c r="AK40" s="56">
        <v>0</v>
      </c>
    </row>
    <row r="41" spans="1:37" s="43" customFormat="1" x14ac:dyDescent="0.3">
      <c r="A41" s="43" t="s">
        <v>294</v>
      </c>
      <c r="B41" s="56">
        <v>0.14466666666666667</v>
      </c>
      <c r="C41" s="56">
        <v>0.14533333333333331</v>
      </c>
      <c r="D41" s="56">
        <v>0.14599999999999999</v>
      </c>
      <c r="E41" s="56">
        <v>0.14599999999999999</v>
      </c>
      <c r="F41" s="56">
        <v>0.14599999999999999</v>
      </c>
      <c r="G41" s="56">
        <v>0.14599999999999999</v>
      </c>
      <c r="H41" s="56">
        <v>0.14599999999999999</v>
      </c>
      <c r="I41" s="56">
        <v>0.14599999999999999</v>
      </c>
      <c r="J41" s="56">
        <v>0.14599999999999999</v>
      </c>
      <c r="K41" s="56">
        <v>0.14599999999999999</v>
      </c>
      <c r="L41" s="56">
        <v>0.14599999999999999</v>
      </c>
      <c r="M41" s="56">
        <v>0.14599999999999999</v>
      </c>
      <c r="N41" s="56">
        <v>0.14599999999999999</v>
      </c>
      <c r="O41" s="56">
        <v>0.14599999999999999</v>
      </c>
      <c r="P41" s="56">
        <v>0.14599999999999999</v>
      </c>
      <c r="Q41" s="56">
        <v>0.14599999999999999</v>
      </c>
      <c r="R41" s="56">
        <v>0.14599999999999999</v>
      </c>
      <c r="S41" s="56">
        <v>0.14599999999999999</v>
      </c>
      <c r="T41" s="56">
        <v>0.14599999999999999</v>
      </c>
      <c r="U41" s="56">
        <v>0.14599999999999999</v>
      </c>
      <c r="V41" s="56">
        <v>0.14599999999999999</v>
      </c>
      <c r="W41" s="56">
        <v>0.14599999999999999</v>
      </c>
      <c r="X41" s="56">
        <v>0.14599999999999999</v>
      </c>
      <c r="Y41" s="56">
        <v>0.14599999999999999</v>
      </c>
      <c r="Z41" s="56">
        <v>0.14599999999999999</v>
      </c>
      <c r="AA41" s="56">
        <v>0.14599999999999999</v>
      </c>
      <c r="AB41" s="56">
        <v>0.14599999999999999</v>
      </c>
      <c r="AC41" s="56">
        <v>0.14599999999999999</v>
      </c>
      <c r="AD41" s="56">
        <v>0.14599999999999999</v>
      </c>
      <c r="AE41" s="56">
        <v>0.14599999999999999</v>
      </c>
      <c r="AF41" s="56">
        <v>0.14599999999999999</v>
      </c>
      <c r="AG41" s="56">
        <v>0.14599999999999999</v>
      </c>
      <c r="AH41" s="56">
        <v>0.14599999999999999</v>
      </c>
      <c r="AI41" s="56">
        <v>0.14599999999999999</v>
      </c>
      <c r="AJ41" s="56">
        <v>0.14599999999999999</v>
      </c>
      <c r="AK41" s="56">
        <v>0.14599999999999999</v>
      </c>
    </row>
    <row r="42" spans="1:37" s="43" customFormat="1" x14ac:dyDescent="0.3">
      <c r="A42" s="43" t="s">
        <v>295</v>
      </c>
      <c r="B42" s="56">
        <v>3.5803333333333334</v>
      </c>
      <c r="C42" s="56">
        <v>3.573666666666667</v>
      </c>
      <c r="D42" s="56">
        <v>3.5670000000000002</v>
      </c>
      <c r="E42" s="56">
        <v>3.5670000000000002</v>
      </c>
      <c r="F42" s="56">
        <v>3.5670000000000002</v>
      </c>
      <c r="G42" s="56">
        <v>3.5670000000000002</v>
      </c>
      <c r="H42" s="56">
        <v>3.5670000000000002</v>
      </c>
      <c r="I42" s="56">
        <v>3.5670000000000002</v>
      </c>
      <c r="J42" s="56">
        <v>3.5670000000000002</v>
      </c>
      <c r="K42" s="56">
        <v>3.5670000000000002</v>
      </c>
      <c r="L42" s="56">
        <v>3.5670000000000002</v>
      </c>
      <c r="M42" s="56">
        <v>3.5670000000000002</v>
      </c>
      <c r="N42" s="56">
        <v>3.5670000000000002</v>
      </c>
      <c r="O42" s="56">
        <v>3.5670000000000002</v>
      </c>
      <c r="P42" s="56">
        <v>3.5670000000000002</v>
      </c>
      <c r="Q42" s="56">
        <v>3.5670000000000002</v>
      </c>
      <c r="R42" s="56">
        <v>3.5670000000000002</v>
      </c>
      <c r="S42" s="56">
        <v>3.5670000000000002</v>
      </c>
      <c r="T42" s="56">
        <v>3.5670000000000002</v>
      </c>
      <c r="U42" s="56">
        <v>3.5670000000000002</v>
      </c>
      <c r="V42" s="56">
        <v>3.5670000000000002</v>
      </c>
      <c r="W42" s="56">
        <v>3.5670000000000002</v>
      </c>
      <c r="X42" s="56">
        <v>3.5670000000000002</v>
      </c>
      <c r="Y42" s="56">
        <v>3.5670000000000002</v>
      </c>
      <c r="Z42" s="56">
        <v>3.5670000000000002</v>
      </c>
      <c r="AA42" s="56">
        <v>3.5670000000000002</v>
      </c>
      <c r="AB42" s="56">
        <v>3.5670000000000002</v>
      </c>
      <c r="AC42" s="56">
        <v>3.5670000000000002</v>
      </c>
      <c r="AD42" s="56">
        <v>3.5670000000000002</v>
      </c>
      <c r="AE42" s="56">
        <v>3.5670000000000002</v>
      </c>
      <c r="AF42" s="56">
        <v>3.5670000000000002</v>
      </c>
      <c r="AG42" s="56">
        <v>3.5670000000000002</v>
      </c>
      <c r="AH42" s="56">
        <v>3.5670000000000002</v>
      </c>
      <c r="AI42" s="56">
        <v>3.5670000000000002</v>
      </c>
      <c r="AJ42" s="56">
        <v>3.5670000000000002</v>
      </c>
      <c r="AK42" s="56">
        <v>3.5670000000000002</v>
      </c>
    </row>
    <row r="43" spans="1:37" s="43" customFormat="1" x14ac:dyDescent="0.3">
      <c r="A43" s="43" t="s">
        <v>296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V43" s="56">
        <v>0</v>
      </c>
      <c r="W43" s="56">
        <v>0</v>
      </c>
      <c r="X43" s="56">
        <v>0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6">
        <v>0</v>
      </c>
      <c r="AE43" s="56">
        <v>0</v>
      </c>
      <c r="AF43" s="56">
        <v>0</v>
      </c>
      <c r="AG43" s="56">
        <v>0</v>
      </c>
      <c r="AH43" s="56">
        <v>0</v>
      </c>
      <c r="AI43" s="56">
        <v>0</v>
      </c>
      <c r="AJ43" s="56">
        <v>0</v>
      </c>
      <c r="AK43" s="56">
        <v>0</v>
      </c>
    </row>
    <row r="44" spans="1:37" s="43" customFormat="1" x14ac:dyDescent="0.3">
      <c r="A44" s="43" t="s">
        <v>297</v>
      </c>
      <c r="B44" s="56">
        <v>0.04</v>
      </c>
      <c r="C44" s="56">
        <v>0.04</v>
      </c>
      <c r="D44" s="56">
        <v>0.04</v>
      </c>
      <c r="E44" s="56">
        <v>0.04</v>
      </c>
      <c r="F44" s="56">
        <v>0.04</v>
      </c>
      <c r="G44" s="56">
        <v>0.04</v>
      </c>
      <c r="H44" s="56">
        <v>0.04</v>
      </c>
      <c r="I44" s="56">
        <v>0.04</v>
      </c>
      <c r="J44" s="56">
        <v>0.04</v>
      </c>
      <c r="K44" s="56">
        <v>0.04</v>
      </c>
      <c r="L44" s="56">
        <v>0.04</v>
      </c>
      <c r="M44" s="56">
        <v>0.04</v>
      </c>
      <c r="N44" s="56">
        <v>0.04</v>
      </c>
      <c r="O44" s="56">
        <v>0.04</v>
      </c>
      <c r="P44" s="56">
        <v>0.04</v>
      </c>
      <c r="Q44" s="56">
        <v>0.04</v>
      </c>
      <c r="R44" s="56">
        <v>0.04</v>
      </c>
      <c r="S44" s="56">
        <v>0.04</v>
      </c>
      <c r="T44" s="56">
        <v>0.04</v>
      </c>
      <c r="U44" s="56">
        <v>0.04</v>
      </c>
      <c r="V44" s="56">
        <v>0.04</v>
      </c>
      <c r="W44" s="56">
        <v>0.04</v>
      </c>
      <c r="X44" s="56">
        <v>0.04</v>
      </c>
      <c r="Y44" s="56">
        <v>0.04</v>
      </c>
      <c r="Z44" s="56">
        <v>0.04</v>
      </c>
      <c r="AA44" s="56">
        <v>0.04</v>
      </c>
      <c r="AB44" s="56">
        <v>0.04</v>
      </c>
      <c r="AC44" s="56">
        <v>0.04</v>
      </c>
      <c r="AD44" s="56">
        <v>0.04</v>
      </c>
      <c r="AE44" s="56">
        <v>0.04</v>
      </c>
      <c r="AF44" s="56">
        <v>0.04</v>
      </c>
      <c r="AG44" s="56">
        <v>0.04</v>
      </c>
      <c r="AH44" s="56">
        <v>0.04</v>
      </c>
      <c r="AI44" s="56">
        <v>0.04</v>
      </c>
      <c r="AJ44" s="56">
        <v>0.04</v>
      </c>
      <c r="AK44" s="56">
        <v>0.04</v>
      </c>
    </row>
    <row r="45" spans="1:37" s="43" customFormat="1" x14ac:dyDescent="0.3">
      <c r="A45" s="43" t="s">
        <v>298</v>
      </c>
      <c r="B45" s="56">
        <v>1.105</v>
      </c>
      <c r="C45" s="56">
        <v>0.83699999999999997</v>
      </c>
      <c r="D45" s="56">
        <v>0.56899999999999995</v>
      </c>
      <c r="E45" s="56">
        <v>0.56899999999999995</v>
      </c>
      <c r="F45" s="56">
        <v>0.56899999999999995</v>
      </c>
      <c r="G45" s="56">
        <v>0.56899999999999995</v>
      </c>
      <c r="H45" s="56">
        <v>0.56899999999999995</v>
      </c>
      <c r="I45" s="56">
        <v>0.56899999999999995</v>
      </c>
      <c r="J45" s="56">
        <v>0.56899999999999995</v>
      </c>
      <c r="K45" s="56">
        <v>0.56899999999999995</v>
      </c>
      <c r="L45" s="56">
        <v>0.56899999999999995</v>
      </c>
      <c r="M45" s="56">
        <v>0.56899999999999995</v>
      </c>
      <c r="N45" s="56">
        <v>0.56899999999999995</v>
      </c>
      <c r="O45" s="56">
        <v>0.56899999999999995</v>
      </c>
      <c r="P45" s="56">
        <v>0.56899999999999995</v>
      </c>
      <c r="Q45" s="56">
        <v>0.56899999999999995</v>
      </c>
      <c r="R45" s="56">
        <v>0.56899999999999995</v>
      </c>
      <c r="S45" s="56">
        <v>0.56899999999999995</v>
      </c>
      <c r="T45" s="56">
        <v>0.56899999999999995</v>
      </c>
      <c r="U45" s="56">
        <v>0.56899999999999995</v>
      </c>
      <c r="V45" s="56">
        <v>0.56899999999999995</v>
      </c>
      <c r="W45" s="56">
        <v>0.56899999999999995</v>
      </c>
      <c r="X45" s="56">
        <v>0.56899999999999995</v>
      </c>
      <c r="Y45" s="56">
        <v>0.56899999999999995</v>
      </c>
      <c r="Z45" s="56">
        <v>0.56899999999999995</v>
      </c>
      <c r="AA45" s="56">
        <v>0.56899999999999995</v>
      </c>
      <c r="AB45" s="56">
        <v>0.56899999999999995</v>
      </c>
      <c r="AC45" s="56">
        <v>0.56899999999999995</v>
      </c>
      <c r="AD45" s="56">
        <v>0.56899999999999995</v>
      </c>
      <c r="AE45" s="56">
        <v>0.56899999999999995</v>
      </c>
      <c r="AF45" s="56">
        <v>0.56899999999999995</v>
      </c>
      <c r="AG45" s="56">
        <v>0.56899999999999995</v>
      </c>
      <c r="AH45" s="56">
        <v>0.56899999999999995</v>
      </c>
      <c r="AI45" s="56">
        <v>0.56899999999999995</v>
      </c>
      <c r="AJ45" s="56">
        <v>0.56899999999999995</v>
      </c>
      <c r="AK45" s="56">
        <v>0.56899999999999995</v>
      </c>
    </row>
    <row r="46" spans="1:37" s="43" customFormat="1" x14ac:dyDescent="0.3">
      <c r="A46" s="43" t="s">
        <v>299</v>
      </c>
      <c r="B46" s="56">
        <v>3.3000000000000002E-2</v>
      </c>
      <c r="C46" s="56">
        <v>3.3000000000000002E-2</v>
      </c>
      <c r="D46" s="56">
        <v>3.3000000000000002E-2</v>
      </c>
      <c r="E46" s="56">
        <v>3.3000000000000002E-2</v>
      </c>
      <c r="F46" s="56">
        <v>3.3000000000000002E-2</v>
      </c>
      <c r="G46" s="56">
        <v>3.3000000000000002E-2</v>
      </c>
      <c r="H46" s="56">
        <v>3.3000000000000002E-2</v>
      </c>
      <c r="I46" s="56">
        <v>3.3000000000000002E-2</v>
      </c>
      <c r="J46" s="56">
        <v>3.3000000000000002E-2</v>
      </c>
      <c r="K46" s="56">
        <v>3.3000000000000002E-2</v>
      </c>
      <c r="L46" s="56">
        <v>3.3000000000000002E-2</v>
      </c>
      <c r="M46" s="56">
        <v>3.3000000000000002E-2</v>
      </c>
      <c r="N46" s="56">
        <v>3.3000000000000002E-2</v>
      </c>
      <c r="O46" s="56">
        <v>3.3000000000000002E-2</v>
      </c>
      <c r="P46" s="56">
        <v>3.3000000000000002E-2</v>
      </c>
      <c r="Q46" s="56">
        <v>3.3000000000000002E-2</v>
      </c>
      <c r="R46" s="56">
        <v>3.3000000000000002E-2</v>
      </c>
      <c r="S46" s="56">
        <v>3.3000000000000002E-2</v>
      </c>
      <c r="T46" s="56">
        <v>3.3000000000000002E-2</v>
      </c>
      <c r="U46" s="56">
        <v>3.3000000000000002E-2</v>
      </c>
      <c r="V46" s="56">
        <v>3.3000000000000002E-2</v>
      </c>
      <c r="W46" s="56">
        <v>3.3000000000000002E-2</v>
      </c>
      <c r="X46" s="56">
        <v>3.3000000000000002E-2</v>
      </c>
      <c r="Y46" s="56">
        <v>3.3000000000000002E-2</v>
      </c>
      <c r="Z46" s="56">
        <v>3.3000000000000002E-2</v>
      </c>
      <c r="AA46" s="56">
        <v>3.3000000000000002E-2</v>
      </c>
      <c r="AB46" s="56">
        <v>3.3000000000000002E-2</v>
      </c>
      <c r="AC46" s="56">
        <v>3.3000000000000002E-2</v>
      </c>
      <c r="AD46" s="56">
        <v>3.3000000000000002E-2</v>
      </c>
      <c r="AE46" s="56">
        <v>3.3000000000000002E-2</v>
      </c>
      <c r="AF46" s="56">
        <v>3.3000000000000002E-2</v>
      </c>
      <c r="AG46" s="56">
        <v>3.3000000000000002E-2</v>
      </c>
      <c r="AH46" s="56">
        <v>3.3000000000000002E-2</v>
      </c>
      <c r="AI46" s="56">
        <v>3.3000000000000002E-2</v>
      </c>
      <c r="AJ46" s="56">
        <v>3.3000000000000002E-2</v>
      </c>
      <c r="AK46" s="56">
        <v>3.3000000000000002E-2</v>
      </c>
    </row>
    <row r="47" spans="1:37" s="43" customFormat="1" x14ac:dyDescent="0.3">
      <c r="A47" s="43" t="s">
        <v>300</v>
      </c>
      <c r="B47" s="56">
        <v>1.2613333333333334</v>
      </c>
      <c r="C47" s="56">
        <v>1.2246666666666666</v>
      </c>
      <c r="D47" s="56">
        <v>1.1879999999999999</v>
      </c>
      <c r="E47" s="56">
        <v>1.1879999999999999</v>
      </c>
      <c r="F47" s="56">
        <v>1.1879999999999999</v>
      </c>
      <c r="G47" s="56">
        <v>1.1879999999999999</v>
      </c>
      <c r="H47" s="56">
        <v>1.1879999999999999</v>
      </c>
      <c r="I47" s="56">
        <v>1.1879999999999999</v>
      </c>
      <c r="J47" s="56">
        <v>1.1879999999999999</v>
      </c>
      <c r="K47" s="56">
        <v>1.1879999999999999</v>
      </c>
      <c r="L47" s="56">
        <v>1.1879999999999999</v>
      </c>
      <c r="M47" s="56">
        <v>1.1879999999999999</v>
      </c>
      <c r="N47" s="56">
        <v>1.1879999999999999</v>
      </c>
      <c r="O47" s="56">
        <v>1.1879999999999999</v>
      </c>
      <c r="P47" s="56">
        <v>1.1879999999999999</v>
      </c>
      <c r="Q47" s="56">
        <v>1.1879999999999999</v>
      </c>
      <c r="R47" s="56">
        <v>1.1879999999999999</v>
      </c>
      <c r="S47" s="56">
        <v>1.1879999999999999</v>
      </c>
      <c r="T47" s="56">
        <v>1.1879999999999999</v>
      </c>
      <c r="U47" s="56">
        <v>1.1879999999999999</v>
      </c>
      <c r="V47" s="56">
        <v>1.1879999999999999</v>
      </c>
      <c r="W47" s="56">
        <v>1.1879999999999999</v>
      </c>
      <c r="X47" s="56">
        <v>1.1879999999999999</v>
      </c>
      <c r="Y47" s="56">
        <v>1.1879999999999999</v>
      </c>
      <c r="Z47" s="56">
        <v>1.1879999999999999</v>
      </c>
      <c r="AA47" s="56">
        <v>1.1879999999999999</v>
      </c>
      <c r="AB47" s="56">
        <v>1.1879999999999999</v>
      </c>
      <c r="AC47" s="56">
        <v>1.1879999999999999</v>
      </c>
      <c r="AD47" s="56">
        <v>1.1879999999999999</v>
      </c>
      <c r="AE47" s="56">
        <v>1.1879999999999999</v>
      </c>
      <c r="AF47" s="56">
        <v>1.1879999999999999</v>
      </c>
      <c r="AG47" s="56">
        <v>1.1879999999999999</v>
      </c>
      <c r="AH47" s="56">
        <v>1.1879999999999999</v>
      </c>
      <c r="AI47" s="56">
        <v>1.1879999999999999</v>
      </c>
      <c r="AJ47" s="56">
        <v>1.1879999999999999</v>
      </c>
      <c r="AK47" s="56">
        <v>1.1879999999999999</v>
      </c>
    </row>
    <row r="48" spans="1:37" s="43" customFormat="1" x14ac:dyDescent="0.3">
      <c r="A48" s="43" t="s">
        <v>301</v>
      </c>
      <c r="B48" s="56">
        <v>0.68899999999999995</v>
      </c>
      <c r="C48" s="56">
        <v>0.69899999999999995</v>
      </c>
      <c r="D48" s="56">
        <v>0.70899999999999996</v>
      </c>
      <c r="E48" s="56">
        <v>0.70899999999999996</v>
      </c>
      <c r="F48" s="56">
        <v>0.70899999999999996</v>
      </c>
      <c r="G48" s="56">
        <v>0.70899999999999996</v>
      </c>
      <c r="H48" s="56">
        <v>0.70899999999999996</v>
      </c>
      <c r="I48" s="56">
        <v>0.70899999999999996</v>
      </c>
      <c r="J48" s="56">
        <v>0.70899999999999996</v>
      </c>
      <c r="K48" s="56">
        <v>0.70899999999999996</v>
      </c>
      <c r="L48" s="56">
        <v>0.70899999999999996</v>
      </c>
      <c r="M48" s="56">
        <v>0.70899999999999996</v>
      </c>
      <c r="N48" s="56">
        <v>0.70899999999999996</v>
      </c>
      <c r="O48" s="56">
        <v>0.70899999999999996</v>
      </c>
      <c r="P48" s="56">
        <v>0.70899999999999996</v>
      </c>
      <c r="Q48" s="56">
        <v>0.70899999999999996</v>
      </c>
      <c r="R48" s="56">
        <v>0.70899999999999996</v>
      </c>
      <c r="S48" s="56">
        <v>0.70899999999999996</v>
      </c>
      <c r="T48" s="56">
        <v>0.70899999999999996</v>
      </c>
      <c r="U48" s="56">
        <v>0.70899999999999996</v>
      </c>
      <c r="V48" s="56">
        <v>0.70899999999999996</v>
      </c>
      <c r="W48" s="56">
        <v>0.70899999999999996</v>
      </c>
      <c r="X48" s="56">
        <v>0.70899999999999996</v>
      </c>
      <c r="Y48" s="56">
        <v>0.70899999999999996</v>
      </c>
      <c r="Z48" s="56">
        <v>0.70899999999999996</v>
      </c>
      <c r="AA48" s="56">
        <v>0.70899999999999996</v>
      </c>
      <c r="AB48" s="56">
        <v>0.70899999999999996</v>
      </c>
      <c r="AC48" s="56">
        <v>0.70899999999999996</v>
      </c>
      <c r="AD48" s="56">
        <v>0.70899999999999996</v>
      </c>
      <c r="AE48" s="56">
        <v>0.70899999999999996</v>
      </c>
      <c r="AF48" s="56">
        <v>0.70899999999999996</v>
      </c>
      <c r="AG48" s="56">
        <v>0.70899999999999996</v>
      </c>
      <c r="AH48" s="56">
        <v>0.70899999999999996</v>
      </c>
      <c r="AI48" s="56">
        <v>0.70899999999999996</v>
      </c>
      <c r="AJ48" s="56">
        <v>0.70899999999999996</v>
      </c>
      <c r="AK48" s="56">
        <v>0.70899999999999996</v>
      </c>
    </row>
    <row r="49" spans="1:37" s="43" customFormat="1" x14ac:dyDescent="0.3">
      <c r="A49" s="57" t="s">
        <v>52</v>
      </c>
      <c r="B49" s="58">
        <v>-0.64293333333333291</v>
      </c>
      <c r="C49" s="58">
        <v>-1.151466666666666</v>
      </c>
      <c r="D49" s="58">
        <v>-1.6599999999999993</v>
      </c>
      <c r="E49" s="58">
        <v>-2.3085000000000004</v>
      </c>
      <c r="F49" s="58">
        <v>-2.4070000000000005</v>
      </c>
      <c r="G49" s="58">
        <v>-2.5070000000000006</v>
      </c>
      <c r="H49" s="58">
        <v>-2.5369999999999999</v>
      </c>
      <c r="I49" s="58">
        <v>-2.5669999999999997</v>
      </c>
      <c r="J49" s="58">
        <v>-2.5969999999999991</v>
      </c>
      <c r="K49" s="58">
        <v>-2.6269999999999989</v>
      </c>
      <c r="L49" s="58">
        <v>-2.6470000000000002</v>
      </c>
      <c r="M49" s="58">
        <v>-2.6869999999999994</v>
      </c>
      <c r="N49" s="58">
        <v>-2.7169999999999992</v>
      </c>
      <c r="O49" s="58">
        <v>-2.7470000000000003</v>
      </c>
      <c r="P49" s="58">
        <v>-2.7770000000000001</v>
      </c>
      <c r="Q49" s="58">
        <v>-2.7969999999999997</v>
      </c>
      <c r="R49" s="58">
        <v>-2.7969999999999997</v>
      </c>
      <c r="S49" s="58">
        <v>-2.7969999999999997</v>
      </c>
      <c r="T49" s="58">
        <v>-2.7969999999999997</v>
      </c>
      <c r="U49" s="58">
        <v>-2.7969999999999997</v>
      </c>
      <c r="V49" s="58">
        <v>-2.7969999999999997</v>
      </c>
      <c r="W49" s="58">
        <v>-2.7969999999999997</v>
      </c>
      <c r="X49" s="58">
        <v>-2.7969999999999997</v>
      </c>
      <c r="Y49" s="58">
        <v>-2.7969999999999997</v>
      </c>
      <c r="Z49" s="58">
        <v>-2.7969999999999997</v>
      </c>
      <c r="AA49" s="58">
        <v>-2.7969999999999997</v>
      </c>
      <c r="AB49" s="58">
        <v>-2.7969999999999997</v>
      </c>
      <c r="AC49" s="58">
        <v>-2.7969999999999997</v>
      </c>
      <c r="AD49" s="58">
        <v>-2.7969999999999997</v>
      </c>
      <c r="AE49" s="58">
        <v>-2.7969999999999997</v>
      </c>
      <c r="AF49" s="58">
        <v>-2.7969999999999997</v>
      </c>
      <c r="AG49" s="58">
        <v>-2.7969999999999997</v>
      </c>
      <c r="AH49" s="58">
        <v>-2.7969999999999997</v>
      </c>
      <c r="AI49" s="58">
        <v>-2.7969999999999997</v>
      </c>
      <c r="AJ49" s="58">
        <v>-2.7969999999999997</v>
      </c>
      <c r="AK49" s="58">
        <v>-2.7969999999999997</v>
      </c>
    </row>
    <row r="51" spans="1:37" s="43" customFormat="1" x14ac:dyDescent="0.3">
      <c r="A51" s="57" t="s">
        <v>565</v>
      </c>
    </row>
    <row r="52" spans="1:37" s="43" customFormat="1" x14ac:dyDescent="0.3">
      <c r="A52" s="57" t="s">
        <v>276</v>
      </c>
    </row>
    <row r="53" spans="1:37" s="43" customFormat="1" x14ac:dyDescent="0.3">
      <c r="A53" s="57" t="s">
        <v>265</v>
      </c>
    </row>
    <row r="54" spans="1:37" s="43" customFormat="1" x14ac:dyDescent="0.3">
      <c r="A54" s="57"/>
    </row>
    <row r="55" spans="1:37" s="43" customFormat="1" x14ac:dyDescent="0.3">
      <c r="A55" s="57" t="s">
        <v>246</v>
      </c>
      <c r="B55" s="57">
        <v>2015</v>
      </c>
      <c r="C55" s="57">
        <v>2016</v>
      </c>
      <c r="D55" s="57">
        <v>2017</v>
      </c>
      <c r="E55" s="57">
        <v>2018</v>
      </c>
      <c r="F55" s="57">
        <v>2019</v>
      </c>
      <c r="G55" s="57">
        <v>2020</v>
      </c>
      <c r="H55" s="57">
        <v>2021</v>
      </c>
      <c r="I55" s="57">
        <v>2022</v>
      </c>
      <c r="J55" s="57">
        <v>2023</v>
      </c>
      <c r="K55" s="57">
        <v>2024</v>
      </c>
      <c r="L55" s="57">
        <v>2025</v>
      </c>
      <c r="M55" s="57">
        <v>2026</v>
      </c>
      <c r="N55" s="57">
        <v>2027</v>
      </c>
      <c r="O55" s="57">
        <v>2028</v>
      </c>
      <c r="P55" s="57">
        <v>2029</v>
      </c>
      <c r="Q55" s="57">
        <v>2030</v>
      </c>
      <c r="R55" s="57">
        <v>2031</v>
      </c>
      <c r="S55" s="57">
        <v>2032</v>
      </c>
      <c r="T55" s="57">
        <v>2033</v>
      </c>
      <c r="U55" s="57">
        <v>2034</v>
      </c>
      <c r="V55" s="57">
        <v>2035</v>
      </c>
      <c r="W55" s="57">
        <v>2036</v>
      </c>
      <c r="X55" s="57">
        <v>2037</v>
      </c>
      <c r="Y55" s="57">
        <v>2038</v>
      </c>
      <c r="Z55" s="57">
        <v>2039</v>
      </c>
      <c r="AA55" s="57">
        <v>2040</v>
      </c>
      <c r="AB55" s="57">
        <v>2041</v>
      </c>
      <c r="AC55" s="57">
        <v>2042</v>
      </c>
      <c r="AD55" s="57">
        <v>2043</v>
      </c>
      <c r="AE55" s="57">
        <v>2044</v>
      </c>
      <c r="AF55" s="57">
        <v>2045</v>
      </c>
      <c r="AG55" s="57">
        <v>2046</v>
      </c>
      <c r="AH55" s="57">
        <v>2047</v>
      </c>
      <c r="AI55" s="57">
        <v>2048</v>
      </c>
      <c r="AJ55" s="57">
        <v>2049</v>
      </c>
      <c r="AK55" s="57">
        <v>2050</v>
      </c>
    </row>
    <row r="56" spans="1:37" s="43" customFormat="1" x14ac:dyDescent="0.3">
      <c r="A56" s="43" t="s">
        <v>277</v>
      </c>
      <c r="B56" s="56">
        <v>0.1816666666666667</v>
      </c>
      <c r="C56" s="56">
        <v>9.4333333333333352E-2</v>
      </c>
      <c r="D56" s="56">
        <v>7.0000000000000001E-3</v>
      </c>
      <c r="E56" s="56">
        <v>7.0000000000000001E-3</v>
      </c>
      <c r="F56" s="56">
        <v>7.0000000000000001E-3</v>
      </c>
      <c r="G56" s="56">
        <v>7.0000000000000001E-3</v>
      </c>
      <c r="H56" s="56">
        <v>7.0000000000000001E-3</v>
      </c>
      <c r="I56" s="56">
        <v>7.0000000000000001E-3</v>
      </c>
      <c r="J56" s="56">
        <v>7.0000000000000001E-3</v>
      </c>
      <c r="K56" s="56">
        <v>7.0000000000000001E-3</v>
      </c>
      <c r="L56" s="56">
        <v>7.0000000000000001E-3</v>
      </c>
      <c r="M56" s="56">
        <v>7.0000000000000001E-3</v>
      </c>
      <c r="N56" s="56">
        <v>7.0000000000000001E-3</v>
      </c>
      <c r="O56" s="56">
        <v>7.0000000000000001E-3</v>
      </c>
      <c r="P56" s="56">
        <v>7.0000000000000001E-3</v>
      </c>
      <c r="Q56" s="56">
        <v>7.0000000000000001E-3</v>
      </c>
      <c r="R56" s="56">
        <v>7.0000000000000001E-3</v>
      </c>
      <c r="S56" s="56">
        <v>7.0000000000000001E-3</v>
      </c>
      <c r="T56" s="56">
        <v>7.0000000000000001E-3</v>
      </c>
      <c r="U56" s="56">
        <v>7.0000000000000001E-3</v>
      </c>
      <c r="V56" s="56">
        <v>7.0000000000000001E-3</v>
      </c>
      <c r="W56" s="56">
        <v>7.0000000000000001E-3</v>
      </c>
      <c r="X56" s="56">
        <v>7.0000000000000001E-3</v>
      </c>
      <c r="Y56" s="56">
        <v>7.0000000000000001E-3</v>
      </c>
      <c r="Z56" s="56">
        <v>7.0000000000000001E-3</v>
      </c>
      <c r="AA56" s="56">
        <v>7.0000000000000001E-3</v>
      </c>
      <c r="AB56" s="56">
        <v>7.0000000000000001E-3</v>
      </c>
      <c r="AC56" s="56">
        <v>7.0000000000000001E-3</v>
      </c>
      <c r="AD56" s="56">
        <v>7.0000000000000001E-3</v>
      </c>
      <c r="AE56" s="56">
        <v>7.0000000000000001E-3</v>
      </c>
      <c r="AF56" s="56">
        <v>7.0000000000000001E-3</v>
      </c>
      <c r="AG56" s="56">
        <v>7.0000000000000001E-3</v>
      </c>
      <c r="AH56" s="56">
        <v>7.0000000000000001E-3</v>
      </c>
      <c r="AI56" s="56">
        <v>7.0000000000000001E-3</v>
      </c>
      <c r="AJ56" s="56">
        <v>7.0000000000000001E-3</v>
      </c>
      <c r="AK56" s="56">
        <v>7.0000000000000001E-3</v>
      </c>
    </row>
    <row r="57" spans="1:37" s="43" customFormat="1" x14ac:dyDescent="0.3">
      <c r="A57" s="43" t="s">
        <v>278</v>
      </c>
      <c r="B57" s="56">
        <v>0.82533333333333336</v>
      </c>
      <c r="C57" s="56">
        <v>0.80066666666666664</v>
      </c>
      <c r="D57" s="56">
        <v>0.77600000000000002</v>
      </c>
      <c r="E57" s="56">
        <v>0.77600000000000002</v>
      </c>
      <c r="F57" s="56">
        <v>0.77600000000000002</v>
      </c>
      <c r="G57" s="56">
        <v>0.77600000000000002</v>
      </c>
      <c r="H57" s="56">
        <v>0.77600000000000002</v>
      </c>
      <c r="I57" s="56">
        <v>0.77600000000000002</v>
      </c>
      <c r="J57" s="56">
        <v>0.77600000000000002</v>
      </c>
      <c r="K57" s="56">
        <v>0.77600000000000002</v>
      </c>
      <c r="L57" s="56">
        <v>0.77600000000000002</v>
      </c>
      <c r="M57" s="56">
        <v>0.77600000000000002</v>
      </c>
      <c r="N57" s="56">
        <v>0.77600000000000002</v>
      </c>
      <c r="O57" s="56">
        <v>0.77600000000000002</v>
      </c>
      <c r="P57" s="56">
        <v>0.77600000000000002</v>
      </c>
      <c r="Q57" s="56">
        <v>0.77600000000000002</v>
      </c>
      <c r="R57" s="56">
        <v>0.77600000000000002</v>
      </c>
      <c r="S57" s="56">
        <v>0.77600000000000002</v>
      </c>
      <c r="T57" s="56">
        <v>0.77600000000000002</v>
      </c>
      <c r="U57" s="56">
        <v>0.77600000000000002</v>
      </c>
      <c r="V57" s="56">
        <v>0.77600000000000002</v>
      </c>
      <c r="W57" s="56">
        <v>0.77600000000000002</v>
      </c>
      <c r="X57" s="56">
        <v>0.77600000000000002</v>
      </c>
      <c r="Y57" s="56">
        <v>0.77600000000000002</v>
      </c>
      <c r="Z57" s="56">
        <v>0.77600000000000002</v>
      </c>
      <c r="AA57" s="56">
        <v>0.77600000000000002</v>
      </c>
      <c r="AB57" s="56">
        <v>0.77600000000000002</v>
      </c>
      <c r="AC57" s="56">
        <v>0.77600000000000002</v>
      </c>
      <c r="AD57" s="56">
        <v>0.77600000000000002</v>
      </c>
      <c r="AE57" s="56">
        <v>0.77600000000000002</v>
      </c>
      <c r="AF57" s="56">
        <v>0.77600000000000002</v>
      </c>
      <c r="AG57" s="56">
        <v>0.77600000000000002</v>
      </c>
      <c r="AH57" s="56">
        <v>0.77600000000000002</v>
      </c>
      <c r="AI57" s="56">
        <v>0.77600000000000002</v>
      </c>
      <c r="AJ57" s="56">
        <v>0.77600000000000002</v>
      </c>
      <c r="AK57" s="56">
        <v>0.77600000000000002</v>
      </c>
    </row>
    <row r="58" spans="1:37" s="43" customFormat="1" x14ac:dyDescent="0.3">
      <c r="A58" s="43" t="s">
        <v>279</v>
      </c>
      <c r="B58" s="56">
        <v>0.45100000000000001</v>
      </c>
      <c r="C58" s="56">
        <v>0.45100000000000001</v>
      </c>
      <c r="D58" s="56">
        <v>0.45100000000000001</v>
      </c>
      <c r="E58" s="56">
        <v>0.44544923076923082</v>
      </c>
      <c r="F58" s="56">
        <v>0.43989846153846157</v>
      </c>
      <c r="G58" s="56">
        <v>0.43434769230769238</v>
      </c>
      <c r="H58" s="56">
        <v>0.42879692307692313</v>
      </c>
      <c r="I58" s="56">
        <v>0.42324615384615394</v>
      </c>
      <c r="J58" s="56">
        <v>0.41769538461538458</v>
      </c>
      <c r="K58" s="56">
        <v>0.41214461538461544</v>
      </c>
      <c r="L58" s="56">
        <v>0.40659384615384614</v>
      </c>
      <c r="M58" s="56">
        <v>0.401043076923077</v>
      </c>
      <c r="N58" s="56">
        <v>0.39549230769230775</v>
      </c>
      <c r="O58" s="56">
        <v>0.38994153846153851</v>
      </c>
      <c r="P58" s="56">
        <v>0.38439076923076931</v>
      </c>
      <c r="Q58" s="56">
        <v>0.37884000000000007</v>
      </c>
      <c r="R58" s="56">
        <v>0.37884000000000007</v>
      </c>
      <c r="S58" s="56">
        <v>0.37884000000000007</v>
      </c>
      <c r="T58" s="56">
        <v>0.37884000000000007</v>
      </c>
      <c r="U58" s="56">
        <v>0.37884000000000007</v>
      </c>
      <c r="V58" s="56">
        <v>0.37884000000000007</v>
      </c>
      <c r="W58" s="56">
        <v>0.37884000000000007</v>
      </c>
      <c r="X58" s="56">
        <v>0.37884000000000007</v>
      </c>
      <c r="Y58" s="56">
        <v>0.37884000000000007</v>
      </c>
      <c r="Z58" s="56">
        <v>0.37884000000000007</v>
      </c>
      <c r="AA58" s="56">
        <v>0.37884000000000007</v>
      </c>
      <c r="AB58" s="56">
        <v>0.37884000000000007</v>
      </c>
      <c r="AC58" s="56">
        <v>0.37884000000000007</v>
      </c>
      <c r="AD58" s="56">
        <v>0.37884000000000007</v>
      </c>
      <c r="AE58" s="56">
        <v>0.37884000000000007</v>
      </c>
      <c r="AF58" s="56">
        <v>0.37884000000000007</v>
      </c>
      <c r="AG58" s="56">
        <v>0.37884000000000007</v>
      </c>
      <c r="AH58" s="56">
        <v>0.37884000000000007</v>
      </c>
      <c r="AI58" s="56">
        <v>0.37884000000000007</v>
      </c>
      <c r="AJ58" s="56">
        <v>0.37884000000000007</v>
      </c>
      <c r="AK58" s="56">
        <v>0.37884000000000007</v>
      </c>
    </row>
    <row r="59" spans="1:37" s="43" customFormat="1" x14ac:dyDescent="0.3">
      <c r="A59" s="43" t="s">
        <v>280</v>
      </c>
      <c r="B59" s="56">
        <v>0.317</v>
      </c>
      <c r="C59" s="56">
        <v>0.317</v>
      </c>
      <c r="D59" s="56">
        <v>0.317</v>
      </c>
      <c r="E59" s="56">
        <v>0.30114999999999997</v>
      </c>
      <c r="F59" s="56">
        <v>0.2853</v>
      </c>
      <c r="G59" s="56">
        <v>0.26945000000000008</v>
      </c>
      <c r="H59" s="56">
        <v>0.25359999999999999</v>
      </c>
      <c r="I59" s="56">
        <v>0.23775000000000002</v>
      </c>
      <c r="J59" s="56">
        <v>0.22189999999999996</v>
      </c>
      <c r="K59" s="56">
        <v>0.20605000000000001</v>
      </c>
      <c r="L59" s="56">
        <v>0.19020000000000004</v>
      </c>
      <c r="M59" s="56">
        <v>0.17435</v>
      </c>
      <c r="N59" s="56">
        <v>0.1585</v>
      </c>
      <c r="O59" s="56">
        <v>0.14265</v>
      </c>
      <c r="P59" s="56">
        <v>0.12679999999999997</v>
      </c>
      <c r="Q59" s="56">
        <v>0.11094999999999998</v>
      </c>
      <c r="R59" s="56">
        <v>0.11094999999999998</v>
      </c>
      <c r="S59" s="56">
        <v>0.11094999999999998</v>
      </c>
      <c r="T59" s="56">
        <v>0.11094999999999998</v>
      </c>
      <c r="U59" s="56">
        <v>0.11094999999999998</v>
      </c>
      <c r="V59" s="56">
        <v>0.11094999999999998</v>
      </c>
      <c r="W59" s="56">
        <v>0.11094999999999998</v>
      </c>
      <c r="X59" s="56">
        <v>0.11094999999999998</v>
      </c>
      <c r="Y59" s="56">
        <v>0.11094999999999998</v>
      </c>
      <c r="Z59" s="56">
        <v>0.11094999999999998</v>
      </c>
      <c r="AA59" s="56">
        <v>0.11094999999999998</v>
      </c>
      <c r="AB59" s="56">
        <v>0.11094999999999998</v>
      </c>
      <c r="AC59" s="56">
        <v>0.11094999999999998</v>
      </c>
      <c r="AD59" s="56">
        <v>0.11094999999999998</v>
      </c>
      <c r="AE59" s="56">
        <v>0.11094999999999998</v>
      </c>
      <c r="AF59" s="56">
        <v>0.11094999999999998</v>
      </c>
      <c r="AG59" s="56">
        <v>0.11094999999999998</v>
      </c>
      <c r="AH59" s="56">
        <v>0.11094999999999998</v>
      </c>
      <c r="AI59" s="56">
        <v>0.11094999999999998</v>
      </c>
      <c r="AJ59" s="56">
        <v>0.11094999999999998</v>
      </c>
      <c r="AK59" s="56">
        <v>0.11094999999999998</v>
      </c>
    </row>
    <row r="60" spans="1:37" s="43" customFormat="1" x14ac:dyDescent="0.3">
      <c r="A60" s="43" t="s">
        <v>281</v>
      </c>
      <c r="B60" s="56">
        <v>6.9999999999999993E-3</v>
      </c>
      <c r="C60" s="56">
        <v>8.9999999999999993E-3</v>
      </c>
      <c r="D60" s="56">
        <v>1.0999999999999999E-2</v>
      </c>
      <c r="E60" s="56">
        <v>1.0999999999999999E-2</v>
      </c>
      <c r="F60" s="56">
        <v>1.0999999999999999E-2</v>
      </c>
      <c r="G60" s="56">
        <v>1.0999999999999999E-2</v>
      </c>
      <c r="H60" s="56">
        <v>1.0999999999999999E-2</v>
      </c>
      <c r="I60" s="56">
        <v>1.0999999999999999E-2</v>
      </c>
      <c r="J60" s="56">
        <v>1.0999999999999999E-2</v>
      </c>
      <c r="K60" s="56">
        <v>1.0999999999999999E-2</v>
      </c>
      <c r="L60" s="56">
        <v>1.0999999999999999E-2</v>
      </c>
      <c r="M60" s="56">
        <v>1.0999999999999999E-2</v>
      </c>
      <c r="N60" s="56">
        <v>1.0999999999999999E-2</v>
      </c>
      <c r="O60" s="56">
        <v>1.0999999999999999E-2</v>
      </c>
      <c r="P60" s="56">
        <v>1.0999999999999999E-2</v>
      </c>
      <c r="Q60" s="56">
        <v>1.0999999999999999E-2</v>
      </c>
      <c r="R60" s="56">
        <v>1.0999999999999999E-2</v>
      </c>
      <c r="S60" s="56">
        <v>1.0999999999999999E-2</v>
      </c>
      <c r="T60" s="56">
        <v>1.0999999999999999E-2</v>
      </c>
      <c r="U60" s="56">
        <v>1.0999999999999999E-2</v>
      </c>
      <c r="V60" s="56">
        <v>1.0999999999999999E-2</v>
      </c>
      <c r="W60" s="56">
        <v>1.0999999999999999E-2</v>
      </c>
      <c r="X60" s="56">
        <v>1.0999999999999999E-2</v>
      </c>
      <c r="Y60" s="56">
        <v>1.0999999999999999E-2</v>
      </c>
      <c r="Z60" s="56">
        <v>1.0999999999999999E-2</v>
      </c>
      <c r="AA60" s="56">
        <v>1.0999999999999999E-2</v>
      </c>
      <c r="AB60" s="56">
        <v>1.0999999999999999E-2</v>
      </c>
      <c r="AC60" s="56">
        <v>1.0999999999999999E-2</v>
      </c>
      <c r="AD60" s="56">
        <v>1.0999999999999999E-2</v>
      </c>
      <c r="AE60" s="56">
        <v>1.0999999999999999E-2</v>
      </c>
      <c r="AF60" s="56">
        <v>1.0999999999999999E-2</v>
      </c>
      <c r="AG60" s="56">
        <v>1.0999999999999999E-2</v>
      </c>
      <c r="AH60" s="56">
        <v>1.0999999999999999E-2</v>
      </c>
      <c r="AI60" s="56">
        <v>1.0999999999999999E-2</v>
      </c>
      <c r="AJ60" s="56">
        <v>1.0999999999999999E-2</v>
      </c>
      <c r="AK60" s="56">
        <v>1.0999999999999999E-2</v>
      </c>
    </row>
    <row r="61" spans="1:37" s="43" customFormat="1" x14ac:dyDescent="0.3">
      <c r="A61" s="43" t="s">
        <v>282</v>
      </c>
      <c r="B61" s="56">
        <v>-0.05</v>
      </c>
      <c r="C61" s="56">
        <v>-0.05</v>
      </c>
      <c r="D61" s="56">
        <v>-0.05</v>
      </c>
      <c r="E61" s="56">
        <v>-0.35</v>
      </c>
      <c r="F61" s="56">
        <v>-0.37</v>
      </c>
      <c r="G61" s="56">
        <v>-0.4</v>
      </c>
      <c r="H61" s="56">
        <v>-0.42</v>
      </c>
      <c r="I61" s="56">
        <v>-0.43</v>
      </c>
      <c r="J61" s="56">
        <v>-0.45</v>
      </c>
      <c r="K61" s="56">
        <v>-0.47</v>
      </c>
      <c r="L61" s="56">
        <v>-0.48</v>
      </c>
      <c r="M61" s="56">
        <v>-0.5</v>
      </c>
      <c r="N61" s="56">
        <v>-0.52</v>
      </c>
      <c r="O61" s="56">
        <v>-0.54</v>
      </c>
      <c r="P61" s="56">
        <v>-0.55000000000000004</v>
      </c>
      <c r="Q61" s="56">
        <v>-0.56999999999999995</v>
      </c>
      <c r="R61" s="56">
        <v>-0.56999999999999995</v>
      </c>
      <c r="S61" s="56">
        <v>-0.56999999999999995</v>
      </c>
      <c r="T61" s="56">
        <v>-0.56999999999999995</v>
      </c>
      <c r="U61" s="56">
        <v>-0.56999999999999995</v>
      </c>
      <c r="V61" s="56">
        <v>-0.56999999999999995</v>
      </c>
      <c r="W61" s="56">
        <v>-0.56999999999999995</v>
      </c>
      <c r="X61" s="56">
        <v>-0.56999999999999995</v>
      </c>
      <c r="Y61" s="56">
        <v>-0.56999999999999995</v>
      </c>
      <c r="Z61" s="56">
        <v>-0.56999999999999995</v>
      </c>
      <c r="AA61" s="56">
        <v>-0.56999999999999995</v>
      </c>
      <c r="AB61" s="56">
        <v>-0.56999999999999995</v>
      </c>
      <c r="AC61" s="56">
        <v>-0.56999999999999995</v>
      </c>
      <c r="AD61" s="56">
        <v>-0.56999999999999995</v>
      </c>
      <c r="AE61" s="56">
        <v>-0.56999999999999995</v>
      </c>
      <c r="AF61" s="56">
        <v>-0.56999999999999995</v>
      </c>
      <c r="AG61" s="56">
        <v>-0.56999999999999995</v>
      </c>
      <c r="AH61" s="56">
        <v>-0.56999999999999995</v>
      </c>
      <c r="AI61" s="56">
        <v>-0.56999999999999995</v>
      </c>
      <c r="AJ61" s="56">
        <v>-0.56999999999999995</v>
      </c>
      <c r="AK61" s="56">
        <v>-0.56999999999999995</v>
      </c>
    </row>
    <row r="62" spans="1:37" s="43" customFormat="1" x14ac:dyDescent="0.3">
      <c r="A62" s="43" t="s">
        <v>283</v>
      </c>
      <c r="B62" s="56">
        <v>4.766666666666667E-2</v>
      </c>
      <c r="C62" s="56">
        <v>3.4333333333333341E-2</v>
      </c>
      <c r="D62" s="56">
        <v>2.1000000000000001E-2</v>
      </c>
      <c r="E62" s="56">
        <v>2.1000000000000001E-2</v>
      </c>
      <c r="F62" s="56">
        <v>2.1000000000000001E-2</v>
      </c>
      <c r="G62" s="56">
        <v>2.1000000000000001E-2</v>
      </c>
      <c r="H62" s="56">
        <v>2.1000000000000001E-2</v>
      </c>
      <c r="I62" s="56">
        <v>2.1000000000000001E-2</v>
      </c>
      <c r="J62" s="56">
        <v>2.1000000000000001E-2</v>
      </c>
      <c r="K62" s="56">
        <v>2.1000000000000001E-2</v>
      </c>
      <c r="L62" s="56">
        <v>2.1000000000000001E-2</v>
      </c>
      <c r="M62" s="56">
        <v>2.1000000000000001E-2</v>
      </c>
      <c r="N62" s="56">
        <v>2.1000000000000001E-2</v>
      </c>
      <c r="O62" s="56">
        <v>2.1000000000000001E-2</v>
      </c>
      <c r="P62" s="56">
        <v>2.1000000000000001E-2</v>
      </c>
      <c r="Q62" s="56">
        <v>2.1000000000000001E-2</v>
      </c>
      <c r="R62" s="56">
        <v>2.1000000000000001E-2</v>
      </c>
      <c r="S62" s="56">
        <v>2.1000000000000001E-2</v>
      </c>
      <c r="T62" s="56">
        <v>2.1000000000000001E-2</v>
      </c>
      <c r="U62" s="56">
        <v>2.1000000000000001E-2</v>
      </c>
      <c r="V62" s="56">
        <v>2.1000000000000001E-2</v>
      </c>
      <c r="W62" s="56">
        <v>2.1000000000000001E-2</v>
      </c>
      <c r="X62" s="56">
        <v>2.1000000000000001E-2</v>
      </c>
      <c r="Y62" s="56">
        <v>2.1000000000000001E-2</v>
      </c>
      <c r="Z62" s="56">
        <v>2.1000000000000001E-2</v>
      </c>
      <c r="AA62" s="56">
        <v>2.1000000000000001E-2</v>
      </c>
      <c r="AB62" s="56">
        <v>2.1000000000000001E-2</v>
      </c>
      <c r="AC62" s="56">
        <v>2.1000000000000001E-2</v>
      </c>
      <c r="AD62" s="56">
        <v>2.1000000000000001E-2</v>
      </c>
      <c r="AE62" s="56">
        <v>2.1000000000000001E-2</v>
      </c>
      <c r="AF62" s="56">
        <v>2.1000000000000001E-2</v>
      </c>
      <c r="AG62" s="56">
        <v>2.1000000000000001E-2</v>
      </c>
      <c r="AH62" s="56">
        <v>2.1000000000000001E-2</v>
      </c>
      <c r="AI62" s="56">
        <v>2.1000000000000001E-2</v>
      </c>
      <c r="AJ62" s="56">
        <v>2.1000000000000001E-2</v>
      </c>
      <c r="AK62" s="56">
        <v>2.1000000000000001E-2</v>
      </c>
    </row>
    <row r="63" spans="1:37" s="43" customFormat="1" x14ac:dyDescent="0.3">
      <c r="A63" s="43" t="s">
        <v>284</v>
      </c>
      <c r="B63" s="56">
        <v>-10.45</v>
      </c>
      <c r="C63" s="56">
        <v>-10.45</v>
      </c>
      <c r="D63" s="56">
        <v>-10.45</v>
      </c>
      <c r="E63" s="56">
        <v>-10.853461538461538</v>
      </c>
      <c r="F63" s="56">
        <v>-10.974615384615387</v>
      </c>
      <c r="G63" s="56">
        <v>-11.08346153846154</v>
      </c>
      <c r="H63" s="56">
        <v>-11.138461538461538</v>
      </c>
      <c r="I63" s="56">
        <v>-11.190384615384616</v>
      </c>
      <c r="J63" s="56">
        <v>-11.239230769230771</v>
      </c>
      <c r="K63" s="56">
        <v>-11.285</v>
      </c>
      <c r="L63" s="56">
        <v>-11.327692307692308</v>
      </c>
      <c r="M63" s="56">
        <v>-11.370384615384616</v>
      </c>
      <c r="N63" s="56">
        <v>-11.406153846153847</v>
      </c>
      <c r="O63" s="56">
        <v>-11.438846153846155</v>
      </c>
      <c r="P63" s="56">
        <v>-11.468461538461538</v>
      </c>
      <c r="Q63" s="56">
        <v>-11.495000000000001</v>
      </c>
      <c r="R63" s="56">
        <v>-11.495000000000001</v>
      </c>
      <c r="S63" s="56">
        <v>-11.495000000000001</v>
      </c>
      <c r="T63" s="56">
        <v>-11.495000000000001</v>
      </c>
      <c r="U63" s="56">
        <v>-11.495000000000001</v>
      </c>
      <c r="V63" s="56">
        <v>-11.495000000000001</v>
      </c>
      <c r="W63" s="56">
        <v>-11.495000000000001</v>
      </c>
      <c r="X63" s="56">
        <v>-11.495000000000001</v>
      </c>
      <c r="Y63" s="56">
        <v>-11.495000000000001</v>
      </c>
      <c r="Z63" s="56">
        <v>-11.495000000000001</v>
      </c>
      <c r="AA63" s="56">
        <v>-11.495000000000001</v>
      </c>
      <c r="AB63" s="56">
        <v>-11.495000000000001</v>
      </c>
      <c r="AC63" s="56">
        <v>-11.495000000000001</v>
      </c>
      <c r="AD63" s="56">
        <v>-11.495000000000001</v>
      </c>
      <c r="AE63" s="56">
        <v>-11.495000000000001</v>
      </c>
      <c r="AF63" s="56">
        <v>-11.495000000000001</v>
      </c>
      <c r="AG63" s="56">
        <v>-11.495000000000001</v>
      </c>
      <c r="AH63" s="56">
        <v>-11.495000000000001</v>
      </c>
      <c r="AI63" s="56">
        <v>-11.495000000000001</v>
      </c>
      <c r="AJ63" s="56">
        <v>-11.495000000000001</v>
      </c>
      <c r="AK63" s="56">
        <v>-11.495000000000001</v>
      </c>
    </row>
    <row r="64" spans="1:37" s="43" customFormat="1" x14ac:dyDescent="0.3">
      <c r="A64" s="43" t="s">
        <v>285</v>
      </c>
      <c r="B64" s="56">
        <v>-1.33</v>
      </c>
      <c r="C64" s="56">
        <v>-1.33</v>
      </c>
      <c r="D64" s="56">
        <v>-1.33</v>
      </c>
      <c r="E64" s="56">
        <v>-1.3402307692307696</v>
      </c>
      <c r="F64" s="56">
        <v>-1.3504615384615386</v>
      </c>
      <c r="G64" s="56">
        <v>-1.3606923076923081</v>
      </c>
      <c r="H64" s="56">
        <v>-1.3709230769230771</v>
      </c>
      <c r="I64" s="56">
        <v>-1.3811538461538464</v>
      </c>
      <c r="J64" s="56">
        <v>-1.3913846153846157</v>
      </c>
      <c r="K64" s="56">
        <v>-1.4016153846153847</v>
      </c>
      <c r="L64" s="56">
        <v>-1.411846153846154</v>
      </c>
      <c r="M64" s="56">
        <v>-1.4220769230769235</v>
      </c>
      <c r="N64" s="56">
        <v>-1.4323076923076925</v>
      </c>
      <c r="O64" s="56">
        <v>-1.4425384615384618</v>
      </c>
      <c r="P64" s="56">
        <v>-1.452769230769231</v>
      </c>
      <c r="Q64" s="56">
        <v>-1.4630000000000003</v>
      </c>
      <c r="R64" s="56">
        <v>-1.4630000000000003</v>
      </c>
      <c r="S64" s="56">
        <v>-1.4630000000000003</v>
      </c>
      <c r="T64" s="56">
        <v>-1.4630000000000003</v>
      </c>
      <c r="U64" s="56">
        <v>-1.4630000000000003</v>
      </c>
      <c r="V64" s="56">
        <v>-1.4630000000000003</v>
      </c>
      <c r="W64" s="56">
        <v>-1.4630000000000003</v>
      </c>
      <c r="X64" s="56">
        <v>-1.4630000000000003</v>
      </c>
      <c r="Y64" s="56">
        <v>-1.4630000000000003</v>
      </c>
      <c r="Z64" s="56">
        <v>-1.4630000000000003</v>
      </c>
      <c r="AA64" s="56">
        <v>-1.4630000000000003</v>
      </c>
      <c r="AB64" s="56">
        <v>-1.4630000000000003</v>
      </c>
      <c r="AC64" s="56">
        <v>-1.4630000000000003</v>
      </c>
      <c r="AD64" s="56">
        <v>-1.4630000000000003</v>
      </c>
      <c r="AE64" s="56">
        <v>-1.4630000000000003</v>
      </c>
      <c r="AF64" s="56">
        <v>-1.4630000000000003</v>
      </c>
      <c r="AG64" s="56">
        <v>-1.4630000000000003</v>
      </c>
      <c r="AH64" s="56">
        <v>-1.4630000000000003</v>
      </c>
      <c r="AI64" s="56">
        <v>-1.4630000000000003</v>
      </c>
      <c r="AJ64" s="56">
        <v>-1.4630000000000003</v>
      </c>
      <c r="AK64" s="56">
        <v>-1.4630000000000003</v>
      </c>
    </row>
    <row r="65" spans="1:37" s="43" customFormat="1" x14ac:dyDescent="0.3">
      <c r="A65" s="43" t="s">
        <v>286</v>
      </c>
      <c r="B65" s="56">
        <v>0.16033333333333333</v>
      </c>
      <c r="C65" s="56">
        <v>0.14066666666666666</v>
      </c>
      <c r="D65" s="56">
        <v>0.121</v>
      </c>
      <c r="E65" s="56">
        <v>0.121</v>
      </c>
      <c r="F65" s="56">
        <v>0.121</v>
      </c>
      <c r="G65" s="56">
        <v>0.121</v>
      </c>
      <c r="H65" s="56">
        <v>0.121</v>
      </c>
      <c r="I65" s="56">
        <v>0.121</v>
      </c>
      <c r="J65" s="56">
        <v>0.121</v>
      </c>
      <c r="K65" s="56">
        <v>0.121</v>
      </c>
      <c r="L65" s="56">
        <v>0.121</v>
      </c>
      <c r="M65" s="56">
        <v>0.121</v>
      </c>
      <c r="N65" s="56">
        <v>0.121</v>
      </c>
      <c r="O65" s="56">
        <v>0.121</v>
      </c>
      <c r="P65" s="56">
        <v>0.121</v>
      </c>
      <c r="Q65" s="56">
        <v>0.121</v>
      </c>
      <c r="R65" s="56">
        <v>0.121</v>
      </c>
      <c r="S65" s="56">
        <v>0.121</v>
      </c>
      <c r="T65" s="56">
        <v>0.121</v>
      </c>
      <c r="U65" s="56">
        <v>0.121</v>
      </c>
      <c r="V65" s="56">
        <v>0.121</v>
      </c>
      <c r="W65" s="56">
        <v>0.121</v>
      </c>
      <c r="X65" s="56">
        <v>0.121</v>
      </c>
      <c r="Y65" s="56">
        <v>0.121</v>
      </c>
      <c r="Z65" s="56">
        <v>0.121</v>
      </c>
      <c r="AA65" s="56">
        <v>0.121</v>
      </c>
      <c r="AB65" s="56">
        <v>0.121</v>
      </c>
      <c r="AC65" s="56">
        <v>0.121</v>
      </c>
      <c r="AD65" s="56">
        <v>0.121</v>
      </c>
      <c r="AE65" s="56">
        <v>0.121</v>
      </c>
      <c r="AF65" s="56">
        <v>0.121</v>
      </c>
      <c r="AG65" s="56">
        <v>0.121</v>
      </c>
      <c r="AH65" s="56">
        <v>0.121</v>
      </c>
      <c r="AI65" s="56">
        <v>0.121</v>
      </c>
      <c r="AJ65" s="56">
        <v>0.121</v>
      </c>
      <c r="AK65" s="56">
        <v>0.121</v>
      </c>
    </row>
    <row r="66" spans="1:37" s="43" customFormat="1" x14ac:dyDescent="0.3">
      <c r="A66" s="43" t="s">
        <v>287</v>
      </c>
      <c r="B66" s="56">
        <v>0.72340000000000004</v>
      </c>
      <c r="C66" s="56">
        <v>0.66720000000000002</v>
      </c>
      <c r="D66" s="56">
        <v>0.61099999999999999</v>
      </c>
      <c r="E66" s="56">
        <v>0.61249999999999993</v>
      </c>
      <c r="F66" s="56">
        <v>0.61399999999999999</v>
      </c>
      <c r="G66" s="56">
        <v>0.61399999999999999</v>
      </c>
      <c r="H66" s="56">
        <v>0.61399999999999999</v>
      </c>
      <c r="I66" s="56">
        <v>0.61399999999999999</v>
      </c>
      <c r="J66" s="56">
        <v>0.61399999999999999</v>
      </c>
      <c r="K66" s="56">
        <v>0.61399999999999999</v>
      </c>
      <c r="L66" s="56">
        <v>0.61399999999999999</v>
      </c>
      <c r="M66" s="56">
        <v>0.61399999999999999</v>
      </c>
      <c r="N66" s="56">
        <v>0.61399999999999999</v>
      </c>
      <c r="O66" s="56">
        <v>0.61399999999999999</v>
      </c>
      <c r="P66" s="56">
        <v>0.61399999999999999</v>
      </c>
      <c r="Q66" s="56">
        <v>0.61399999999999999</v>
      </c>
      <c r="R66" s="56">
        <v>0.61399999999999999</v>
      </c>
      <c r="S66" s="56">
        <v>0.61399999999999999</v>
      </c>
      <c r="T66" s="56">
        <v>0.61399999999999999</v>
      </c>
      <c r="U66" s="56">
        <v>0.61399999999999999</v>
      </c>
      <c r="V66" s="56">
        <v>0.61399999999999999</v>
      </c>
      <c r="W66" s="56">
        <v>0.61399999999999999</v>
      </c>
      <c r="X66" s="56">
        <v>0.61399999999999999</v>
      </c>
      <c r="Y66" s="56">
        <v>0.61399999999999999</v>
      </c>
      <c r="Z66" s="56">
        <v>0.61399999999999999</v>
      </c>
      <c r="AA66" s="56">
        <v>0.61399999999999999</v>
      </c>
      <c r="AB66" s="56">
        <v>0.61399999999999999</v>
      </c>
      <c r="AC66" s="56">
        <v>0.61399999999999999</v>
      </c>
      <c r="AD66" s="56">
        <v>0.61399999999999999</v>
      </c>
      <c r="AE66" s="56">
        <v>0.61399999999999999</v>
      </c>
      <c r="AF66" s="56">
        <v>0.61399999999999999</v>
      </c>
      <c r="AG66" s="56">
        <v>0.61399999999999999</v>
      </c>
      <c r="AH66" s="56">
        <v>0.61399999999999999</v>
      </c>
      <c r="AI66" s="56">
        <v>0.61399999999999999</v>
      </c>
      <c r="AJ66" s="56">
        <v>0.61399999999999999</v>
      </c>
      <c r="AK66" s="56">
        <v>0.61399999999999999</v>
      </c>
    </row>
    <row r="67" spans="1:37" s="43" customFormat="1" x14ac:dyDescent="0.3">
      <c r="A67" s="43" t="s">
        <v>288</v>
      </c>
      <c r="B67" s="56">
        <v>0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56">
        <v>0</v>
      </c>
      <c r="V67" s="56">
        <v>0</v>
      </c>
      <c r="W67" s="56">
        <v>0</v>
      </c>
      <c r="X67" s="56">
        <v>0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6">
        <v>0</v>
      </c>
      <c r="AE67" s="56">
        <v>0</v>
      </c>
      <c r="AF67" s="56">
        <v>0</v>
      </c>
      <c r="AG67" s="56">
        <v>0</v>
      </c>
      <c r="AH67" s="56">
        <v>0</v>
      </c>
      <c r="AI67" s="56">
        <v>0</v>
      </c>
      <c r="AJ67" s="56">
        <v>0</v>
      </c>
      <c r="AK67" s="56">
        <v>0</v>
      </c>
    </row>
    <row r="68" spans="1:37" s="43" customFormat="1" x14ac:dyDescent="0.3">
      <c r="A68" s="43" t="s">
        <v>289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0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0</v>
      </c>
      <c r="AI68" s="56">
        <v>0</v>
      </c>
      <c r="AJ68" s="56">
        <v>0</v>
      </c>
      <c r="AK68" s="56">
        <v>0</v>
      </c>
    </row>
    <row r="69" spans="1:37" s="43" customFormat="1" x14ac:dyDescent="0.3">
      <c r="A69" s="43" t="s">
        <v>290</v>
      </c>
      <c r="B69" s="56">
        <v>1.3333333333333333E-3</v>
      </c>
      <c r="C69" s="56">
        <v>1.6666666666666666E-3</v>
      </c>
      <c r="D69" s="56">
        <v>2E-3</v>
      </c>
      <c r="E69" s="56">
        <v>2E-3</v>
      </c>
      <c r="F69" s="56">
        <v>2E-3</v>
      </c>
      <c r="G69" s="56">
        <v>2E-3</v>
      </c>
      <c r="H69" s="56">
        <v>2E-3</v>
      </c>
      <c r="I69" s="56">
        <v>2E-3</v>
      </c>
      <c r="J69" s="56">
        <v>2E-3</v>
      </c>
      <c r="K69" s="56">
        <v>2E-3</v>
      </c>
      <c r="L69" s="56">
        <v>2E-3</v>
      </c>
      <c r="M69" s="56">
        <v>2E-3</v>
      </c>
      <c r="N69" s="56">
        <v>2E-3</v>
      </c>
      <c r="O69" s="56">
        <v>2E-3</v>
      </c>
      <c r="P69" s="56">
        <v>2E-3</v>
      </c>
      <c r="Q69" s="56">
        <v>2E-3</v>
      </c>
      <c r="R69" s="56">
        <v>2E-3</v>
      </c>
      <c r="S69" s="56">
        <v>2E-3</v>
      </c>
      <c r="T69" s="56">
        <v>2E-3</v>
      </c>
      <c r="U69" s="56">
        <v>2E-3</v>
      </c>
      <c r="V69" s="56">
        <v>2E-3</v>
      </c>
      <c r="W69" s="56">
        <v>2E-3</v>
      </c>
      <c r="X69" s="56">
        <v>2E-3</v>
      </c>
      <c r="Y69" s="56">
        <v>2E-3</v>
      </c>
      <c r="Z69" s="56">
        <v>2E-3</v>
      </c>
      <c r="AA69" s="56">
        <v>2E-3</v>
      </c>
      <c r="AB69" s="56">
        <v>2E-3</v>
      </c>
      <c r="AC69" s="56">
        <v>2E-3</v>
      </c>
      <c r="AD69" s="56">
        <v>2E-3</v>
      </c>
      <c r="AE69" s="56">
        <v>2E-3</v>
      </c>
      <c r="AF69" s="56">
        <v>2E-3</v>
      </c>
      <c r="AG69" s="56">
        <v>2E-3</v>
      </c>
      <c r="AH69" s="56">
        <v>2E-3</v>
      </c>
      <c r="AI69" s="56">
        <v>2E-3</v>
      </c>
      <c r="AJ69" s="56">
        <v>2E-3</v>
      </c>
      <c r="AK69" s="56">
        <v>2E-3</v>
      </c>
    </row>
    <row r="70" spans="1:37" s="43" customFormat="1" x14ac:dyDescent="0.3">
      <c r="A70" s="43" t="s">
        <v>291</v>
      </c>
      <c r="B70" s="56">
        <v>1.5580000000000001</v>
      </c>
      <c r="C70" s="56">
        <v>1.5349999999999999</v>
      </c>
      <c r="D70" s="56">
        <v>1.512</v>
      </c>
      <c r="E70" s="56">
        <v>1.512</v>
      </c>
      <c r="F70" s="56">
        <v>1.512</v>
      </c>
      <c r="G70" s="56">
        <v>1.512</v>
      </c>
      <c r="H70" s="56">
        <v>1.512</v>
      </c>
      <c r="I70" s="56">
        <v>1.512</v>
      </c>
      <c r="J70" s="56">
        <v>1.512</v>
      </c>
      <c r="K70" s="56">
        <v>1.512</v>
      </c>
      <c r="L70" s="56">
        <v>1.512</v>
      </c>
      <c r="M70" s="56">
        <v>1.512</v>
      </c>
      <c r="N70" s="56">
        <v>1.512</v>
      </c>
      <c r="O70" s="56">
        <v>1.512</v>
      </c>
      <c r="P70" s="56">
        <v>1.512</v>
      </c>
      <c r="Q70" s="56">
        <v>1.512</v>
      </c>
      <c r="R70" s="56">
        <v>1.512</v>
      </c>
      <c r="S70" s="56">
        <v>1.512</v>
      </c>
      <c r="T70" s="56">
        <v>1.512</v>
      </c>
      <c r="U70" s="56">
        <v>1.512</v>
      </c>
      <c r="V70" s="56">
        <v>1.512</v>
      </c>
      <c r="W70" s="56">
        <v>1.512</v>
      </c>
      <c r="X70" s="56">
        <v>1.512</v>
      </c>
      <c r="Y70" s="56">
        <v>1.512</v>
      </c>
      <c r="Z70" s="56">
        <v>1.512</v>
      </c>
      <c r="AA70" s="56">
        <v>1.512</v>
      </c>
      <c r="AB70" s="56">
        <v>1.512</v>
      </c>
      <c r="AC70" s="56">
        <v>1.512</v>
      </c>
      <c r="AD70" s="56">
        <v>1.512</v>
      </c>
      <c r="AE70" s="56">
        <v>1.512</v>
      </c>
      <c r="AF70" s="56">
        <v>1.512</v>
      </c>
      <c r="AG70" s="56">
        <v>1.512</v>
      </c>
      <c r="AH70" s="56">
        <v>1.512</v>
      </c>
      <c r="AI70" s="56">
        <v>1.512</v>
      </c>
      <c r="AJ70" s="56">
        <v>1.512</v>
      </c>
      <c r="AK70" s="56">
        <v>1.512</v>
      </c>
    </row>
    <row r="71" spans="1:37" s="43" customFormat="1" x14ac:dyDescent="0.3">
      <c r="A71" s="43" t="s">
        <v>292</v>
      </c>
      <c r="B71" s="56">
        <v>4.4666666666666667E-2</v>
      </c>
      <c r="C71" s="56">
        <v>4.2333333333333334E-2</v>
      </c>
      <c r="D71" s="56">
        <v>0.04</v>
      </c>
      <c r="E71" s="56">
        <v>0.04</v>
      </c>
      <c r="F71" s="56">
        <v>0.04</v>
      </c>
      <c r="G71" s="56">
        <v>0.04</v>
      </c>
      <c r="H71" s="56">
        <v>0.04</v>
      </c>
      <c r="I71" s="56">
        <v>0.04</v>
      </c>
      <c r="J71" s="56">
        <v>0.04</v>
      </c>
      <c r="K71" s="56">
        <v>0.04</v>
      </c>
      <c r="L71" s="56">
        <v>0.04</v>
      </c>
      <c r="M71" s="56">
        <v>0.04</v>
      </c>
      <c r="N71" s="56">
        <v>0.04</v>
      </c>
      <c r="O71" s="56">
        <v>0.04</v>
      </c>
      <c r="P71" s="56">
        <v>0.04</v>
      </c>
      <c r="Q71" s="56">
        <v>0.04</v>
      </c>
      <c r="R71" s="56">
        <v>0.04</v>
      </c>
      <c r="S71" s="56">
        <v>0.04</v>
      </c>
      <c r="T71" s="56">
        <v>0.04</v>
      </c>
      <c r="U71" s="56">
        <v>0.04</v>
      </c>
      <c r="V71" s="56">
        <v>0.04</v>
      </c>
      <c r="W71" s="56">
        <v>0.04</v>
      </c>
      <c r="X71" s="56">
        <v>0.04</v>
      </c>
      <c r="Y71" s="56">
        <v>0.04</v>
      </c>
      <c r="Z71" s="56">
        <v>0.04</v>
      </c>
      <c r="AA71" s="56">
        <v>0.04</v>
      </c>
      <c r="AB71" s="56">
        <v>0.04</v>
      </c>
      <c r="AC71" s="56">
        <v>0.04</v>
      </c>
      <c r="AD71" s="56">
        <v>0.04</v>
      </c>
      <c r="AE71" s="56">
        <v>0.04</v>
      </c>
      <c r="AF71" s="56">
        <v>0.04</v>
      </c>
      <c r="AG71" s="56">
        <v>0.04</v>
      </c>
      <c r="AH71" s="56">
        <v>0.04</v>
      </c>
      <c r="AI71" s="56">
        <v>0.04</v>
      </c>
      <c r="AJ71" s="56">
        <v>0.04</v>
      </c>
      <c r="AK71" s="56">
        <v>0.04</v>
      </c>
    </row>
    <row r="72" spans="1:37" s="43" customFormat="1" x14ac:dyDescent="0.3">
      <c r="A72" s="43" t="s">
        <v>293</v>
      </c>
      <c r="B72" s="56">
        <v>0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56">
        <v>0</v>
      </c>
      <c r="T72" s="56">
        <v>0</v>
      </c>
      <c r="U72" s="56">
        <v>0</v>
      </c>
      <c r="V72" s="56">
        <v>0</v>
      </c>
      <c r="W72" s="56">
        <v>0</v>
      </c>
      <c r="X72" s="56">
        <v>0</v>
      </c>
      <c r="Y72" s="56">
        <v>0</v>
      </c>
      <c r="Z72" s="56">
        <v>0</v>
      </c>
      <c r="AA72" s="56">
        <v>0</v>
      </c>
      <c r="AB72" s="56">
        <v>0</v>
      </c>
      <c r="AC72" s="56">
        <v>0</v>
      </c>
      <c r="AD72" s="56">
        <v>0</v>
      </c>
      <c r="AE72" s="56">
        <v>0</v>
      </c>
      <c r="AF72" s="56">
        <v>0</v>
      </c>
      <c r="AG72" s="56">
        <v>0</v>
      </c>
      <c r="AH72" s="56">
        <v>0</v>
      </c>
      <c r="AI72" s="56">
        <v>0</v>
      </c>
      <c r="AJ72" s="56">
        <v>0</v>
      </c>
      <c r="AK72" s="56">
        <v>0</v>
      </c>
    </row>
    <row r="73" spans="1:37" s="43" customFormat="1" x14ac:dyDescent="0.3">
      <c r="A73" s="43" t="s">
        <v>294</v>
      </c>
      <c r="B73" s="56">
        <v>0.14466666666666667</v>
      </c>
      <c r="C73" s="56">
        <v>0.14533333333333331</v>
      </c>
      <c r="D73" s="56">
        <v>0.14599999999999999</v>
      </c>
      <c r="E73" s="56">
        <v>0.14599999999999999</v>
      </c>
      <c r="F73" s="56">
        <v>0.14599999999999999</v>
      </c>
      <c r="G73" s="56">
        <v>0.14599999999999999</v>
      </c>
      <c r="H73" s="56">
        <v>0.14599999999999999</v>
      </c>
      <c r="I73" s="56">
        <v>0.14599999999999999</v>
      </c>
      <c r="J73" s="56">
        <v>0.14599999999999999</v>
      </c>
      <c r="K73" s="56">
        <v>0.14599999999999999</v>
      </c>
      <c r="L73" s="56">
        <v>0.14599999999999999</v>
      </c>
      <c r="M73" s="56">
        <v>0.14599999999999999</v>
      </c>
      <c r="N73" s="56">
        <v>0.14599999999999999</v>
      </c>
      <c r="O73" s="56">
        <v>0.14599999999999999</v>
      </c>
      <c r="P73" s="56">
        <v>0.14599999999999999</v>
      </c>
      <c r="Q73" s="56">
        <v>0.14599999999999999</v>
      </c>
      <c r="R73" s="56">
        <v>0.14599999999999999</v>
      </c>
      <c r="S73" s="56">
        <v>0.14599999999999999</v>
      </c>
      <c r="T73" s="56">
        <v>0.14599999999999999</v>
      </c>
      <c r="U73" s="56">
        <v>0.14599999999999999</v>
      </c>
      <c r="V73" s="56">
        <v>0.14599999999999999</v>
      </c>
      <c r="W73" s="56">
        <v>0.14599999999999999</v>
      </c>
      <c r="X73" s="56">
        <v>0.14599999999999999</v>
      </c>
      <c r="Y73" s="56">
        <v>0.14599999999999999</v>
      </c>
      <c r="Z73" s="56">
        <v>0.14599999999999999</v>
      </c>
      <c r="AA73" s="56">
        <v>0.14599999999999999</v>
      </c>
      <c r="AB73" s="56">
        <v>0.14599999999999999</v>
      </c>
      <c r="AC73" s="56">
        <v>0.14599999999999999</v>
      </c>
      <c r="AD73" s="56">
        <v>0.14599999999999999</v>
      </c>
      <c r="AE73" s="56">
        <v>0.14599999999999999</v>
      </c>
      <c r="AF73" s="56">
        <v>0.14599999999999999</v>
      </c>
      <c r="AG73" s="56">
        <v>0.14599999999999999</v>
      </c>
      <c r="AH73" s="56">
        <v>0.14599999999999999</v>
      </c>
      <c r="AI73" s="56">
        <v>0.14599999999999999</v>
      </c>
      <c r="AJ73" s="56">
        <v>0.14599999999999999</v>
      </c>
      <c r="AK73" s="56">
        <v>0.14599999999999999</v>
      </c>
    </row>
    <row r="74" spans="1:37" s="43" customFormat="1" x14ac:dyDescent="0.3">
      <c r="A74" s="43" t="s">
        <v>295</v>
      </c>
      <c r="B74" s="56">
        <v>3.5870000000000002</v>
      </c>
      <c r="C74" s="56">
        <v>3.5870000000000002</v>
      </c>
      <c r="D74" s="56">
        <v>3.5870000000000002</v>
      </c>
      <c r="E74" s="56">
        <v>3.5235376923076931</v>
      </c>
      <c r="F74" s="56">
        <v>3.4600753846153851</v>
      </c>
      <c r="G74" s="56">
        <v>3.3966130769230771</v>
      </c>
      <c r="H74" s="56">
        <v>3.3331507692307691</v>
      </c>
      <c r="I74" s="56">
        <v>3.269688461538462</v>
      </c>
      <c r="J74" s="56">
        <v>3.2062261538461541</v>
      </c>
      <c r="K74" s="56">
        <v>3.1427638461538465</v>
      </c>
      <c r="L74" s="56">
        <v>3.079301538461539</v>
      </c>
      <c r="M74" s="56">
        <v>3.015839230769231</v>
      </c>
      <c r="N74" s="56">
        <v>2.952376923076923</v>
      </c>
      <c r="O74" s="56">
        <v>2.8889146153846155</v>
      </c>
      <c r="P74" s="56">
        <v>2.8254523076923079</v>
      </c>
      <c r="Q74" s="56">
        <v>2.7619899999999999</v>
      </c>
      <c r="R74" s="56">
        <v>2.7619899999999999</v>
      </c>
      <c r="S74" s="56">
        <v>2.7619899999999999</v>
      </c>
      <c r="T74" s="56">
        <v>2.7619899999999999</v>
      </c>
      <c r="U74" s="56">
        <v>2.7619899999999999</v>
      </c>
      <c r="V74" s="56">
        <v>2.7619899999999999</v>
      </c>
      <c r="W74" s="56">
        <v>2.7619899999999999</v>
      </c>
      <c r="X74" s="56">
        <v>2.7619899999999999</v>
      </c>
      <c r="Y74" s="56">
        <v>2.7619899999999999</v>
      </c>
      <c r="Z74" s="56">
        <v>2.7619899999999999</v>
      </c>
      <c r="AA74" s="56">
        <v>2.7619899999999999</v>
      </c>
      <c r="AB74" s="56">
        <v>2.7619899999999999</v>
      </c>
      <c r="AC74" s="56">
        <v>2.7619899999999999</v>
      </c>
      <c r="AD74" s="56">
        <v>2.7619899999999999</v>
      </c>
      <c r="AE74" s="56">
        <v>2.7619899999999999</v>
      </c>
      <c r="AF74" s="56">
        <v>2.7619899999999999</v>
      </c>
      <c r="AG74" s="56">
        <v>2.7619899999999999</v>
      </c>
      <c r="AH74" s="56">
        <v>2.7619899999999999</v>
      </c>
      <c r="AI74" s="56">
        <v>2.7619899999999999</v>
      </c>
      <c r="AJ74" s="56">
        <v>2.7619899999999999</v>
      </c>
      <c r="AK74" s="56">
        <v>2.7619899999999999</v>
      </c>
    </row>
    <row r="75" spans="1:37" s="43" customFormat="1" x14ac:dyDescent="0.3">
      <c r="A75" s="43" t="s">
        <v>296</v>
      </c>
      <c r="B75" s="56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>
        <v>0</v>
      </c>
      <c r="W75" s="56">
        <v>0</v>
      </c>
      <c r="X75" s="56">
        <v>0</v>
      </c>
      <c r="Y75" s="56">
        <v>0</v>
      </c>
      <c r="Z75" s="56">
        <v>0</v>
      </c>
      <c r="AA75" s="56">
        <v>0</v>
      </c>
      <c r="AB75" s="56">
        <v>0</v>
      </c>
      <c r="AC75" s="56">
        <v>0</v>
      </c>
      <c r="AD75" s="56">
        <v>0</v>
      </c>
      <c r="AE75" s="56">
        <v>0</v>
      </c>
      <c r="AF75" s="56">
        <v>0</v>
      </c>
      <c r="AG75" s="56">
        <v>0</v>
      </c>
      <c r="AH75" s="56">
        <v>0</v>
      </c>
      <c r="AI75" s="56">
        <v>0</v>
      </c>
      <c r="AJ75" s="56">
        <v>0</v>
      </c>
      <c r="AK75" s="56">
        <v>0</v>
      </c>
    </row>
    <row r="76" spans="1:37" s="43" customFormat="1" x14ac:dyDescent="0.3">
      <c r="A76" s="43" t="s">
        <v>297</v>
      </c>
      <c r="B76" s="56">
        <v>0.04</v>
      </c>
      <c r="C76" s="56">
        <v>0.04</v>
      </c>
      <c r="D76" s="56">
        <v>0.04</v>
      </c>
      <c r="E76" s="56">
        <v>0.04</v>
      </c>
      <c r="F76" s="56">
        <v>0.04</v>
      </c>
      <c r="G76" s="56">
        <v>0.04</v>
      </c>
      <c r="H76" s="56">
        <v>0.04</v>
      </c>
      <c r="I76" s="56">
        <v>0.04</v>
      </c>
      <c r="J76" s="56">
        <v>0.04</v>
      </c>
      <c r="K76" s="56">
        <v>0.04</v>
      </c>
      <c r="L76" s="56">
        <v>0.04</v>
      </c>
      <c r="M76" s="56">
        <v>0.04</v>
      </c>
      <c r="N76" s="56">
        <v>0.04</v>
      </c>
      <c r="O76" s="56">
        <v>0.04</v>
      </c>
      <c r="P76" s="56">
        <v>0.04</v>
      </c>
      <c r="Q76" s="56">
        <v>0.04</v>
      </c>
      <c r="R76" s="56">
        <v>0.04</v>
      </c>
      <c r="S76" s="56">
        <v>0.04</v>
      </c>
      <c r="T76" s="56">
        <v>0.04</v>
      </c>
      <c r="U76" s="56">
        <v>0.04</v>
      </c>
      <c r="V76" s="56">
        <v>0.04</v>
      </c>
      <c r="W76" s="56">
        <v>0.04</v>
      </c>
      <c r="X76" s="56">
        <v>0.04</v>
      </c>
      <c r="Y76" s="56">
        <v>0.04</v>
      </c>
      <c r="Z76" s="56">
        <v>0.04</v>
      </c>
      <c r="AA76" s="56">
        <v>0.04</v>
      </c>
      <c r="AB76" s="56">
        <v>0.04</v>
      </c>
      <c r="AC76" s="56">
        <v>0.04</v>
      </c>
      <c r="AD76" s="56">
        <v>0.04</v>
      </c>
      <c r="AE76" s="56">
        <v>0.04</v>
      </c>
      <c r="AF76" s="56">
        <v>0.04</v>
      </c>
      <c r="AG76" s="56">
        <v>0.04</v>
      </c>
      <c r="AH76" s="56">
        <v>0.04</v>
      </c>
      <c r="AI76" s="56">
        <v>0.04</v>
      </c>
      <c r="AJ76" s="56">
        <v>0.04</v>
      </c>
      <c r="AK76" s="56">
        <v>0.04</v>
      </c>
    </row>
    <row r="77" spans="1:37" s="43" customFormat="1" x14ac:dyDescent="0.3">
      <c r="A77" s="43" t="s">
        <v>298</v>
      </c>
      <c r="B77" s="56">
        <v>1.105</v>
      </c>
      <c r="C77" s="56">
        <v>0.83699999999999997</v>
      </c>
      <c r="D77" s="56">
        <v>0.56899999999999995</v>
      </c>
      <c r="E77" s="56">
        <v>0.56899999999999995</v>
      </c>
      <c r="F77" s="56">
        <v>0.56899999999999995</v>
      </c>
      <c r="G77" s="56">
        <v>0.56899999999999995</v>
      </c>
      <c r="H77" s="56">
        <v>0.56899999999999995</v>
      </c>
      <c r="I77" s="56">
        <v>0.56899999999999995</v>
      </c>
      <c r="J77" s="56">
        <v>0.56899999999999995</v>
      </c>
      <c r="K77" s="56">
        <v>0.56899999999999995</v>
      </c>
      <c r="L77" s="56">
        <v>0.56899999999999995</v>
      </c>
      <c r="M77" s="56">
        <v>0.56899999999999995</v>
      </c>
      <c r="N77" s="56">
        <v>0.56899999999999995</v>
      </c>
      <c r="O77" s="56">
        <v>0.56899999999999995</v>
      </c>
      <c r="P77" s="56">
        <v>0.56899999999999995</v>
      </c>
      <c r="Q77" s="56">
        <v>0.56899999999999995</v>
      </c>
      <c r="R77" s="56">
        <v>0.56899999999999995</v>
      </c>
      <c r="S77" s="56">
        <v>0.56899999999999995</v>
      </c>
      <c r="T77" s="56">
        <v>0.56899999999999995</v>
      </c>
      <c r="U77" s="56">
        <v>0.56899999999999995</v>
      </c>
      <c r="V77" s="56">
        <v>0.56899999999999995</v>
      </c>
      <c r="W77" s="56">
        <v>0.56899999999999995</v>
      </c>
      <c r="X77" s="56">
        <v>0.56899999999999995</v>
      </c>
      <c r="Y77" s="56">
        <v>0.56899999999999995</v>
      </c>
      <c r="Z77" s="56">
        <v>0.56899999999999995</v>
      </c>
      <c r="AA77" s="56">
        <v>0.56899999999999995</v>
      </c>
      <c r="AB77" s="56">
        <v>0.56899999999999995</v>
      </c>
      <c r="AC77" s="56">
        <v>0.56899999999999995</v>
      </c>
      <c r="AD77" s="56">
        <v>0.56899999999999995</v>
      </c>
      <c r="AE77" s="56">
        <v>0.56899999999999995</v>
      </c>
      <c r="AF77" s="56">
        <v>0.56899999999999995</v>
      </c>
      <c r="AG77" s="56">
        <v>0.56899999999999995</v>
      </c>
      <c r="AH77" s="56">
        <v>0.56899999999999995</v>
      </c>
      <c r="AI77" s="56">
        <v>0.56899999999999995</v>
      </c>
      <c r="AJ77" s="56">
        <v>0.56899999999999995</v>
      </c>
      <c r="AK77" s="56">
        <v>0.56899999999999995</v>
      </c>
    </row>
    <row r="78" spans="1:37" s="43" customFormat="1" x14ac:dyDescent="0.3">
      <c r="A78" s="43" t="s">
        <v>299</v>
      </c>
      <c r="B78" s="56">
        <v>3.3000000000000002E-2</v>
      </c>
      <c r="C78" s="56">
        <v>3.3000000000000002E-2</v>
      </c>
      <c r="D78" s="56">
        <v>3.3000000000000002E-2</v>
      </c>
      <c r="E78" s="56">
        <v>3.3000000000000002E-2</v>
      </c>
      <c r="F78" s="56">
        <v>3.3000000000000002E-2</v>
      </c>
      <c r="G78" s="56">
        <v>3.3000000000000002E-2</v>
      </c>
      <c r="H78" s="56">
        <v>3.3000000000000002E-2</v>
      </c>
      <c r="I78" s="56">
        <v>3.3000000000000002E-2</v>
      </c>
      <c r="J78" s="56">
        <v>3.3000000000000002E-2</v>
      </c>
      <c r="K78" s="56">
        <v>3.3000000000000002E-2</v>
      </c>
      <c r="L78" s="56">
        <v>3.3000000000000002E-2</v>
      </c>
      <c r="M78" s="56">
        <v>3.3000000000000002E-2</v>
      </c>
      <c r="N78" s="56">
        <v>3.3000000000000002E-2</v>
      </c>
      <c r="O78" s="56">
        <v>3.3000000000000002E-2</v>
      </c>
      <c r="P78" s="56">
        <v>3.3000000000000002E-2</v>
      </c>
      <c r="Q78" s="56">
        <v>3.3000000000000002E-2</v>
      </c>
      <c r="R78" s="56">
        <v>3.3000000000000002E-2</v>
      </c>
      <c r="S78" s="56">
        <v>3.3000000000000002E-2</v>
      </c>
      <c r="T78" s="56">
        <v>3.3000000000000002E-2</v>
      </c>
      <c r="U78" s="56">
        <v>3.3000000000000002E-2</v>
      </c>
      <c r="V78" s="56">
        <v>3.3000000000000002E-2</v>
      </c>
      <c r="W78" s="56">
        <v>3.3000000000000002E-2</v>
      </c>
      <c r="X78" s="56">
        <v>3.3000000000000002E-2</v>
      </c>
      <c r="Y78" s="56">
        <v>3.3000000000000002E-2</v>
      </c>
      <c r="Z78" s="56">
        <v>3.3000000000000002E-2</v>
      </c>
      <c r="AA78" s="56">
        <v>3.3000000000000002E-2</v>
      </c>
      <c r="AB78" s="56">
        <v>3.3000000000000002E-2</v>
      </c>
      <c r="AC78" s="56">
        <v>3.3000000000000002E-2</v>
      </c>
      <c r="AD78" s="56">
        <v>3.3000000000000002E-2</v>
      </c>
      <c r="AE78" s="56">
        <v>3.3000000000000002E-2</v>
      </c>
      <c r="AF78" s="56">
        <v>3.3000000000000002E-2</v>
      </c>
      <c r="AG78" s="56">
        <v>3.3000000000000002E-2</v>
      </c>
      <c r="AH78" s="56">
        <v>3.3000000000000002E-2</v>
      </c>
      <c r="AI78" s="56">
        <v>3.3000000000000002E-2</v>
      </c>
      <c r="AJ78" s="56">
        <v>3.3000000000000002E-2</v>
      </c>
      <c r="AK78" s="56">
        <v>3.3000000000000002E-2</v>
      </c>
    </row>
    <row r="79" spans="1:37" s="43" customFormat="1" x14ac:dyDescent="0.3">
      <c r="A79" s="43" t="s">
        <v>300</v>
      </c>
      <c r="B79" s="56">
        <v>1.2613333333333334</v>
      </c>
      <c r="C79" s="56">
        <v>1.2246666666666666</v>
      </c>
      <c r="D79" s="56">
        <v>1.1879999999999999</v>
      </c>
      <c r="E79" s="56">
        <v>1.1879999999999999</v>
      </c>
      <c r="F79" s="56">
        <v>1.1879999999999999</v>
      </c>
      <c r="G79" s="56">
        <v>1.1879999999999999</v>
      </c>
      <c r="H79" s="56">
        <v>1.1879999999999999</v>
      </c>
      <c r="I79" s="56">
        <v>1.1879999999999999</v>
      </c>
      <c r="J79" s="56">
        <v>1.1879999999999999</v>
      </c>
      <c r="K79" s="56">
        <v>1.1879999999999999</v>
      </c>
      <c r="L79" s="56">
        <v>1.1879999999999999</v>
      </c>
      <c r="M79" s="56">
        <v>1.1879999999999999</v>
      </c>
      <c r="N79" s="56">
        <v>1.1879999999999999</v>
      </c>
      <c r="O79" s="56">
        <v>1.1879999999999999</v>
      </c>
      <c r="P79" s="56">
        <v>1.1879999999999999</v>
      </c>
      <c r="Q79" s="56">
        <v>1.1879999999999999</v>
      </c>
      <c r="R79" s="56">
        <v>1.1879999999999999</v>
      </c>
      <c r="S79" s="56">
        <v>1.1879999999999999</v>
      </c>
      <c r="T79" s="56">
        <v>1.1879999999999999</v>
      </c>
      <c r="U79" s="56">
        <v>1.1879999999999999</v>
      </c>
      <c r="V79" s="56">
        <v>1.1879999999999999</v>
      </c>
      <c r="W79" s="56">
        <v>1.1879999999999999</v>
      </c>
      <c r="X79" s="56">
        <v>1.1879999999999999</v>
      </c>
      <c r="Y79" s="56">
        <v>1.1879999999999999</v>
      </c>
      <c r="Z79" s="56">
        <v>1.1879999999999999</v>
      </c>
      <c r="AA79" s="56">
        <v>1.1879999999999999</v>
      </c>
      <c r="AB79" s="56">
        <v>1.1879999999999999</v>
      </c>
      <c r="AC79" s="56">
        <v>1.1879999999999999</v>
      </c>
      <c r="AD79" s="56">
        <v>1.1879999999999999</v>
      </c>
      <c r="AE79" s="56">
        <v>1.1879999999999999</v>
      </c>
      <c r="AF79" s="56">
        <v>1.1879999999999999</v>
      </c>
      <c r="AG79" s="56">
        <v>1.1879999999999999</v>
      </c>
      <c r="AH79" s="56">
        <v>1.1879999999999999</v>
      </c>
      <c r="AI79" s="56">
        <v>1.1879999999999999</v>
      </c>
      <c r="AJ79" s="56">
        <v>1.1879999999999999</v>
      </c>
      <c r="AK79" s="56">
        <v>1.1879999999999999</v>
      </c>
    </row>
    <row r="80" spans="1:37" s="43" customFormat="1" x14ac:dyDescent="0.3">
      <c r="A80" s="43" t="s">
        <v>301</v>
      </c>
      <c r="B80" s="56">
        <v>0.68899999999999995</v>
      </c>
      <c r="C80" s="56">
        <v>0.69899999999999995</v>
      </c>
      <c r="D80" s="56">
        <v>0.70899999999999996</v>
      </c>
      <c r="E80" s="56">
        <v>0.70899999999999996</v>
      </c>
      <c r="F80" s="56">
        <v>0.70899999999999996</v>
      </c>
      <c r="G80" s="56">
        <v>0.70899999999999996</v>
      </c>
      <c r="H80" s="56">
        <v>0.70899999999999996</v>
      </c>
      <c r="I80" s="56">
        <v>0.70899999999999996</v>
      </c>
      <c r="J80" s="56">
        <v>0.70899999999999996</v>
      </c>
      <c r="K80" s="56">
        <v>0.70899999999999996</v>
      </c>
      <c r="L80" s="56">
        <v>0.70899999999999996</v>
      </c>
      <c r="M80" s="56">
        <v>0.70899999999999996</v>
      </c>
      <c r="N80" s="56">
        <v>0.70899999999999996</v>
      </c>
      <c r="O80" s="56">
        <v>0.70899999999999996</v>
      </c>
      <c r="P80" s="56">
        <v>0.70899999999999996</v>
      </c>
      <c r="Q80" s="56">
        <v>0.70899999999999996</v>
      </c>
      <c r="R80" s="56">
        <v>0.70899999999999996</v>
      </c>
      <c r="S80" s="56">
        <v>0.70899999999999996</v>
      </c>
      <c r="T80" s="56">
        <v>0.70899999999999996</v>
      </c>
      <c r="U80" s="56">
        <v>0.70899999999999996</v>
      </c>
      <c r="V80" s="56">
        <v>0.70899999999999996</v>
      </c>
      <c r="W80" s="56">
        <v>0.70899999999999996</v>
      </c>
      <c r="X80" s="56">
        <v>0.70899999999999996</v>
      </c>
      <c r="Y80" s="56">
        <v>0.70899999999999996</v>
      </c>
      <c r="Z80" s="56">
        <v>0.70899999999999996</v>
      </c>
      <c r="AA80" s="56">
        <v>0.70899999999999996</v>
      </c>
      <c r="AB80" s="56">
        <v>0.70899999999999996</v>
      </c>
      <c r="AC80" s="56">
        <v>0.70899999999999996</v>
      </c>
      <c r="AD80" s="56">
        <v>0.70899999999999996</v>
      </c>
      <c r="AE80" s="56">
        <v>0.70899999999999996</v>
      </c>
      <c r="AF80" s="56">
        <v>0.70899999999999996</v>
      </c>
      <c r="AG80" s="56">
        <v>0.70899999999999996</v>
      </c>
      <c r="AH80" s="56">
        <v>0.70899999999999996</v>
      </c>
      <c r="AI80" s="56">
        <v>0.70899999999999996</v>
      </c>
      <c r="AJ80" s="56">
        <v>0.70899999999999996</v>
      </c>
      <c r="AK80" s="56">
        <v>0.70899999999999996</v>
      </c>
    </row>
    <row r="81" spans="1:37" s="43" customFormat="1" x14ac:dyDescent="0.3">
      <c r="A81" s="57" t="s">
        <v>52</v>
      </c>
      <c r="B81" s="58">
        <v>-0.65259999999999796</v>
      </c>
      <c r="C81" s="58">
        <v>-1.1708000000000012</v>
      </c>
      <c r="D81" s="58">
        <v>-1.6889999999999978</v>
      </c>
      <c r="E81" s="58">
        <v>-2.4860553846153812</v>
      </c>
      <c r="F81" s="58">
        <v>-2.7208030769230755</v>
      </c>
      <c r="G81" s="58">
        <v>-2.9547430769230751</v>
      </c>
      <c r="H81" s="58">
        <v>-3.1248369230769195</v>
      </c>
      <c r="I81" s="58">
        <v>-3.2818538461538442</v>
      </c>
      <c r="J81" s="58">
        <v>-3.4457938461538435</v>
      </c>
      <c r="K81" s="58">
        <v>-3.6066569230769203</v>
      </c>
      <c r="L81" s="58">
        <v>-3.7544430769230739</v>
      </c>
      <c r="M81" s="58">
        <v>-3.912229230769229</v>
      </c>
      <c r="N81" s="58">
        <v>-4.0630923076923064</v>
      </c>
      <c r="O81" s="58">
        <v>-4.21087846153846</v>
      </c>
      <c r="P81" s="58">
        <v>-4.3455876923076904</v>
      </c>
      <c r="Q81" s="58">
        <v>-4.4872199999999998</v>
      </c>
      <c r="R81" s="58">
        <v>-4.4872199999999998</v>
      </c>
      <c r="S81" s="58">
        <v>-4.4872199999999998</v>
      </c>
      <c r="T81" s="58">
        <v>-4.4872199999999998</v>
      </c>
      <c r="U81" s="58">
        <v>-4.4872199999999998</v>
      </c>
      <c r="V81" s="58">
        <v>-4.4872199999999998</v>
      </c>
      <c r="W81" s="58">
        <v>-4.4872199999999998</v>
      </c>
      <c r="X81" s="58">
        <v>-4.4872199999999998</v>
      </c>
      <c r="Y81" s="58">
        <v>-4.4872199999999998</v>
      </c>
      <c r="Z81" s="58">
        <v>-4.4872199999999998</v>
      </c>
      <c r="AA81" s="58">
        <v>-4.4872199999999998</v>
      </c>
      <c r="AB81" s="58">
        <v>-4.4872199999999998</v>
      </c>
      <c r="AC81" s="58">
        <v>-4.4872199999999998</v>
      </c>
      <c r="AD81" s="58">
        <v>-4.4872199999999998</v>
      </c>
      <c r="AE81" s="58">
        <v>-4.4872199999999998</v>
      </c>
      <c r="AF81" s="58">
        <v>-4.4872199999999998</v>
      </c>
      <c r="AG81" s="58">
        <v>-4.4872199999999998</v>
      </c>
      <c r="AH81" s="58">
        <v>-4.4872199999999998</v>
      </c>
      <c r="AI81" s="58">
        <v>-4.4872199999999998</v>
      </c>
      <c r="AJ81" s="58">
        <v>-4.4872199999999998</v>
      </c>
      <c r="AK81" s="58">
        <v>-4.4872199999999998</v>
      </c>
    </row>
    <row r="83" spans="1:37" s="43" customFormat="1" x14ac:dyDescent="0.3">
      <c r="A83" s="57" t="s">
        <v>382</v>
      </c>
    </row>
    <row r="84" spans="1:37" s="43" customFormat="1" x14ac:dyDescent="0.3">
      <c r="A84" s="57" t="s">
        <v>613</v>
      </c>
    </row>
    <row r="85" spans="1:37" s="43" customFormat="1" x14ac:dyDescent="0.3">
      <c r="A85" s="57" t="s">
        <v>276</v>
      </c>
    </row>
    <row r="86" spans="1:37" s="43" customFormat="1" x14ac:dyDescent="0.3">
      <c r="A86" s="57" t="s">
        <v>265</v>
      </c>
    </row>
    <row r="87" spans="1:37" s="43" customFormat="1" x14ac:dyDescent="0.3">
      <c r="A87" s="57"/>
    </row>
    <row r="88" spans="1:37" s="43" customFormat="1" x14ac:dyDescent="0.3">
      <c r="A88" s="57" t="s">
        <v>246</v>
      </c>
      <c r="B88" s="57">
        <v>2015</v>
      </c>
      <c r="C88" s="57">
        <v>2016</v>
      </c>
      <c r="D88" s="57">
        <v>2017</v>
      </c>
      <c r="E88" s="57">
        <v>2018</v>
      </c>
      <c r="F88" s="57">
        <v>2019</v>
      </c>
      <c r="G88" s="57">
        <v>2020</v>
      </c>
      <c r="H88" s="57">
        <v>2021</v>
      </c>
      <c r="I88" s="57">
        <v>2022</v>
      </c>
      <c r="J88" s="57">
        <v>2023</v>
      </c>
      <c r="K88" s="57">
        <v>2024</v>
      </c>
      <c r="L88" s="57">
        <v>2025</v>
      </c>
      <c r="M88" s="57">
        <v>2026</v>
      </c>
      <c r="N88" s="57">
        <v>2027</v>
      </c>
      <c r="O88" s="57">
        <v>2028</v>
      </c>
      <c r="P88" s="57">
        <v>2029</v>
      </c>
      <c r="Q88" s="57">
        <v>2030</v>
      </c>
      <c r="R88" s="57">
        <v>2031</v>
      </c>
      <c r="S88" s="57">
        <v>2032</v>
      </c>
      <c r="T88" s="57">
        <v>2033</v>
      </c>
      <c r="U88" s="57">
        <v>2034</v>
      </c>
      <c r="V88" s="57">
        <v>2035</v>
      </c>
      <c r="W88" s="57">
        <v>2036</v>
      </c>
      <c r="X88" s="57">
        <v>2037</v>
      </c>
      <c r="Y88" s="57">
        <v>2038</v>
      </c>
      <c r="Z88" s="57">
        <v>2039</v>
      </c>
      <c r="AA88" s="57">
        <v>2040</v>
      </c>
      <c r="AB88" s="57">
        <v>2041</v>
      </c>
      <c r="AC88" s="57">
        <v>2042</v>
      </c>
      <c r="AD88" s="57">
        <v>2043</v>
      </c>
      <c r="AE88" s="57">
        <v>2044</v>
      </c>
      <c r="AF88" s="57">
        <v>2045</v>
      </c>
      <c r="AG88" s="57">
        <v>2046</v>
      </c>
      <c r="AH88" s="57">
        <v>2047</v>
      </c>
      <c r="AI88" s="57">
        <v>2048</v>
      </c>
      <c r="AJ88" s="57">
        <v>2049</v>
      </c>
      <c r="AK88" s="57">
        <v>2050</v>
      </c>
    </row>
    <row r="89" spans="1:37" s="43" customFormat="1" x14ac:dyDescent="0.3">
      <c r="A89" s="221" t="s">
        <v>277</v>
      </c>
      <c r="B89" s="56">
        <v>0.1816666666666667</v>
      </c>
      <c r="C89" s="56">
        <v>9.4333333333333352E-2</v>
      </c>
      <c r="D89" s="56">
        <v>7.0000000000000001E-3</v>
      </c>
      <c r="E89" s="56">
        <v>7.0000000000000001E-3</v>
      </c>
      <c r="F89" s="56">
        <v>7.0000000000000001E-3</v>
      </c>
      <c r="G89" s="56">
        <v>7.0000000000000001E-3</v>
      </c>
      <c r="H89" s="56">
        <v>7.0000000000000001E-3</v>
      </c>
      <c r="I89" s="56">
        <v>7.0000000000000001E-3</v>
      </c>
      <c r="J89" s="56">
        <v>7.0000000000000001E-3</v>
      </c>
      <c r="K89" s="56">
        <v>7.0000000000000001E-3</v>
      </c>
      <c r="L89" s="56">
        <v>7.0000000000000001E-3</v>
      </c>
      <c r="M89" s="56">
        <v>7.0000000000000001E-3</v>
      </c>
      <c r="N89" s="56">
        <v>7.0000000000000001E-3</v>
      </c>
      <c r="O89" s="56">
        <v>7.0000000000000001E-3</v>
      </c>
      <c r="P89" s="56">
        <v>7.0000000000000001E-3</v>
      </c>
      <c r="Q89" s="56">
        <v>7.0000000000000001E-3</v>
      </c>
      <c r="R89" s="56">
        <v>7.0000000000000001E-3</v>
      </c>
      <c r="S89" s="56">
        <v>7.0000000000000001E-3</v>
      </c>
      <c r="T89" s="56">
        <v>7.0000000000000001E-3</v>
      </c>
      <c r="U89" s="56">
        <v>7.0000000000000001E-3</v>
      </c>
      <c r="V89" s="56">
        <v>7.0000000000000001E-3</v>
      </c>
      <c r="W89" s="56">
        <v>7.0000000000000001E-3</v>
      </c>
      <c r="X89" s="56">
        <v>7.0000000000000001E-3</v>
      </c>
      <c r="Y89" s="56">
        <v>7.0000000000000001E-3</v>
      </c>
      <c r="Z89" s="56">
        <v>7.0000000000000001E-3</v>
      </c>
      <c r="AA89" s="56">
        <v>7.0000000000000001E-3</v>
      </c>
      <c r="AB89" s="56">
        <v>7.0000000000000001E-3</v>
      </c>
      <c r="AC89" s="56">
        <v>7.0000000000000001E-3</v>
      </c>
      <c r="AD89" s="56">
        <v>7.0000000000000001E-3</v>
      </c>
      <c r="AE89" s="56">
        <v>7.0000000000000001E-3</v>
      </c>
      <c r="AF89" s="56">
        <v>7.0000000000000001E-3</v>
      </c>
      <c r="AG89" s="56">
        <v>7.0000000000000001E-3</v>
      </c>
      <c r="AH89" s="56">
        <v>7.0000000000000001E-3</v>
      </c>
      <c r="AI89" s="56">
        <v>7.0000000000000001E-3</v>
      </c>
      <c r="AJ89" s="56">
        <v>7.0000000000000001E-3</v>
      </c>
      <c r="AK89" s="56">
        <v>7.0000000000000001E-3</v>
      </c>
    </row>
    <row r="90" spans="1:37" s="43" customFormat="1" x14ac:dyDescent="0.3">
      <c r="A90" s="221" t="s">
        <v>278</v>
      </c>
      <c r="B90" s="56">
        <v>0.82533333333333336</v>
      </c>
      <c r="C90" s="56">
        <v>0.80066666666666664</v>
      </c>
      <c r="D90" s="56">
        <v>0.77600000000000002</v>
      </c>
      <c r="E90" s="56">
        <v>0.77600000000000002</v>
      </c>
      <c r="F90" s="56">
        <v>0.77600000000000002</v>
      </c>
      <c r="G90" s="56">
        <v>0.77600000000000002</v>
      </c>
      <c r="H90" s="56">
        <v>0.77600000000000002</v>
      </c>
      <c r="I90" s="56">
        <v>0.77600000000000002</v>
      </c>
      <c r="J90" s="56">
        <v>0.77600000000000002</v>
      </c>
      <c r="K90" s="56">
        <v>0.77600000000000002</v>
      </c>
      <c r="L90" s="56">
        <v>0.77600000000000002</v>
      </c>
      <c r="M90" s="56">
        <v>0.77600000000000002</v>
      </c>
      <c r="N90" s="56">
        <v>0.77600000000000002</v>
      </c>
      <c r="O90" s="56">
        <v>0.77600000000000002</v>
      </c>
      <c r="P90" s="56">
        <v>0.77600000000000002</v>
      </c>
      <c r="Q90" s="56">
        <v>0.77600000000000002</v>
      </c>
      <c r="R90" s="56">
        <v>0.77600000000000002</v>
      </c>
      <c r="S90" s="56">
        <v>0.77600000000000002</v>
      </c>
      <c r="T90" s="56">
        <v>0.77600000000000002</v>
      </c>
      <c r="U90" s="56">
        <v>0.77600000000000002</v>
      </c>
      <c r="V90" s="56">
        <v>0.77600000000000002</v>
      </c>
      <c r="W90" s="56">
        <v>0.77600000000000002</v>
      </c>
      <c r="X90" s="56">
        <v>0.77600000000000002</v>
      </c>
      <c r="Y90" s="56">
        <v>0.77600000000000002</v>
      </c>
      <c r="Z90" s="56">
        <v>0.77600000000000002</v>
      </c>
      <c r="AA90" s="56">
        <v>0.77600000000000002</v>
      </c>
      <c r="AB90" s="56">
        <v>0.77600000000000002</v>
      </c>
      <c r="AC90" s="56">
        <v>0.77600000000000002</v>
      </c>
      <c r="AD90" s="56">
        <v>0.77600000000000002</v>
      </c>
      <c r="AE90" s="56">
        <v>0.77600000000000002</v>
      </c>
      <c r="AF90" s="56">
        <v>0.77600000000000002</v>
      </c>
      <c r="AG90" s="56">
        <v>0.77600000000000002</v>
      </c>
      <c r="AH90" s="56">
        <v>0.77600000000000002</v>
      </c>
      <c r="AI90" s="56">
        <v>0.77600000000000002</v>
      </c>
      <c r="AJ90" s="56">
        <v>0.77600000000000002</v>
      </c>
      <c r="AK90" s="56">
        <v>0.77600000000000002</v>
      </c>
    </row>
    <row r="91" spans="1:37" s="43" customFormat="1" x14ac:dyDescent="0.3">
      <c r="A91" s="221" t="s">
        <v>279</v>
      </c>
      <c r="B91" s="56">
        <v>0.45100000000000001</v>
      </c>
      <c r="C91" s="56">
        <v>0.45100000000000001</v>
      </c>
      <c r="D91" s="56">
        <v>0.45100000000000001</v>
      </c>
      <c r="E91" s="56">
        <v>0.45100000000000001</v>
      </c>
      <c r="F91" s="56">
        <v>0.45100000000000001</v>
      </c>
      <c r="G91" s="56">
        <v>0.45100000000000001</v>
      </c>
      <c r="H91" s="56">
        <v>0.45100000000000001</v>
      </c>
      <c r="I91" s="56">
        <v>0.45100000000000001</v>
      </c>
      <c r="J91" s="56">
        <v>0.45100000000000001</v>
      </c>
      <c r="K91" s="56">
        <v>0.45100000000000001</v>
      </c>
      <c r="L91" s="56">
        <v>0.45100000000000001</v>
      </c>
      <c r="M91" s="56">
        <v>0.45100000000000001</v>
      </c>
      <c r="N91" s="56">
        <v>0.45100000000000001</v>
      </c>
      <c r="O91" s="56">
        <v>0.45100000000000001</v>
      </c>
      <c r="P91" s="56">
        <v>0.45100000000000001</v>
      </c>
      <c r="Q91" s="56">
        <v>0.45100000000000001</v>
      </c>
      <c r="R91" s="56">
        <v>0.45100000000000001</v>
      </c>
      <c r="S91" s="56">
        <v>0.45100000000000001</v>
      </c>
      <c r="T91" s="56">
        <v>0.45100000000000001</v>
      </c>
      <c r="U91" s="56">
        <v>0.45100000000000001</v>
      </c>
      <c r="V91" s="56">
        <v>0.45100000000000001</v>
      </c>
      <c r="W91" s="56">
        <v>0.45100000000000001</v>
      </c>
      <c r="X91" s="56">
        <v>0.45100000000000001</v>
      </c>
      <c r="Y91" s="56">
        <v>0.45100000000000001</v>
      </c>
      <c r="Z91" s="56">
        <v>0.45100000000000001</v>
      </c>
      <c r="AA91" s="56">
        <v>0.45100000000000001</v>
      </c>
      <c r="AB91" s="56">
        <v>0.45100000000000001</v>
      </c>
      <c r="AC91" s="56">
        <v>0.45100000000000001</v>
      </c>
      <c r="AD91" s="56">
        <v>0.45100000000000001</v>
      </c>
      <c r="AE91" s="56">
        <v>0.45100000000000001</v>
      </c>
      <c r="AF91" s="56">
        <v>0.45100000000000001</v>
      </c>
      <c r="AG91" s="56">
        <v>0.45100000000000001</v>
      </c>
      <c r="AH91" s="56">
        <v>0.45100000000000001</v>
      </c>
      <c r="AI91" s="56">
        <v>0.45100000000000001</v>
      </c>
      <c r="AJ91" s="56">
        <v>0.45100000000000001</v>
      </c>
      <c r="AK91" s="56">
        <v>0.45100000000000001</v>
      </c>
    </row>
    <row r="92" spans="1:37" s="43" customFormat="1" x14ac:dyDescent="0.3">
      <c r="A92" s="221" t="s">
        <v>280</v>
      </c>
      <c r="B92" s="56">
        <v>0.317</v>
      </c>
      <c r="C92" s="56">
        <v>0.317</v>
      </c>
      <c r="D92" s="56">
        <v>0.317</v>
      </c>
      <c r="E92" s="56">
        <v>0.317</v>
      </c>
      <c r="F92" s="56">
        <v>0.317</v>
      </c>
      <c r="G92" s="56">
        <v>0.317</v>
      </c>
      <c r="H92" s="56">
        <v>0.317</v>
      </c>
      <c r="I92" s="56">
        <v>0.317</v>
      </c>
      <c r="J92" s="56">
        <v>0.317</v>
      </c>
      <c r="K92" s="56">
        <v>0.317</v>
      </c>
      <c r="L92" s="56">
        <v>0.317</v>
      </c>
      <c r="M92" s="56">
        <v>0.317</v>
      </c>
      <c r="N92" s="56">
        <v>0.317</v>
      </c>
      <c r="O92" s="56">
        <v>0.317</v>
      </c>
      <c r="P92" s="56">
        <v>0.317</v>
      </c>
      <c r="Q92" s="56">
        <v>0.317</v>
      </c>
      <c r="R92" s="56">
        <v>0.317</v>
      </c>
      <c r="S92" s="56">
        <v>0.317</v>
      </c>
      <c r="T92" s="56">
        <v>0.317</v>
      </c>
      <c r="U92" s="56">
        <v>0.317</v>
      </c>
      <c r="V92" s="56">
        <v>0.317</v>
      </c>
      <c r="W92" s="56">
        <v>0.317</v>
      </c>
      <c r="X92" s="56">
        <v>0.317</v>
      </c>
      <c r="Y92" s="56">
        <v>0.317</v>
      </c>
      <c r="Z92" s="56">
        <v>0.317</v>
      </c>
      <c r="AA92" s="56">
        <v>0.317</v>
      </c>
      <c r="AB92" s="56">
        <v>0.317</v>
      </c>
      <c r="AC92" s="56">
        <v>0.317</v>
      </c>
      <c r="AD92" s="56">
        <v>0.317</v>
      </c>
      <c r="AE92" s="56">
        <v>0.317</v>
      </c>
      <c r="AF92" s="56">
        <v>0.317</v>
      </c>
      <c r="AG92" s="56">
        <v>0.317</v>
      </c>
      <c r="AH92" s="56">
        <v>0.317</v>
      </c>
      <c r="AI92" s="56">
        <v>0.317</v>
      </c>
      <c r="AJ92" s="56">
        <v>0.317</v>
      </c>
      <c r="AK92" s="56">
        <v>0.317</v>
      </c>
    </row>
    <row r="93" spans="1:37" s="43" customFormat="1" x14ac:dyDescent="0.3">
      <c r="A93" s="43" t="s">
        <v>281</v>
      </c>
      <c r="B93" s="56">
        <v>6.9999999999999993E-3</v>
      </c>
      <c r="C93" s="56">
        <v>8.9999999999999993E-3</v>
      </c>
      <c r="D93" s="56">
        <v>1.0999999999999999E-2</v>
      </c>
      <c r="E93" s="56">
        <v>1.0999999999999999E-2</v>
      </c>
      <c r="F93" s="56">
        <v>1.0999999999999999E-2</v>
      </c>
      <c r="G93" s="56">
        <v>1.0999999999999999E-2</v>
      </c>
      <c r="H93" s="56">
        <v>1.0999999999999999E-2</v>
      </c>
      <c r="I93" s="56">
        <v>1.0999999999999999E-2</v>
      </c>
      <c r="J93" s="56">
        <v>1.0999999999999999E-2</v>
      </c>
      <c r="K93" s="56">
        <v>1.0999999999999999E-2</v>
      </c>
      <c r="L93" s="56">
        <v>1.0999999999999999E-2</v>
      </c>
      <c r="M93" s="56">
        <v>1.0999999999999999E-2</v>
      </c>
      <c r="N93" s="56">
        <v>1.0999999999999999E-2</v>
      </c>
      <c r="O93" s="56">
        <v>1.0999999999999999E-2</v>
      </c>
      <c r="P93" s="56">
        <v>1.0999999999999999E-2</v>
      </c>
      <c r="Q93" s="56">
        <v>1.0999999999999999E-2</v>
      </c>
      <c r="R93" s="56">
        <v>1.0999999999999999E-2</v>
      </c>
      <c r="S93" s="56">
        <v>1.0999999999999999E-2</v>
      </c>
      <c r="T93" s="56">
        <v>1.0999999999999999E-2</v>
      </c>
      <c r="U93" s="56">
        <v>1.0999999999999999E-2</v>
      </c>
      <c r="V93" s="56">
        <v>1.0999999999999999E-2</v>
      </c>
      <c r="W93" s="56">
        <v>1.0999999999999999E-2</v>
      </c>
      <c r="X93" s="56">
        <v>1.0999999999999999E-2</v>
      </c>
      <c r="Y93" s="56">
        <v>1.0999999999999999E-2</v>
      </c>
      <c r="Z93" s="56">
        <v>1.0999999999999999E-2</v>
      </c>
      <c r="AA93" s="56">
        <v>1.0999999999999999E-2</v>
      </c>
      <c r="AB93" s="56">
        <v>1.0999999999999999E-2</v>
      </c>
      <c r="AC93" s="56">
        <v>1.0999999999999999E-2</v>
      </c>
      <c r="AD93" s="56">
        <v>1.0999999999999999E-2</v>
      </c>
      <c r="AE93" s="56">
        <v>1.0999999999999999E-2</v>
      </c>
      <c r="AF93" s="56">
        <v>1.0999999999999999E-2</v>
      </c>
      <c r="AG93" s="56">
        <v>1.0999999999999999E-2</v>
      </c>
      <c r="AH93" s="56">
        <v>1.0999999999999999E-2</v>
      </c>
      <c r="AI93" s="56">
        <v>1.0999999999999999E-2</v>
      </c>
      <c r="AJ93" s="56">
        <v>1.0999999999999999E-2</v>
      </c>
      <c r="AK93" s="56">
        <v>1.0999999999999999E-2</v>
      </c>
    </row>
    <row r="94" spans="1:37" s="43" customFormat="1" x14ac:dyDescent="0.3">
      <c r="A94" s="43" t="s">
        <v>282</v>
      </c>
      <c r="B94" s="56">
        <v>-0.05</v>
      </c>
      <c r="C94" s="56">
        <v>-0.05</v>
      </c>
      <c r="D94" s="56">
        <v>-0.05</v>
      </c>
      <c r="E94" s="56">
        <v>-0.35</v>
      </c>
      <c r="F94" s="56">
        <v>-0.37</v>
      </c>
      <c r="G94" s="56">
        <v>-0.4</v>
      </c>
      <c r="H94" s="56">
        <v>-0.42</v>
      </c>
      <c r="I94" s="56">
        <v>-0.43</v>
      </c>
      <c r="J94" s="56">
        <v>-0.45</v>
      </c>
      <c r="K94" s="56">
        <v>-0.47</v>
      </c>
      <c r="L94" s="56">
        <v>-0.48</v>
      </c>
      <c r="M94" s="56">
        <v>-0.5</v>
      </c>
      <c r="N94" s="56">
        <v>-0.52</v>
      </c>
      <c r="O94" s="56">
        <v>-0.54</v>
      </c>
      <c r="P94" s="56">
        <v>-0.55000000000000004</v>
      </c>
      <c r="Q94" s="56">
        <v>-0.56999999999999995</v>
      </c>
      <c r="R94" s="56">
        <v>-0.56999999999999995</v>
      </c>
      <c r="S94" s="56">
        <v>-0.56999999999999995</v>
      </c>
      <c r="T94" s="56">
        <v>-0.56999999999999995</v>
      </c>
      <c r="U94" s="56">
        <v>-0.56999999999999995</v>
      </c>
      <c r="V94" s="56">
        <v>-0.56999999999999995</v>
      </c>
      <c r="W94" s="56">
        <v>-0.56999999999999995</v>
      </c>
      <c r="X94" s="56">
        <v>-0.56999999999999995</v>
      </c>
      <c r="Y94" s="56">
        <v>-0.56999999999999995</v>
      </c>
      <c r="Z94" s="56">
        <v>-0.56999999999999995</v>
      </c>
      <c r="AA94" s="56">
        <v>-0.56999999999999995</v>
      </c>
      <c r="AB94" s="56">
        <v>-0.56999999999999995</v>
      </c>
      <c r="AC94" s="56">
        <v>-0.56999999999999995</v>
      </c>
      <c r="AD94" s="56">
        <v>-0.56999999999999995</v>
      </c>
      <c r="AE94" s="56">
        <v>-0.56999999999999995</v>
      </c>
      <c r="AF94" s="56">
        <v>-0.56999999999999995</v>
      </c>
      <c r="AG94" s="56">
        <v>-0.56999999999999995</v>
      </c>
      <c r="AH94" s="56">
        <v>-0.56999999999999995</v>
      </c>
      <c r="AI94" s="56">
        <v>-0.56999999999999995</v>
      </c>
      <c r="AJ94" s="56">
        <v>-0.56999999999999995</v>
      </c>
      <c r="AK94" s="56">
        <v>-0.56999999999999995</v>
      </c>
    </row>
    <row r="95" spans="1:37" s="43" customFormat="1" x14ac:dyDescent="0.3">
      <c r="A95" s="221" t="s">
        <v>283</v>
      </c>
      <c r="B95" s="56">
        <v>4.766666666666667E-2</v>
      </c>
      <c r="C95" s="56">
        <v>3.4333333333333341E-2</v>
      </c>
      <c r="D95" s="56">
        <v>2.1000000000000001E-2</v>
      </c>
      <c r="E95" s="56">
        <v>2.1000000000000001E-2</v>
      </c>
      <c r="F95" s="56">
        <v>2.1000000000000001E-2</v>
      </c>
      <c r="G95" s="56">
        <v>2.1000000000000001E-2</v>
      </c>
      <c r="H95" s="56">
        <v>2.1000000000000001E-2</v>
      </c>
      <c r="I95" s="56">
        <v>2.1000000000000001E-2</v>
      </c>
      <c r="J95" s="56">
        <v>2.1000000000000001E-2</v>
      </c>
      <c r="K95" s="56">
        <v>2.1000000000000001E-2</v>
      </c>
      <c r="L95" s="56">
        <v>2.1000000000000001E-2</v>
      </c>
      <c r="M95" s="56">
        <v>2.1000000000000001E-2</v>
      </c>
      <c r="N95" s="56">
        <v>2.1000000000000001E-2</v>
      </c>
      <c r="O95" s="56">
        <v>2.1000000000000001E-2</v>
      </c>
      <c r="P95" s="56">
        <v>2.1000000000000001E-2</v>
      </c>
      <c r="Q95" s="56">
        <v>2.1000000000000001E-2</v>
      </c>
      <c r="R95" s="56">
        <v>2.1000000000000001E-2</v>
      </c>
      <c r="S95" s="56">
        <v>2.1000000000000001E-2</v>
      </c>
      <c r="T95" s="56">
        <v>2.1000000000000001E-2</v>
      </c>
      <c r="U95" s="56">
        <v>2.1000000000000001E-2</v>
      </c>
      <c r="V95" s="56">
        <v>2.1000000000000001E-2</v>
      </c>
      <c r="W95" s="56">
        <v>2.1000000000000001E-2</v>
      </c>
      <c r="X95" s="56">
        <v>2.1000000000000001E-2</v>
      </c>
      <c r="Y95" s="56">
        <v>2.1000000000000001E-2</v>
      </c>
      <c r="Z95" s="56">
        <v>2.1000000000000001E-2</v>
      </c>
      <c r="AA95" s="56">
        <v>2.1000000000000001E-2</v>
      </c>
      <c r="AB95" s="56">
        <v>2.1000000000000001E-2</v>
      </c>
      <c r="AC95" s="56">
        <v>2.1000000000000001E-2</v>
      </c>
      <c r="AD95" s="56">
        <v>2.1000000000000001E-2</v>
      </c>
      <c r="AE95" s="56">
        <v>2.1000000000000001E-2</v>
      </c>
      <c r="AF95" s="56">
        <v>2.1000000000000001E-2</v>
      </c>
      <c r="AG95" s="56">
        <v>2.1000000000000001E-2</v>
      </c>
      <c r="AH95" s="56">
        <v>2.1000000000000001E-2</v>
      </c>
      <c r="AI95" s="56">
        <v>2.1000000000000001E-2</v>
      </c>
      <c r="AJ95" s="56">
        <v>2.1000000000000001E-2</v>
      </c>
      <c r="AK95" s="56">
        <v>2.1000000000000001E-2</v>
      </c>
    </row>
    <row r="96" spans="1:37" s="43" customFormat="1" x14ac:dyDescent="0.3">
      <c r="A96" s="43" t="s">
        <v>284</v>
      </c>
      <c r="B96" s="56">
        <v>-10.45</v>
      </c>
      <c r="C96" s="56">
        <v>-10.45</v>
      </c>
      <c r="D96" s="56">
        <v>-10.45</v>
      </c>
      <c r="E96" s="56">
        <v>-10.8</v>
      </c>
      <c r="F96" s="56">
        <v>-10.88</v>
      </c>
      <c r="G96" s="56">
        <v>-10.96</v>
      </c>
      <c r="H96" s="56">
        <v>-11.03</v>
      </c>
      <c r="I96" s="56">
        <v>-11.11</v>
      </c>
      <c r="J96" s="56">
        <v>-11.18</v>
      </c>
      <c r="K96" s="56">
        <v>-11.26</v>
      </c>
      <c r="L96" s="56">
        <v>-11.33</v>
      </c>
      <c r="M96" s="56">
        <v>-11.4</v>
      </c>
      <c r="N96" s="56">
        <v>-11.48</v>
      </c>
      <c r="O96" s="56">
        <v>-11.55</v>
      </c>
      <c r="P96" s="56">
        <v>-11.63</v>
      </c>
      <c r="Q96" s="56">
        <v>-11.7</v>
      </c>
      <c r="R96" s="56">
        <v>-11.7</v>
      </c>
      <c r="S96" s="56">
        <v>-11.7</v>
      </c>
      <c r="T96" s="56">
        <v>-11.7</v>
      </c>
      <c r="U96" s="56">
        <v>-11.7</v>
      </c>
      <c r="V96" s="56">
        <v>-11.7</v>
      </c>
      <c r="W96" s="56">
        <v>-11.7</v>
      </c>
      <c r="X96" s="56">
        <v>-11.7</v>
      </c>
      <c r="Y96" s="56">
        <v>-11.7</v>
      </c>
      <c r="Z96" s="56">
        <v>-11.7</v>
      </c>
      <c r="AA96" s="56">
        <v>-11.7</v>
      </c>
      <c r="AB96" s="56">
        <v>-11.7</v>
      </c>
      <c r="AC96" s="56">
        <v>-11.7</v>
      </c>
      <c r="AD96" s="56">
        <v>-11.7</v>
      </c>
      <c r="AE96" s="56">
        <v>-11.7</v>
      </c>
      <c r="AF96" s="56">
        <v>-11.7</v>
      </c>
      <c r="AG96" s="56">
        <v>-11.7</v>
      </c>
      <c r="AH96" s="56">
        <v>-11.7</v>
      </c>
      <c r="AI96" s="56">
        <v>-11.7</v>
      </c>
      <c r="AJ96" s="56">
        <v>-11.7</v>
      </c>
      <c r="AK96" s="56">
        <v>-11.7</v>
      </c>
    </row>
    <row r="97" spans="1:37" s="43" customFormat="1" x14ac:dyDescent="0.3">
      <c r="A97" s="43" t="s">
        <v>285</v>
      </c>
      <c r="B97" s="56">
        <v>-1.33</v>
      </c>
      <c r="C97" s="56">
        <v>-1.33</v>
      </c>
      <c r="D97" s="56">
        <v>-1.33</v>
      </c>
      <c r="E97" s="56">
        <v>-1.33</v>
      </c>
      <c r="F97" s="56">
        <v>-1.33</v>
      </c>
      <c r="G97" s="56">
        <v>-1.33</v>
      </c>
      <c r="H97" s="56">
        <v>-1.33</v>
      </c>
      <c r="I97" s="56">
        <v>-1.33</v>
      </c>
      <c r="J97" s="56">
        <v>-1.33</v>
      </c>
      <c r="K97" s="56">
        <v>-1.33</v>
      </c>
      <c r="L97" s="56">
        <v>-1.33</v>
      </c>
      <c r="M97" s="56">
        <v>-1.33</v>
      </c>
      <c r="N97" s="56">
        <v>-1.33</v>
      </c>
      <c r="O97" s="56">
        <v>-1.33</v>
      </c>
      <c r="P97" s="56">
        <v>-1.33</v>
      </c>
      <c r="Q97" s="56">
        <v>-1.33</v>
      </c>
      <c r="R97" s="56">
        <v>-1.33</v>
      </c>
      <c r="S97" s="56">
        <v>-1.33</v>
      </c>
      <c r="T97" s="56">
        <v>-1.33</v>
      </c>
      <c r="U97" s="56">
        <v>-1.33</v>
      </c>
      <c r="V97" s="56">
        <v>-1.33</v>
      </c>
      <c r="W97" s="56">
        <v>-1.33</v>
      </c>
      <c r="X97" s="56">
        <v>-1.33</v>
      </c>
      <c r="Y97" s="56">
        <v>-1.33</v>
      </c>
      <c r="Z97" s="56">
        <v>-1.33</v>
      </c>
      <c r="AA97" s="56">
        <v>-1.33</v>
      </c>
      <c r="AB97" s="56">
        <v>-1.33</v>
      </c>
      <c r="AC97" s="56">
        <v>-1.33</v>
      </c>
      <c r="AD97" s="56">
        <v>-1.33</v>
      </c>
      <c r="AE97" s="56">
        <v>-1.33</v>
      </c>
      <c r="AF97" s="56">
        <v>-1.33</v>
      </c>
      <c r="AG97" s="56">
        <v>-1.33</v>
      </c>
      <c r="AH97" s="56">
        <v>-1.33</v>
      </c>
      <c r="AI97" s="56">
        <v>-1.33</v>
      </c>
      <c r="AJ97" s="56">
        <v>-1.33</v>
      </c>
      <c r="AK97" s="56">
        <v>-1.33</v>
      </c>
    </row>
    <row r="98" spans="1:37" s="43" customFormat="1" x14ac:dyDescent="0.3">
      <c r="A98" s="43" t="s">
        <v>286</v>
      </c>
      <c r="B98" s="56">
        <v>0.16033333333333333</v>
      </c>
      <c r="C98" s="56">
        <v>0.14066666666666666</v>
      </c>
      <c r="D98" s="56">
        <v>0.121</v>
      </c>
      <c r="E98" s="56">
        <v>0.121</v>
      </c>
      <c r="F98" s="56">
        <v>0.121</v>
      </c>
      <c r="G98" s="56">
        <v>0.121</v>
      </c>
      <c r="H98" s="56">
        <v>0.121</v>
      </c>
      <c r="I98" s="56">
        <v>0.121</v>
      </c>
      <c r="J98" s="56">
        <v>0.121</v>
      </c>
      <c r="K98" s="56">
        <v>0.121</v>
      </c>
      <c r="L98" s="56">
        <v>0.121</v>
      </c>
      <c r="M98" s="56">
        <v>0.121</v>
      </c>
      <c r="N98" s="56">
        <v>0.121</v>
      </c>
      <c r="O98" s="56">
        <v>0.121</v>
      </c>
      <c r="P98" s="56">
        <v>0.121</v>
      </c>
      <c r="Q98" s="56">
        <v>0.121</v>
      </c>
      <c r="R98" s="56">
        <v>0.121</v>
      </c>
      <c r="S98" s="56">
        <v>0.121</v>
      </c>
      <c r="T98" s="56">
        <v>0.121</v>
      </c>
      <c r="U98" s="56">
        <v>0.121</v>
      </c>
      <c r="V98" s="56">
        <v>0.121</v>
      </c>
      <c r="W98" s="56">
        <v>0.121</v>
      </c>
      <c r="X98" s="56">
        <v>0.121</v>
      </c>
      <c r="Y98" s="56">
        <v>0.121</v>
      </c>
      <c r="Z98" s="56">
        <v>0.121</v>
      </c>
      <c r="AA98" s="56">
        <v>0.121</v>
      </c>
      <c r="AB98" s="56">
        <v>0.121</v>
      </c>
      <c r="AC98" s="56">
        <v>0.121</v>
      </c>
      <c r="AD98" s="56">
        <v>0.121</v>
      </c>
      <c r="AE98" s="56">
        <v>0.121</v>
      </c>
      <c r="AF98" s="56">
        <v>0.121</v>
      </c>
      <c r="AG98" s="56">
        <v>0.121</v>
      </c>
      <c r="AH98" s="56">
        <v>0.121</v>
      </c>
      <c r="AI98" s="56">
        <v>0.121</v>
      </c>
      <c r="AJ98" s="56">
        <v>0.121</v>
      </c>
      <c r="AK98" s="56">
        <v>0.121</v>
      </c>
    </row>
    <row r="99" spans="1:37" s="43" customFormat="1" x14ac:dyDescent="0.3">
      <c r="A99" s="43" t="s">
        <v>287</v>
      </c>
      <c r="B99" s="56">
        <v>0.72340000000000015</v>
      </c>
      <c r="C99" s="56">
        <v>0.66720000000000002</v>
      </c>
      <c r="D99" s="56">
        <v>0.60992652000000003</v>
      </c>
      <c r="E99" s="56">
        <v>0.59379311800000001</v>
      </c>
      <c r="F99" s="56">
        <v>0.57912143299999985</v>
      </c>
      <c r="G99" s="56">
        <v>0.56701955000000015</v>
      </c>
      <c r="H99" s="56">
        <v>0.55538104700000002</v>
      </c>
      <c r="I99" s="56">
        <v>0.50218664999999996</v>
      </c>
      <c r="J99" s="56">
        <v>0.47041887399999993</v>
      </c>
      <c r="K99" s="56">
        <v>0.41288085600000002</v>
      </c>
      <c r="L99" s="56">
        <v>0.39811974</v>
      </c>
      <c r="M99" s="56">
        <v>0.384096679</v>
      </c>
      <c r="N99" s="56">
        <v>0.370774771</v>
      </c>
      <c r="O99" s="56">
        <v>0.35811895799999993</v>
      </c>
      <c r="P99" s="56">
        <v>0.34609593599999999</v>
      </c>
      <c r="Q99" s="56">
        <v>0.33467406500000008</v>
      </c>
      <c r="R99" s="56">
        <v>0.32382328799999999</v>
      </c>
      <c r="S99" s="56">
        <v>0.31351505000000007</v>
      </c>
      <c r="T99" s="56">
        <v>0.30372222300000001</v>
      </c>
      <c r="U99" s="56">
        <v>0.29441903800000002</v>
      </c>
      <c r="V99" s="56">
        <v>0.28558101200000002</v>
      </c>
      <c r="W99" s="56">
        <v>0.27718488799999996</v>
      </c>
      <c r="X99" s="56">
        <v>0.26920856900000001</v>
      </c>
      <c r="Y99" s="56">
        <v>0.26769306899999995</v>
      </c>
      <c r="Z99" s="56">
        <v>0.26619272300000002</v>
      </c>
      <c r="AA99" s="56">
        <v>0.26470738100000002</v>
      </c>
      <c r="AB99" s="56">
        <v>0.26323689299999997</v>
      </c>
      <c r="AC99" s="56">
        <v>0.26178110900000001</v>
      </c>
      <c r="AD99" s="56">
        <v>0.26033988299999999</v>
      </c>
      <c r="AE99" s="56">
        <v>0.258913069</v>
      </c>
      <c r="AF99" s="56">
        <v>0.25750052399999995</v>
      </c>
      <c r="AG99" s="56">
        <v>0.256102104</v>
      </c>
      <c r="AH99" s="56">
        <v>0.25471766800000001</v>
      </c>
      <c r="AI99" s="56">
        <v>0.253347076</v>
      </c>
      <c r="AJ99" s="56">
        <v>0.25199019099999997</v>
      </c>
      <c r="AK99" s="56">
        <v>0.25064687400000002</v>
      </c>
    </row>
    <row r="100" spans="1:37" s="43" customFormat="1" x14ac:dyDescent="0.3">
      <c r="A100" s="43" t="s">
        <v>288</v>
      </c>
      <c r="B100" s="56">
        <v>0</v>
      </c>
      <c r="C100" s="56">
        <v>0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6">
        <v>0</v>
      </c>
      <c r="T100" s="56">
        <v>0</v>
      </c>
      <c r="U100" s="56">
        <v>0</v>
      </c>
      <c r="V100" s="56">
        <v>0</v>
      </c>
      <c r="W100" s="56">
        <v>0</v>
      </c>
      <c r="X100" s="56">
        <v>0</v>
      </c>
      <c r="Y100" s="56">
        <v>0</v>
      </c>
      <c r="Z100" s="56">
        <v>0</v>
      </c>
      <c r="AA100" s="56">
        <v>0</v>
      </c>
      <c r="AB100" s="56">
        <v>0</v>
      </c>
      <c r="AC100" s="56">
        <v>0</v>
      </c>
      <c r="AD100" s="56">
        <v>0</v>
      </c>
      <c r="AE100" s="56">
        <v>0</v>
      </c>
      <c r="AF100" s="56">
        <v>0</v>
      </c>
      <c r="AG100" s="56">
        <v>0</v>
      </c>
      <c r="AH100" s="56">
        <v>0</v>
      </c>
      <c r="AI100" s="56">
        <v>0</v>
      </c>
      <c r="AJ100" s="56">
        <v>0</v>
      </c>
      <c r="AK100" s="56">
        <v>0</v>
      </c>
    </row>
    <row r="101" spans="1:37" s="43" customFormat="1" x14ac:dyDescent="0.3">
      <c r="A101" s="43" t="s">
        <v>289</v>
      </c>
      <c r="B101" s="56">
        <v>0</v>
      </c>
      <c r="C101" s="56">
        <v>0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56">
        <v>0</v>
      </c>
      <c r="R101" s="56">
        <v>0</v>
      </c>
      <c r="S101" s="56">
        <v>0</v>
      </c>
      <c r="T101" s="56">
        <v>0</v>
      </c>
      <c r="U101" s="56">
        <v>0</v>
      </c>
      <c r="V101" s="56">
        <v>0</v>
      </c>
      <c r="W101" s="56">
        <v>0</v>
      </c>
      <c r="X101" s="56">
        <v>0</v>
      </c>
      <c r="Y101" s="56">
        <v>0</v>
      </c>
      <c r="Z101" s="56">
        <v>0</v>
      </c>
      <c r="AA101" s="56">
        <v>0</v>
      </c>
      <c r="AB101" s="56">
        <v>0</v>
      </c>
      <c r="AC101" s="56">
        <v>0</v>
      </c>
      <c r="AD101" s="56">
        <v>0</v>
      </c>
      <c r="AE101" s="56">
        <v>0</v>
      </c>
      <c r="AF101" s="56">
        <v>0</v>
      </c>
      <c r="AG101" s="56">
        <v>0</v>
      </c>
      <c r="AH101" s="56">
        <v>0</v>
      </c>
      <c r="AI101" s="56">
        <v>0</v>
      </c>
      <c r="AJ101" s="56">
        <v>0</v>
      </c>
      <c r="AK101" s="56">
        <v>0</v>
      </c>
    </row>
    <row r="102" spans="1:37" s="43" customFormat="1" x14ac:dyDescent="0.3">
      <c r="A102" s="43" t="s">
        <v>290</v>
      </c>
      <c r="B102" s="56">
        <v>1.3333333333333333E-3</v>
      </c>
      <c r="C102" s="56">
        <v>1.6666666666666666E-3</v>
      </c>
      <c r="D102" s="56">
        <v>2E-3</v>
      </c>
      <c r="E102" s="56">
        <v>2E-3</v>
      </c>
      <c r="F102" s="56">
        <v>2E-3</v>
      </c>
      <c r="G102" s="56">
        <v>2E-3</v>
      </c>
      <c r="H102" s="56">
        <v>2E-3</v>
      </c>
      <c r="I102" s="56">
        <v>2E-3</v>
      </c>
      <c r="J102" s="56">
        <v>2E-3</v>
      </c>
      <c r="K102" s="56">
        <v>2E-3</v>
      </c>
      <c r="L102" s="56">
        <v>2E-3</v>
      </c>
      <c r="M102" s="56">
        <v>2E-3</v>
      </c>
      <c r="N102" s="56">
        <v>2E-3</v>
      </c>
      <c r="O102" s="56">
        <v>2E-3</v>
      </c>
      <c r="P102" s="56">
        <v>2E-3</v>
      </c>
      <c r="Q102" s="56">
        <v>2E-3</v>
      </c>
      <c r="R102" s="56">
        <v>2E-3</v>
      </c>
      <c r="S102" s="56">
        <v>2E-3</v>
      </c>
      <c r="T102" s="56">
        <v>2E-3</v>
      </c>
      <c r="U102" s="56">
        <v>2E-3</v>
      </c>
      <c r="V102" s="56">
        <v>2E-3</v>
      </c>
      <c r="W102" s="56">
        <v>2E-3</v>
      </c>
      <c r="X102" s="56">
        <v>2E-3</v>
      </c>
      <c r="Y102" s="56">
        <v>2E-3</v>
      </c>
      <c r="Z102" s="56">
        <v>2E-3</v>
      </c>
      <c r="AA102" s="56">
        <v>2E-3</v>
      </c>
      <c r="AB102" s="56">
        <v>2E-3</v>
      </c>
      <c r="AC102" s="56">
        <v>2E-3</v>
      </c>
      <c r="AD102" s="56">
        <v>2E-3</v>
      </c>
      <c r="AE102" s="56">
        <v>2E-3</v>
      </c>
      <c r="AF102" s="56">
        <v>2E-3</v>
      </c>
      <c r="AG102" s="56">
        <v>2E-3</v>
      </c>
      <c r="AH102" s="56">
        <v>2E-3</v>
      </c>
      <c r="AI102" s="56">
        <v>2E-3</v>
      </c>
      <c r="AJ102" s="56">
        <v>2E-3</v>
      </c>
      <c r="AK102" s="56">
        <v>2E-3</v>
      </c>
    </row>
    <row r="103" spans="1:37" s="43" customFormat="1" x14ac:dyDescent="0.3">
      <c r="A103" s="43" t="s">
        <v>291</v>
      </c>
      <c r="B103" s="56">
        <v>1.5580000000000001</v>
      </c>
      <c r="C103" s="56">
        <v>1.5349999999999999</v>
      </c>
      <c r="D103" s="56">
        <v>1.512</v>
      </c>
      <c r="E103" s="56">
        <v>1.512</v>
      </c>
      <c r="F103" s="56">
        <v>1.512</v>
      </c>
      <c r="G103" s="56">
        <v>1.512</v>
      </c>
      <c r="H103" s="56">
        <v>1.512</v>
      </c>
      <c r="I103" s="56">
        <v>1.512</v>
      </c>
      <c r="J103" s="56">
        <v>1.512</v>
      </c>
      <c r="K103" s="56">
        <v>1.512</v>
      </c>
      <c r="L103" s="56">
        <v>1.512</v>
      </c>
      <c r="M103" s="56">
        <v>1.512</v>
      </c>
      <c r="N103" s="56">
        <v>1.512</v>
      </c>
      <c r="O103" s="56">
        <v>1.512</v>
      </c>
      <c r="P103" s="56">
        <v>1.512</v>
      </c>
      <c r="Q103" s="56">
        <v>1.512</v>
      </c>
      <c r="R103" s="56">
        <v>1.512</v>
      </c>
      <c r="S103" s="56">
        <v>1.512</v>
      </c>
      <c r="T103" s="56">
        <v>1.512</v>
      </c>
      <c r="U103" s="56">
        <v>1.512</v>
      </c>
      <c r="V103" s="56">
        <v>1.512</v>
      </c>
      <c r="W103" s="56">
        <v>1.512</v>
      </c>
      <c r="X103" s="56">
        <v>1.512</v>
      </c>
      <c r="Y103" s="56">
        <v>1.512</v>
      </c>
      <c r="Z103" s="56">
        <v>1.512</v>
      </c>
      <c r="AA103" s="56">
        <v>1.512</v>
      </c>
      <c r="AB103" s="56">
        <v>1.512</v>
      </c>
      <c r="AC103" s="56">
        <v>1.512</v>
      </c>
      <c r="AD103" s="56">
        <v>1.512</v>
      </c>
      <c r="AE103" s="56">
        <v>1.512</v>
      </c>
      <c r="AF103" s="56">
        <v>1.512</v>
      </c>
      <c r="AG103" s="56">
        <v>1.512</v>
      </c>
      <c r="AH103" s="56">
        <v>1.512</v>
      </c>
      <c r="AI103" s="56">
        <v>1.512</v>
      </c>
      <c r="AJ103" s="56">
        <v>1.512</v>
      </c>
      <c r="AK103" s="56">
        <v>1.512</v>
      </c>
    </row>
    <row r="104" spans="1:37" s="43" customFormat="1" x14ac:dyDescent="0.3">
      <c r="A104" s="43" t="s">
        <v>292</v>
      </c>
      <c r="B104" s="56">
        <v>4.4666666666666667E-2</v>
      </c>
      <c r="C104" s="56">
        <v>4.2333333333333334E-2</v>
      </c>
      <c r="D104" s="56">
        <v>0.04</v>
      </c>
      <c r="E104" s="56">
        <v>0.04</v>
      </c>
      <c r="F104" s="56">
        <v>0.04</v>
      </c>
      <c r="G104" s="56">
        <v>0.04</v>
      </c>
      <c r="H104" s="56">
        <v>0.04</v>
      </c>
      <c r="I104" s="56">
        <v>0.04</v>
      </c>
      <c r="J104" s="56">
        <v>0.04</v>
      </c>
      <c r="K104" s="56">
        <v>0.04</v>
      </c>
      <c r="L104" s="56">
        <v>0.04</v>
      </c>
      <c r="M104" s="56">
        <v>0.04</v>
      </c>
      <c r="N104" s="56">
        <v>0.04</v>
      </c>
      <c r="O104" s="56">
        <v>0.04</v>
      </c>
      <c r="P104" s="56">
        <v>0.04</v>
      </c>
      <c r="Q104" s="56">
        <v>0.04</v>
      </c>
      <c r="R104" s="56">
        <v>0.04</v>
      </c>
      <c r="S104" s="56">
        <v>0.04</v>
      </c>
      <c r="T104" s="56">
        <v>0.04</v>
      </c>
      <c r="U104" s="56">
        <v>0.04</v>
      </c>
      <c r="V104" s="56">
        <v>0.04</v>
      </c>
      <c r="W104" s="56">
        <v>0.04</v>
      </c>
      <c r="X104" s="56">
        <v>0.04</v>
      </c>
      <c r="Y104" s="56">
        <v>0.04</v>
      </c>
      <c r="Z104" s="56">
        <v>0.04</v>
      </c>
      <c r="AA104" s="56">
        <v>0.04</v>
      </c>
      <c r="AB104" s="56">
        <v>0.04</v>
      </c>
      <c r="AC104" s="56">
        <v>0.04</v>
      </c>
      <c r="AD104" s="56">
        <v>0.04</v>
      </c>
      <c r="AE104" s="56">
        <v>0.04</v>
      </c>
      <c r="AF104" s="56">
        <v>0.04</v>
      </c>
      <c r="AG104" s="56">
        <v>0.04</v>
      </c>
      <c r="AH104" s="56">
        <v>0.04</v>
      </c>
      <c r="AI104" s="56">
        <v>0.04</v>
      </c>
      <c r="AJ104" s="56">
        <v>0.04</v>
      </c>
      <c r="AK104" s="56">
        <v>0.04</v>
      </c>
    </row>
    <row r="105" spans="1:37" s="43" customFormat="1" x14ac:dyDescent="0.3">
      <c r="A105" s="43" t="s">
        <v>293</v>
      </c>
      <c r="B105" s="56">
        <v>0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  <c r="R105" s="56">
        <v>0</v>
      </c>
      <c r="S105" s="56">
        <v>0</v>
      </c>
      <c r="T105" s="56">
        <v>0</v>
      </c>
      <c r="U105" s="56">
        <v>0</v>
      </c>
      <c r="V105" s="56">
        <v>0</v>
      </c>
      <c r="W105" s="56">
        <v>0</v>
      </c>
      <c r="X105" s="56">
        <v>0</v>
      </c>
      <c r="Y105" s="56">
        <v>0</v>
      </c>
      <c r="Z105" s="56">
        <v>0</v>
      </c>
      <c r="AA105" s="56">
        <v>0</v>
      </c>
      <c r="AB105" s="56">
        <v>0</v>
      </c>
      <c r="AC105" s="56">
        <v>0</v>
      </c>
      <c r="AD105" s="56">
        <v>0</v>
      </c>
      <c r="AE105" s="56">
        <v>0</v>
      </c>
      <c r="AF105" s="56">
        <v>0</v>
      </c>
      <c r="AG105" s="56">
        <v>0</v>
      </c>
      <c r="AH105" s="56">
        <v>0</v>
      </c>
      <c r="AI105" s="56">
        <v>0</v>
      </c>
      <c r="AJ105" s="56">
        <v>0</v>
      </c>
      <c r="AK105" s="56">
        <v>0</v>
      </c>
    </row>
    <row r="106" spans="1:37" s="43" customFormat="1" x14ac:dyDescent="0.3">
      <c r="A106" s="43" t="s">
        <v>294</v>
      </c>
      <c r="B106" s="56">
        <v>0.14466666666666667</v>
      </c>
      <c r="C106" s="56">
        <v>0.14533333333333331</v>
      </c>
      <c r="D106" s="56">
        <v>0.14599999999999999</v>
      </c>
      <c r="E106" s="56">
        <v>0.14599999999999999</v>
      </c>
      <c r="F106" s="56">
        <v>0.14599999999999999</v>
      </c>
      <c r="G106" s="56">
        <v>0.14599999999999999</v>
      </c>
      <c r="H106" s="56">
        <v>0.14599999999999999</v>
      </c>
      <c r="I106" s="56">
        <v>0.14599999999999999</v>
      </c>
      <c r="J106" s="56">
        <v>0.14599999999999999</v>
      </c>
      <c r="K106" s="56">
        <v>0.14599999999999999</v>
      </c>
      <c r="L106" s="56">
        <v>0.14599999999999999</v>
      </c>
      <c r="M106" s="56">
        <v>0.14599999999999999</v>
      </c>
      <c r="N106" s="56">
        <v>0.14599999999999999</v>
      </c>
      <c r="O106" s="56">
        <v>0.14599999999999999</v>
      </c>
      <c r="P106" s="56">
        <v>0.14599999999999999</v>
      </c>
      <c r="Q106" s="56">
        <v>0.14599999999999999</v>
      </c>
      <c r="R106" s="56">
        <v>0.14599999999999999</v>
      </c>
      <c r="S106" s="56">
        <v>0.14599999999999999</v>
      </c>
      <c r="T106" s="56">
        <v>0.14599999999999999</v>
      </c>
      <c r="U106" s="56">
        <v>0.14599999999999999</v>
      </c>
      <c r="V106" s="56">
        <v>0.14599999999999999</v>
      </c>
      <c r="W106" s="56">
        <v>0.14599999999999999</v>
      </c>
      <c r="X106" s="56">
        <v>0.14599999999999999</v>
      </c>
      <c r="Y106" s="56">
        <v>0.14599999999999999</v>
      </c>
      <c r="Z106" s="56">
        <v>0.14599999999999999</v>
      </c>
      <c r="AA106" s="56">
        <v>0.14599999999999999</v>
      </c>
      <c r="AB106" s="56">
        <v>0.14599999999999999</v>
      </c>
      <c r="AC106" s="56">
        <v>0.14599999999999999</v>
      </c>
      <c r="AD106" s="56">
        <v>0.14599999999999999</v>
      </c>
      <c r="AE106" s="56">
        <v>0.14599999999999999</v>
      </c>
      <c r="AF106" s="56">
        <v>0.14599999999999999</v>
      </c>
      <c r="AG106" s="56">
        <v>0.14599999999999999</v>
      </c>
      <c r="AH106" s="56">
        <v>0.14599999999999999</v>
      </c>
      <c r="AI106" s="56">
        <v>0.14599999999999999</v>
      </c>
      <c r="AJ106" s="56">
        <v>0.14599999999999999</v>
      </c>
      <c r="AK106" s="56">
        <v>0.14599999999999999</v>
      </c>
    </row>
    <row r="107" spans="1:37" s="43" customFormat="1" x14ac:dyDescent="0.3">
      <c r="A107" s="43" t="s">
        <v>295</v>
      </c>
      <c r="B107" s="56">
        <v>3.5870000000000002</v>
      </c>
      <c r="C107" s="56">
        <v>3.5870000000000002</v>
      </c>
      <c r="D107" s="56">
        <v>3.5870000000000002</v>
      </c>
      <c r="E107" s="56">
        <v>3.5235376923076931</v>
      </c>
      <c r="F107" s="56">
        <v>3.4600753846153851</v>
      </c>
      <c r="G107" s="56">
        <v>3.3966130769230771</v>
      </c>
      <c r="H107" s="56">
        <v>3.3331507692307691</v>
      </c>
      <c r="I107" s="56">
        <v>3.269688461538462</v>
      </c>
      <c r="J107" s="56">
        <v>3.2062261538461541</v>
      </c>
      <c r="K107" s="56">
        <v>3.1427638461538465</v>
      </c>
      <c r="L107" s="56">
        <v>3.079301538461539</v>
      </c>
      <c r="M107" s="56">
        <v>3.015839230769231</v>
      </c>
      <c r="N107" s="56">
        <v>2.952376923076923</v>
      </c>
      <c r="O107" s="56">
        <v>2.8889146153846155</v>
      </c>
      <c r="P107" s="56">
        <v>2.8254523076923079</v>
      </c>
      <c r="Q107" s="56">
        <v>2.7619899999999999</v>
      </c>
      <c r="R107" s="56">
        <v>2.7619899999999999</v>
      </c>
      <c r="S107" s="56">
        <v>2.7619899999999999</v>
      </c>
      <c r="T107" s="56">
        <v>2.7619899999999999</v>
      </c>
      <c r="U107" s="56">
        <v>2.7619899999999999</v>
      </c>
      <c r="V107" s="56">
        <v>2.7619899999999999</v>
      </c>
      <c r="W107" s="56">
        <v>2.7619899999999999</v>
      </c>
      <c r="X107" s="56">
        <v>2.7619899999999999</v>
      </c>
      <c r="Y107" s="56">
        <v>2.7619899999999999</v>
      </c>
      <c r="Z107" s="56">
        <v>2.7619899999999999</v>
      </c>
      <c r="AA107" s="56">
        <v>2.7619899999999999</v>
      </c>
      <c r="AB107" s="56">
        <v>2.7619899999999999</v>
      </c>
      <c r="AC107" s="56">
        <v>2.7619899999999999</v>
      </c>
      <c r="AD107" s="56">
        <v>2.7619899999999999</v>
      </c>
      <c r="AE107" s="56">
        <v>2.7619899999999999</v>
      </c>
      <c r="AF107" s="56">
        <v>2.7619899999999999</v>
      </c>
      <c r="AG107" s="56">
        <v>2.7619899999999999</v>
      </c>
      <c r="AH107" s="56">
        <v>2.7619899999999999</v>
      </c>
      <c r="AI107" s="56">
        <v>2.7619899999999999</v>
      </c>
      <c r="AJ107" s="56">
        <v>2.7619899999999999</v>
      </c>
      <c r="AK107" s="56">
        <v>2.7619899999999999</v>
      </c>
    </row>
    <row r="108" spans="1:37" s="43" customFormat="1" x14ac:dyDescent="0.3">
      <c r="A108" s="43" t="s">
        <v>296</v>
      </c>
      <c r="B108" s="56">
        <v>0</v>
      </c>
      <c r="C108" s="56">
        <v>0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56">
        <v>0</v>
      </c>
      <c r="W108" s="56">
        <v>0</v>
      </c>
      <c r="X108" s="56">
        <v>0</v>
      </c>
      <c r="Y108" s="56">
        <v>0</v>
      </c>
      <c r="Z108" s="56">
        <v>0</v>
      </c>
      <c r="AA108" s="56">
        <v>0</v>
      </c>
      <c r="AB108" s="56">
        <v>0</v>
      </c>
      <c r="AC108" s="56">
        <v>0</v>
      </c>
      <c r="AD108" s="56">
        <v>0</v>
      </c>
      <c r="AE108" s="56">
        <v>0</v>
      </c>
      <c r="AF108" s="56">
        <v>0</v>
      </c>
      <c r="AG108" s="56">
        <v>0</v>
      </c>
      <c r="AH108" s="56">
        <v>0</v>
      </c>
      <c r="AI108" s="56">
        <v>0</v>
      </c>
      <c r="AJ108" s="56">
        <v>0</v>
      </c>
      <c r="AK108" s="56">
        <v>0</v>
      </c>
    </row>
    <row r="109" spans="1:37" s="43" customFormat="1" x14ac:dyDescent="0.3">
      <c r="A109" s="43" t="s">
        <v>297</v>
      </c>
      <c r="B109" s="56">
        <v>0.04</v>
      </c>
      <c r="C109" s="56">
        <v>0.04</v>
      </c>
      <c r="D109" s="56">
        <v>0.04</v>
      </c>
      <c r="E109" s="56">
        <v>0.04</v>
      </c>
      <c r="F109" s="56">
        <v>0.04</v>
      </c>
      <c r="G109" s="56">
        <v>0.04</v>
      </c>
      <c r="H109" s="56">
        <v>0.04</v>
      </c>
      <c r="I109" s="56">
        <v>0.04</v>
      </c>
      <c r="J109" s="56">
        <v>0.04</v>
      </c>
      <c r="K109" s="56">
        <v>0.04</v>
      </c>
      <c r="L109" s="56">
        <v>0.04</v>
      </c>
      <c r="M109" s="56">
        <v>0.04</v>
      </c>
      <c r="N109" s="56">
        <v>0.04</v>
      </c>
      <c r="O109" s="56">
        <v>0.04</v>
      </c>
      <c r="P109" s="56">
        <v>0.04</v>
      </c>
      <c r="Q109" s="56">
        <v>0.04</v>
      </c>
      <c r="R109" s="56">
        <v>0.04</v>
      </c>
      <c r="S109" s="56">
        <v>0.04</v>
      </c>
      <c r="T109" s="56">
        <v>0.04</v>
      </c>
      <c r="U109" s="56">
        <v>0.04</v>
      </c>
      <c r="V109" s="56">
        <v>0.04</v>
      </c>
      <c r="W109" s="56">
        <v>0.04</v>
      </c>
      <c r="X109" s="56">
        <v>0.04</v>
      </c>
      <c r="Y109" s="56">
        <v>0.04</v>
      </c>
      <c r="Z109" s="56">
        <v>0.04</v>
      </c>
      <c r="AA109" s="56">
        <v>0.04</v>
      </c>
      <c r="AB109" s="56">
        <v>0.04</v>
      </c>
      <c r="AC109" s="56">
        <v>0.04</v>
      </c>
      <c r="AD109" s="56">
        <v>0.04</v>
      </c>
      <c r="AE109" s="56">
        <v>0.04</v>
      </c>
      <c r="AF109" s="56">
        <v>0.04</v>
      </c>
      <c r="AG109" s="56">
        <v>0.04</v>
      </c>
      <c r="AH109" s="56">
        <v>0.04</v>
      </c>
      <c r="AI109" s="56">
        <v>0.04</v>
      </c>
      <c r="AJ109" s="56">
        <v>0.04</v>
      </c>
      <c r="AK109" s="56">
        <v>0.04</v>
      </c>
    </row>
    <row r="110" spans="1:37" s="43" customFormat="1" x14ac:dyDescent="0.3">
      <c r="A110" s="221" t="s">
        <v>298</v>
      </c>
      <c r="B110" s="56">
        <v>1.105</v>
      </c>
      <c r="C110" s="56">
        <v>0.83699999999999997</v>
      </c>
      <c r="D110" s="56">
        <v>0.56899999999999995</v>
      </c>
      <c r="E110" s="56">
        <v>0.56899999999999995</v>
      </c>
      <c r="F110" s="56">
        <v>0.56899999999999995</v>
      </c>
      <c r="G110" s="56">
        <v>0.56899999999999995</v>
      </c>
      <c r="H110" s="56">
        <v>0.56899999999999995</v>
      </c>
      <c r="I110" s="56">
        <v>0.56899999999999995</v>
      </c>
      <c r="J110" s="56">
        <v>0.56899999999999995</v>
      </c>
      <c r="K110" s="56">
        <v>0.56899999999999995</v>
      </c>
      <c r="L110" s="56">
        <v>0.56899999999999995</v>
      </c>
      <c r="M110" s="56">
        <v>0.56899999999999995</v>
      </c>
      <c r="N110" s="56">
        <v>0.56899999999999995</v>
      </c>
      <c r="O110" s="56">
        <v>0.56899999999999995</v>
      </c>
      <c r="P110" s="56">
        <v>0.56899999999999995</v>
      </c>
      <c r="Q110" s="56">
        <v>0.56899999999999995</v>
      </c>
      <c r="R110" s="56">
        <v>0.56899999999999995</v>
      </c>
      <c r="S110" s="56">
        <v>0.56899999999999995</v>
      </c>
      <c r="T110" s="56">
        <v>0.56899999999999995</v>
      </c>
      <c r="U110" s="56">
        <v>0.56899999999999995</v>
      </c>
      <c r="V110" s="56">
        <v>0.56899999999999995</v>
      </c>
      <c r="W110" s="56">
        <v>0.56899999999999995</v>
      </c>
      <c r="X110" s="56">
        <v>0.56899999999999995</v>
      </c>
      <c r="Y110" s="56">
        <v>0.56899999999999995</v>
      </c>
      <c r="Z110" s="56">
        <v>0.56899999999999995</v>
      </c>
      <c r="AA110" s="56">
        <v>0.56899999999999995</v>
      </c>
      <c r="AB110" s="56">
        <v>0.56899999999999995</v>
      </c>
      <c r="AC110" s="56">
        <v>0.56899999999999995</v>
      </c>
      <c r="AD110" s="56">
        <v>0.56899999999999995</v>
      </c>
      <c r="AE110" s="56">
        <v>0.56899999999999995</v>
      </c>
      <c r="AF110" s="56">
        <v>0.56899999999999995</v>
      </c>
      <c r="AG110" s="56">
        <v>0.56899999999999995</v>
      </c>
      <c r="AH110" s="56">
        <v>0.56899999999999995</v>
      </c>
      <c r="AI110" s="56">
        <v>0.56899999999999995</v>
      </c>
      <c r="AJ110" s="56">
        <v>0.56899999999999995</v>
      </c>
      <c r="AK110" s="56">
        <v>0.56899999999999995</v>
      </c>
    </row>
    <row r="111" spans="1:37" s="43" customFormat="1" x14ac:dyDescent="0.3">
      <c r="A111" s="43" t="s">
        <v>299</v>
      </c>
      <c r="B111" s="56">
        <v>3.3000000000000002E-2</v>
      </c>
      <c r="C111" s="56">
        <v>3.3000000000000002E-2</v>
      </c>
      <c r="D111" s="56">
        <v>3.3000000000000002E-2</v>
      </c>
      <c r="E111" s="56">
        <v>3.3000000000000002E-2</v>
      </c>
      <c r="F111" s="56">
        <v>3.3000000000000002E-2</v>
      </c>
      <c r="G111" s="56">
        <v>3.3000000000000002E-2</v>
      </c>
      <c r="H111" s="56">
        <v>3.3000000000000002E-2</v>
      </c>
      <c r="I111" s="56">
        <v>3.3000000000000002E-2</v>
      </c>
      <c r="J111" s="56">
        <v>3.3000000000000002E-2</v>
      </c>
      <c r="K111" s="56">
        <v>3.3000000000000002E-2</v>
      </c>
      <c r="L111" s="56">
        <v>3.3000000000000002E-2</v>
      </c>
      <c r="M111" s="56">
        <v>3.3000000000000002E-2</v>
      </c>
      <c r="N111" s="56">
        <v>3.3000000000000002E-2</v>
      </c>
      <c r="O111" s="56">
        <v>3.3000000000000002E-2</v>
      </c>
      <c r="P111" s="56">
        <v>3.3000000000000002E-2</v>
      </c>
      <c r="Q111" s="56">
        <v>3.3000000000000002E-2</v>
      </c>
      <c r="R111" s="56">
        <v>3.3000000000000002E-2</v>
      </c>
      <c r="S111" s="56">
        <v>3.3000000000000002E-2</v>
      </c>
      <c r="T111" s="56">
        <v>3.3000000000000002E-2</v>
      </c>
      <c r="U111" s="56">
        <v>3.3000000000000002E-2</v>
      </c>
      <c r="V111" s="56">
        <v>3.3000000000000002E-2</v>
      </c>
      <c r="W111" s="56">
        <v>3.3000000000000002E-2</v>
      </c>
      <c r="X111" s="56">
        <v>3.3000000000000002E-2</v>
      </c>
      <c r="Y111" s="56">
        <v>3.3000000000000002E-2</v>
      </c>
      <c r="Z111" s="56">
        <v>3.3000000000000002E-2</v>
      </c>
      <c r="AA111" s="56">
        <v>3.3000000000000002E-2</v>
      </c>
      <c r="AB111" s="56">
        <v>3.3000000000000002E-2</v>
      </c>
      <c r="AC111" s="56">
        <v>3.3000000000000002E-2</v>
      </c>
      <c r="AD111" s="56">
        <v>3.3000000000000002E-2</v>
      </c>
      <c r="AE111" s="56">
        <v>3.3000000000000002E-2</v>
      </c>
      <c r="AF111" s="56">
        <v>3.3000000000000002E-2</v>
      </c>
      <c r="AG111" s="56">
        <v>3.3000000000000002E-2</v>
      </c>
      <c r="AH111" s="56">
        <v>3.3000000000000002E-2</v>
      </c>
      <c r="AI111" s="56">
        <v>3.3000000000000002E-2</v>
      </c>
      <c r="AJ111" s="56">
        <v>3.3000000000000002E-2</v>
      </c>
      <c r="AK111" s="56">
        <v>3.3000000000000002E-2</v>
      </c>
    </row>
    <row r="112" spans="1:37" s="43" customFormat="1" x14ac:dyDescent="0.3">
      <c r="A112" s="43" t="s">
        <v>300</v>
      </c>
      <c r="B112" s="56">
        <v>1.2613333333333334</v>
      </c>
      <c r="C112" s="56">
        <v>1.2246666666666666</v>
      </c>
      <c r="D112" s="56">
        <v>1.1879999999999999</v>
      </c>
      <c r="E112" s="56">
        <v>1.1879999999999999</v>
      </c>
      <c r="F112" s="56">
        <v>1.1879999999999999</v>
      </c>
      <c r="G112" s="56">
        <v>1.1879999999999999</v>
      </c>
      <c r="H112" s="56">
        <v>1.1879999999999999</v>
      </c>
      <c r="I112" s="56">
        <v>1.1879999999999999</v>
      </c>
      <c r="J112" s="56">
        <v>1.1879999999999999</v>
      </c>
      <c r="K112" s="56">
        <v>1.1879999999999999</v>
      </c>
      <c r="L112" s="56">
        <v>1.1879999999999999</v>
      </c>
      <c r="M112" s="56">
        <v>1.1879999999999999</v>
      </c>
      <c r="N112" s="56">
        <v>1.1879999999999999</v>
      </c>
      <c r="O112" s="56">
        <v>1.1879999999999999</v>
      </c>
      <c r="P112" s="56">
        <v>1.1879999999999999</v>
      </c>
      <c r="Q112" s="56">
        <v>1.1879999999999999</v>
      </c>
      <c r="R112" s="56">
        <v>1.1879999999999999</v>
      </c>
      <c r="S112" s="56">
        <v>1.1879999999999999</v>
      </c>
      <c r="T112" s="56">
        <v>1.1879999999999999</v>
      </c>
      <c r="U112" s="56">
        <v>1.1879999999999999</v>
      </c>
      <c r="V112" s="56">
        <v>1.1879999999999999</v>
      </c>
      <c r="W112" s="56">
        <v>1.1879999999999999</v>
      </c>
      <c r="X112" s="56">
        <v>1.1879999999999999</v>
      </c>
      <c r="Y112" s="56">
        <v>1.1879999999999999</v>
      </c>
      <c r="Z112" s="56">
        <v>1.1879999999999999</v>
      </c>
      <c r="AA112" s="56">
        <v>1.1879999999999999</v>
      </c>
      <c r="AB112" s="56">
        <v>1.1879999999999999</v>
      </c>
      <c r="AC112" s="56">
        <v>1.1879999999999999</v>
      </c>
      <c r="AD112" s="56">
        <v>1.1879999999999999</v>
      </c>
      <c r="AE112" s="56">
        <v>1.1879999999999999</v>
      </c>
      <c r="AF112" s="56">
        <v>1.1879999999999999</v>
      </c>
      <c r="AG112" s="56">
        <v>1.1879999999999999</v>
      </c>
      <c r="AH112" s="56">
        <v>1.1879999999999999</v>
      </c>
      <c r="AI112" s="56">
        <v>1.1879999999999999</v>
      </c>
      <c r="AJ112" s="56">
        <v>1.1879999999999999</v>
      </c>
      <c r="AK112" s="56">
        <v>1.1879999999999999</v>
      </c>
    </row>
    <row r="113" spans="1:37" s="43" customFormat="1" x14ac:dyDescent="0.3">
      <c r="A113" s="43" t="s">
        <v>301</v>
      </c>
      <c r="B113" s="56">
        <v>0.68899999999999995</v>
      </c>
      <c r="C113" s="56">
        <v>0.69899999999999995</v>
      </c>
      <c r="D113" s="56">
        <v>0.70899999999999996</v>
      </c>
      <c r="E113" s="56">
        <v>0.70899999999999996</v>
      </c>
      <c r="F113" s="56">
        <v>0.70899999999999996</v>
      </c>
      <c r="G113" s="56">
        <v>0.70899999999999996</v>
      </c>
      <c r="H113" s="56">
        <v>0.70899999999999996</v>
      </c>
      <c r="I113" s="56">
        <v>0.70899999999999996</v>
      </c>
      <c r="J113" s="56">
        <v>0.70899999999999996</v>
      </c>
      <c r="K113" s="56">
        <v>0.70899999999999996</v>
      </c>
      <c r="L113" s="56">
        <v>0.70899999999999996</v>
      </c>
      <c r="M113" s="56">
        <v>0.70899999999999996</v>
      </c>
      <c r="N113" s="56">
        <v>0.70899999999999996</v>
      </c>
      <c r="O113" s="56">
        <v>0.70899999999999996</v>
      </c>
      <c r="P113" s="56">
        <v>0.70899999999999996</v>
      </c>
      <c r="Q113" s="56">
        <v>0.70899999999999996</v>
      </c>
      <c r="R113" s="56">
        <v>0.70899999999999996</v>
      </c>
      <c r="S113" s="56">
        <v>0.70899999999999996</v>
      </c>
      <c r="T113" s="56">
        <v>0.70899999999999996</v>
      </c>
      <c r="U113" s="56">
        <v>0.70899999999999996</v>
      </c>
      <c r="V113" s="56">
        <v>0.70899999999999996</v>
      </c>
      <c r="W113" s="56">
        <v>0.70899999999999996</v>
      </c>
      <c r="X113" s="56">
        <v>0.70899999999999996</v>
      </c>
      <c r="Y113" s="56">
        <v>0.70899999999999996</v>
      </c>
      <c r="Z113" s="56">
        <v>0.70899999999999996</v>
      </c>
      <c r="AA113" s="56">
        <v>0.70899999999999996</v>
      </c>
      <c r="AB113" s="56">
        <v>0.70899999999999996</v>
      </c>
      <c r="AC113" s="56">
        <v>0.70899999999999996</v>
      </c>
      <c r="AD113" s="56">
        <v>0.70899999999999996</v>
      </c>
      <c r="AE113" s="56">
        <v>0.70899999999999996</v>
      </c>
      <c r="AF113" s="56">
        <v>0.70899999999999996</v>
      </c>
      <c r="AG113" s="56">
        <v>0.70899999999999996</v>
      </c>
      <c r="AH113" s="56">
        <v>0.70899999999999996</v>
      </c>
      <c r="AI113" s="56">
        <v>0.70899999999999996</v>
      </c>
      <c r="AJ113" s="56">
        <v>0.70899999999999996</v>
      </c>
      <c r="AK113" s="56">
        <v>0.70899999999999996</v>
      </c>
    </row>
    <row r="114" spans="1:37" s="43" customFormat="1" x14ac:dyDescent="0.3">
      <c r="A114" s="57" t="s">
        <v>52</v>
      </c>
      <c r="B114" s="58">
        <v>-0.65259999999999851</v>
      </c>
      <c r="C114" s="58">
        <v>-1.170799999999999</v>
      </c>
      <c r="D114" s="58">
        <v>-1.6900734799999992</v>
      </c>
      <c r="E114" s="58">
        <v>-2.4196691896923075</v>
      </c>
      <c r="F114" s="58">
        <v>-2.5978031823846157</v>
      </c>
      <c r="G114" s="58">
        <v>-2.7833673730769242</v>
      </c>
      <c r="H114" s="58">
        <v>-2.9484681837692301</v>
      </c>
      <c r="I114" s="58">
        <v>-3.1551248884615375</v>
      </c>
      <c r="J114" s="58">
        <v>-3.3403549721538459</v>
      </c>
      <c r="K114" s="58">
        <v>-3.5613552978461533</v>
      </c>
      <c r="L114" s="58">
        <v>-3.7195787215384608</v>
      </c>
      <c r="M114" s="58">
        <v>-3.8870640902307692</v>
      </c>
      <c r="N114" s="58">
        <v>-4.0638483059230781</v>
      </c>
      <c r="O114" s="58">
        <v>-4.2299664266153849</v>
      </c>
      <c r="P114" s="58">
        <v>-4.3954517563076925</v>
      </c>
      <c r="Q114" s="58">
        <v>-4.5603359349999995</v>
      </c>
      <c r="R114" s="58">
        <v>-4.5711867119999994</v>
      </c>
      <c r="S114" s="58">
        <v>-4.5814949499999997</v>
      </c>
      <c r="T114" s="58">
        <v>-4.5912877769999998</v>
      </c>
      <c r="U114" s="58">
        <v>-4.6005909619999992</v>
      </c>
      <c r="V114" s="58">
        <v>-4.6094289879999994</v>
      </c>
      <c r="W114" s="58">
        <v>-4.6178251119999993</v>
      </c>
      <c r="X114" s="58">
        <v>-4.6258014309999993</v>
      </c>
      <c r="Y114" s="58">
        <v>-4.6273169309999993</v>
      </c>
      <c r="Z114" s="58">
        <v>-4.6288172769999996</v>
      </c>
      <c r="AA114" s="58">
        <v>-4.6303026189999992</v>
      </c>
      <c r="AB114" s="58">
        <v>-4.631773106999999</v>
      </c>
      <c r="AC114" s="58">
        <v>-4.6332288909999999</v>
      </c>
      <c r="AD114" s="58">
        <v>-4.6346701169999989</v>
      </c>
      <c r="AE114" s="58">
        <v>-4.6360969309999991</v>
      </c>
      <c r="AF114" s="58">
        <v>-4.637509476</v>
      </c>
      <c r="AG114" s="58">
        <v>-4.6389078959999992</v>
      </c>
      <c r="AH114" s="58">
        <v>-4.6402923319999996</v>
      </c>
      <c r="AI114" s="58">
        <v>-4.6416629239999994</v>
      </c>
      <c r="AJ114" s="58">
        <v>-4.6430198089999992</v>
      </c>
      <c r="AK114" s="58">
        <v>-4.6443631259999991</v>
      </c>
    </row>
    <row r="115" spans="1:37" s="145" customFormat="1" x14ac:dyDescent="0.3"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</row>
    <row r="118" spans="1:37" x14ac:dyDescent="0.3">
      <c r="A118" s="19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8028-E47A-4E2B-B8C3-03938FB913A8}">
  <sheetPr codeName="Sheet4">
    <tabColor theme="0"/>
  </sheetPr>
  <dimension ref="B25:AM41"/>
  <sheetViews>
    <sheetView workbookViewId="0">
      <selection activeCell="O42" sqref="O42"/>
    </sheetView>
  </sheetViews>
  <sheetFormatPr defaultRowHeight="14.4" x14ac:dyDescent="0.3"/>
  <cols>
    <col min="2" max="2" width="16.88671875" customWidth="1"/>
  </cols>
  <sheetData>
    <row r="25" spans="2:39" x14ac:dyDescent="0.3">
      <c r="B25" s="43" t="s">
        <v>403</v>
      </c>
      <c r="C25" s="43">
        <v>2015</v>
      </c>
      <c r="D25" s="43">
        <v>2016</v>
      </c>
      <c r="E25" s="43">
        <v>2017</v>
      </c>
      <c r="F25" s="43">
        <v>2018</v>
      </c>
      <c r="G25" s="43">
        <v>2019</v>
      </c>
      <c r="H25" s="43">
        <v>2020</v>
      </c>
      <c r="I25" s="43">
        <v>2021</v>
      </c>
      <c r="J25" s="43">
        <v>2022</v>
      </c>
      <c r="K25" s="43">
        <v>2023</v>
      </c>
      <c r="L25" s="43">
        <v>2024</v>
      </c>
      <c r="M25" s="43">
        <v>2025</v>
      </c>
      <c r="N25" s="43">
        <v>2026</v>
      </c>
      <c r="O25" s="43">
        <v>2027</v>
      </c>
      <c r="P25" s="43">
        <v>2028</v>
      </c>
      <c r="Q25" s="43">
        <v>2029</v>
      </c>
      <c r="R25" s="43">
        <v>2030</v>
      </c>
      <c r="S25" s="43">
        <v>2031</v>
      </c>
      <c r="T25" s="43">
        <v>2032</v>
      </c>
      <c r="U25" s="43">
        <v>2033</v>
      </c>
      <c r="V25" s="43">
        <v>2034</v>
      </c>
      <c r="W25" s="43">
        <v>2035</v>
      </c>
      <c r="X25" s="43">
        <v>2036</v>
      </c>
      <c r="Y25" s="43">
        <v>2037</v>
      </c>
      <c r="Z25" s="43">
        <v>2038</v>
      </c>
      <c r="AA25" s="43">
        <v>2039</v>
      </c>
      <c r="AB25" s="43">
        <v>2040</v>
      </c>
      <c r="AC25" s="43">
        <v>2041</v>
      </c>
      <c r="AD25" s="43">
        <v>2042</v>
      </c>
      <c r="AE25" s="43">
        <v>2043</v>
      </c>
      <c r="AF25" s="43">
        <v>2044</v>
      </c>
      <c r="AG25" s="43">
        <v>2045</v>
      </c>
      <c r="AH25" s="43">
        <v>2046</v>
      </c>
      <c r="AI25" s="43">
        <v>2047</v>
      </c>
      <c r="AJ25" s="43">
        <v>2048</v>
      </c>
      <c r="AK25" s="43">
        <v>2049</v>
      </c>
      <c r="AL25" s="43">
        <v>2050</v>
      </c>
    </row>
    <row r="26" spans="2:39" s="43" customFormat="1" x14ac:dyDescent="0.3">
      <c r="B26" s="43" t="s">
        <v>570</v>
      </c>
      <c r="C26" s="19">
        <v>918.39331888339927</v>
      </c>
      <c r="D26" s="19">
        <v>906.16052614685759</v>
      </c>
      <c r="E26" s="19">
        <v>861.01576395573579</v>
      </c>
      <c r="F26" s="19">
        <v>902.64768254786327</v>
      </c>
      <c r="G26" s="19">
        <v>910.45679125544086</v>
      </c>
      <c r="H26" s="19">
        <v>906.98875660152862</v>
      </c>
      <c r="I26" s="19">
        <v>898.20240008018322</v>
      </c>
      <c r="J26" s="19">
        <v>888.40289706781175</v>
      </c>
      <c r="K26" s="19">
        <v>877.88276369747314</v>
      </c>
      <c r="L26" s="19">
        <v>867.38920335302259</v>
      </c>
      <c r="M26" s="19">
        <v>856.23797926242025</v>
      </c>
      <c r="N26" s="19">
        <v>844.36203821808419</v>
      </c>
      <c r="O26" s="19">
        <v>831.89834591996089</v>
      </c>
      <c r="P26" s="19">
        <v>818.83160813952759</v>
      </c>
      <c r="Q26" s="19">
        <v>805.38738228730006</v>
      </c>
      <c r="R26" s="19">
        <v>791.40742666757262</v>
      </c>
      <c r="S26" s="19">
        <v>781.31570437281312</v>
      </c>
      <c r="T26" s="19">
        <v>770.63166598657915</v>
      </c>
      <c r="U26" s="19">
        <v>759.11989821329291</v>
      </c>
      <c r="V26" s="19">
        <v>746.99300021471072</v>
      </c>
      <c r="W26" s="19">
        <v>734.28354243739614</v>
      </c>
      <c r="X26" s="19">
        <v>721.44506297148655</v>
      </c>
      <c r="Y26" s="19">
        <v>708.71845861146403</v>
      </c>
      <c r="Z26" s="19">
        <v>696.36877862999836</v>
      </c>
      <c r="AA26" s="19">
        <v>684.35291674061091</v>
      </c>
      <c r="AB26" s="19">
        <v>672.84383052572218</v>
      </c>
      <c r="AC26" s="19">
        <v>662.20240258364231</v>
      </c>
      <c r="AD26" s="19">
        <v>652.29892235518741</v>
      </c>
      <c r="AE26" s="19">
        <v>643.28506200184233</v>
      </c>
      <c r="AF26" s="19">
        <v>634.96725456677802</v>
      </c>
      <c r="AG26" s="19">
        <v>627.35149104466768</v>
      </c>
      <c r="AH26" s="19">
        <v>620.35191550368143</v>
      </c>
      <c r="AI26" s="19">
        <v>613.70061121590936</v>
      </c>
      <c r="AJ26" s="19">
        <v>607.40318758809644</v>
      </c>
      <c r="AK26" s="19">
        <v>601.18726857444688</v>
      </c>
      <c r="AL26" s="19">
        <v>595.02595754569677</v>
      </c>
    </row>
    <row r="27" spans="2:39" s="43" customFormat="1" x14ac:dyDescent="0.3">
      <c r="B27" s="43" t="s">
        <v>511</v>
      </c>
      <c r="C27" s="19">
        <v>918.22839601926</v>
      </c>
      <c r="D27" s="19">
        <v>904.05799234973574</v>
      </c>
      <c r="E27" s="19">
        <v>856.67018233308443</v>
      </c>
      <c r="F27" s="19">
        <v>895.70025048904972</v>
      </c>
      <c r="G27" s="19">
        <v>900.68364908633976</v>
      </c>
      <c r="H27" s="19">
        <v>891.84341516783695</v>
      </c>
      <c r="I27" s="19">
        <v>882.02710563742926</v>
      </c>
      <c r="J27" s="19">
        <v>871.54566667228016</v>
      </c>
      <c r="K27" s="19">
        <v>860.6025098868065</v>
      </c>
      <c r="L27" s="19">
        <v>849.90548513915462</v>
      </c>
      <c r="M27" s="19">
        <v>837.58786740288383</v>
      </c>
      <c r="N27" s="19">
        <v>824.81963636425508</v>
      </c>
      <c r="O27" s="19">
        <v>811.76065446025734</v>
      </c>
      <c r="P27" s="19">
        <v>798.08650785466432</v>
      </c>
      <c r="Q27" s="19">
        <v>784.21095010652959</v>
      </c>
      <c r="R27" s="19">
        <v>769.9878169517126</v>
      </c>
      <c r="S27" s="19">
        <v>759.19875002033405</v>
      </c>
      <c r="T27" s="19">
        <v>747.56584276719877</v>
      </c>
      <c r="U27" s="19">
        <v>735.18430486070486</v>
      </c>
      <c r="V27" s="19">
        <v>722.21361146422532</v>
      </c>
      <c r="W27" s="19">
        <v>708.60112787708715</v>
      </c>
      <c r="X27" s="19">
        <v>695.00187631847166</v>
      </c>
      <c r="Y27" s="19">
        <v>681.36631957276688</v>
      </c>
      <c r="Z27" s="19">
        <v>667.8742731315034</v>
      </c>
      <c r="AA27" s="19">
        <v>654.43586204928886</v>
      </c>
      <c r="AB27" s="19">
        <v>641.21198535861333</v>
      </c>
      <c r="AC27" s="19">
        <v>628.41364760836677</v>
      </c>
      <c r="AD27" s="19">
        <v>615.88980806677625</v>
      </c>
      <c r="AE27" s="19">
        <v>603.85859924335364</v>
      </c>
      <c r="AF27" s="19">
        <v>592.22061304224292</v>
      </c>
      <c r="AG27" s="19">
        <v>581.09104335012421</v>
      </c>
      <c r="AH27" s="19">
        <v>570.5553368700846</v>
      </c>
      <c r="AI27" s="19">
        <v>560.4598523492881</v>
      </c>
      <c r="AJ27" s="19">
        <v>550.92880269268835</v>
      </c>
      <c r="AK27" s="19">
        <v>541.79653060326496</v>
      </c>
      <c r="AL27" s="19">
        <v>533.10143824504053</v>
      </c>
    </row>
    <row r="28" spans="2:39" x14ac:dyDescent="0.3">
      <c r="B28" t="s">
        <v>358</v>
      </c>
      <c r="C28" s="19">
        <v>918.2073384683024</v>
      </c>
      <c r="D28" s="19">
        <v>906.29010950661291</v>
      </c>
      <c r="E28" s="19">
        <v>866.22829942579949</v>
      </c>
      <c r="F28" s="19">
        <v>904.12796425823922</v>
      </c>
      <c r="G28" s="19">
        <v>912.8464991887347</v>
      </c>
      <c r="H28" s="19">
        <v>910.10948613746405</v>
      </c>
      <c r="I28" s="19">
        <v>906.94628738006566</v>
      </c>
      <c r="J28" s="19">
        <v>903.41416814449667</v>
      </c>
      <c r="K28" s="19">
        <v>899.58668876489855</v>
      </c>
      <c r="L28" s="19">
        <v>898.51867634635732</v>
      </c>
      <c r="M28" s="19">
        <v>897.16676948469808</v>
      </c>
      <c r="N28" s="19">
        <v>895.92378830387577</v>
      </c>
      <c r="O28" s="19">
        <v>894.91773254188593</v>
      </c>
      <c r="P28" s="19">
        <v>894.00343921916055</v>
      </c>
      <c r="Q28" s="19">
        <v>893.31967707604804</v>
      </c>
      <c r="R28" s="19">
        <v>892.64639560946853</v>
      </c>
      <c r="S28" s="19">
        <v>892.57338723275905</v>
      </c>
      <c r="T28" s="19">
        <v>892.79064717822575</v>
      </c>
      <c r="U28" s="19">
        <v>893.3218193927554</v>
      </c>
      <c r="V28" s="19">
        <v>894.34680553729595</v>
      </c>
      <c r="W28" s="19">
        <v>895.69534833454736</v>
      </c>
      <c r="X28" s="19">
        <v>897.66040037290236</v>
      </c>
      <c r="Y28" s="19">
        <v>900.2628008454285</v>
      </c>
      <c r="Z28" s="19">
        <v>903.58651251724029</v>
      </c>
      <c r="AA28" s="19">
        <v>907.378072073873</v>
      </c>
      <c r="AB28" s="19">
        <v>911.67541317797964</v>
      </c>
      <c r="AC28" s="19">
        <v>916.52646869136709</v>
      </c>
      <c r="AD28" s="19">
        <v>921.64209823338285</v>
      </c>
      <c r="AE28" s="19">
        <v>927.14397248148157</v>
      </c>
      <c r="AF28" s="19">
        <v>932.77681020703164</v>
      </c>
      <c r="AG28" s="19">
        <v>938.59214396449158</v>
      </c>
      <c r="AH28" s="19">
        <v>944.66188400345993</v>
      </c>
      <c r="AI28" s="19">
        <v>950.77096645167762</v>
      </c>
      <c r="AJ28" s="19">
        <v>957.09434726008658</v>
      </c>
      <c r="AK28" s="19">
        <v>963.42236067341275</v>
      </c>
      <c r="AL28" s="19">
        <v>969.8273713350095</v>
      </c>
    </row>
    <row r="29" spans="2:39" x14ac:dyDescent="0.3"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</row>
    <row r="31" spans="2:39" x14ac:dyDescent="0.3"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</row>
    <row r="32" spans="2:39" x14ac:dyDescent="0.3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</row>
    <row r="33" spans="2:39" s="43" customFormat="1" x14ac:dyDescent="0.3"/>
    <row r="34" spans="2:39" x14ac:dyDescent="0.3">
      <c r="B34" s="174"/>
    </row>
    <row r="37" spans="2:39" x14ac:dyDescent="0.3"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41" spans="2:39" x14ac:dyDescent="0.3"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</sheetData>
  <pageMargins left="0.7" right="0.7" top="0.75" bottom="0.75" header="0.3" footer="0.3"/>
  <pageSetup orientation="portrait" verticalDpi="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EA67-EDEA-450C-B6E9-C010D27EF062}">
  <sheetPr codeName="Sheet5">
    <tabColor theme="0"/>
  </sheetPr>
  <dimension ref="A1:AL113"/>
  <sheetViews>
    <sheetView showGridLines="0" workbookViewId="0">
      <pane ySplit="20" topLeftCell="A35" activePane="bottomLeft" state="frozen"/>
      <selection activeCell="A146" sqref="A146:XFD146"/>
      <selection pane="bottomLeft" activeCell="A35" sqref="A35"/>
    </sheetView>
  </sheetViews>
  <sheetFormatPr defaultRowHeight="14.4" x14ac:dyDescent="0.3"/>
  <cols>
    <col min="1" max="1" width="32.44140625" bestFit="1" customWidth="1"/>
    <col min="2" max="2" width="7.88671875" bestFit="1" customWidth="1"/>
    <col min="3" max="19" width="7.5546875" bestFit="1" customWidth="1"/>
    <col min="20" max="37" width="7.88671875" bestFit="1" customWidth="1"/>
    <col min="38" max="38" width="9" bestFit="1" customWidth="1"/>
  </cols>
  <sheetData>
    <row r="1" s="43" customFormat="1" x14ac:dyDescent="0.3"/>
    <row r="2" s="43" customFormat="1" x14ac:dyDescent="0.3"/>
    <row r="3" s="43" customFormat="1" x14ac:dyDescent="0.3"/>
    <row r="4" s="43" customFormat="1" x14ac:dyDescent="0.3"/>
    <row r="5" s="43" customFormat="1" x14ac:dyDescent="0.3"/>
    <row r="6" s="43" customFormat="1" x14ac:dyDescent="0.3"/>
    <row r="7" s="43" customFormat="1" x14ac:dyDescent="0.3"/>
    <row r="8" s="43" customFormat="1" x14ac:dyDescent="0.3"/>
    <row r="9" s="43" customFormat="1" x14ac:dyDescent="0.3"/>
    <row r="10" s="43" customFormat="1" x14ac:dyDescent="0.3"/>
    <row r="11" s="43" customFormat="1" x14ac:dyDescent="0.3"/>
    <row r="12" s="43" customFormat="1" x14ac:dyDescent="0.3"/>
    <row r="13" s="43" customFormat="1" x14ac:dyDescent="0.3"/>
    <row r="14" s="43" customFormat="1" x14ac:dyDescent="0.3"/>
    <row r="15" s="43" customFormat="1" x14ac:dyDescent="0.3"/>
    <row r="16" s="43" customFormat="1" x14ac:dyDescent="0.3"/>
    <row r="17" spans="1:38" s="43" customFormat="1" x14ac:dyDescent="0.3"/>
    <row r="18" spans="1:38" s="43" customFormat="1" x14ac:dyDescent="0.3"/>
    <row r="19" spans="1:38" s="43" customFormat="1" x14ac:dyDescent="0.3"/>
    <row r="20" spans="1:38" s="43" customFormat="1" x14ac:dyDescent="0.3"/>
    <row r="21" spans="1:38" s="43" customFormat="1" hidden="1" x14ac:dyDescent="0.3">
      <c r="A21" s="43" t="s">
        <v>358</v>
      </c>
    </row>
    <row r="22" spans="1:38" s="43" customFormat="1" hidden="1" x14ac:dyDescent="0.3">
      <c r="A22" s="43" t="s">
        <v>270</v>
      </c>
      <c r="B22" s="43">
        <v>2015</v>
      </c>
      <c r="C22" s="43">
        <v>2016</v>
      </c>
      <c r="D22" s="43">
        <v>2017</v>
      </c>
      <c r="E22" s="43">
        <v>2018</v>
      </c>
      <c r="F22" s="43">
        <v>2019</v>
      </c>
      <c r="G22" s="43">
        <v>2020</v>
      </c>
      <c r="H22" s="43">
        <v>2021</v>
      </c>
      <c r="I22" s="43">
        <v>2022</v>
      </c>
      <c r="J22" s="43">
        <v>2023</v>
      </c>
      <c r="K22" s="43">
        <v>2024</v>
      </c>
      <c r="L22" s="43">
        <v>2025</v>
      </c>
      <c r="M22" s="43">
        <v>2026</v>
      </c>
      <c r="N22" s="43">
        <v>2027</v>
      </c>
      <c r="O22" s="43">
        <v>2028</v>
      </c>
      <c r="P22" s="43">
        <v>2029</v>
      </c>
      <c r="Q22" s="43">
        <v>2030</v>
      </c>
      <c r="R22" s="43">
        <v>2031</v>
      </c>
      <c r="S22" s="43">
        <v>2032</v>
      </c>
      <c r="T22" s="43">
        <v>2033</v>
      </c>
      <c r="U22" s="43">
        <v>2034</v>
      </c>
      <c r="V22" s="43">
        <v>2035</v>
      </c>
      <c r="W22" s="43">
        <v>2036</v>
      </c>
      <c r="X22" s="43">
        <v>2037</v>
      </c>
      <c r="Y22" s="43">
        <v>2038</v>
      </c>
      <c r="Z22" s="43">
        <v>2039</v>
      </c>
      <c r="AA22" s="43">
        <v>2040</v>
      </c>
      <c r="AB22" s="43">
        <v>2041</v>
      </c>
      <c r="AC22" s="43">
        <v>2042</v>
      </c>
      <c r="AD22" s="43">
        <v>2043</v>
      </c>
      <c r="AE22" s="43">
        <v>2044</v>
      </c>
      <c r="AF22" s="43">
        <v>2045</v>
      </c>
      <c r="AG22" s="43">
        <v>2046</v>
      </c>
      <c r="AH22" s="43">
        <v>2047</v>
      </c>
      <c r="AI22" s="43">
        <v>2048</v>
      </c>
      <c r="AJ22" s="43">
        <v>2049</v>
      </c>
      <c r="AK22" s="43">
        <v>2050</v>
      </c>
    </row>
    <row r="23" spans="1:38" s="43" customFormat="1" hidden="1" x14ac:dyDescent="0.3">
      <c r="A23" s="145" t="s">
        <v>407</v>
      </c>
      <c r="B23" s="195">
        <v>2.0278004994586154</v>
      </c>
      <c r="C23" s="195">
        <v>1.7145656136762724</v>
      </c>
      <c r="D23" s="195">
        <v>1.3401317201660223</v>
      </c>
      <c r="E23" s="195">
        <v>1.3949427075383829</v>
      </c>
      <c r="F23" s="195">
        <v>1.3997862224767996</v>
      </c>
      <c r="G23" s="195">
        <v>1.4047690274809062</v>
      </c>
      <c r="H23" s="195">
        <v>1.4097618653730026</v>
      </c>
      <c r="I23" s="195">
        <v>1.4147500198047458</v>
      </c>
      <c r="J23" s="195">
        <v>1.4197110527711518</v>
      </c>
      <c r="K23" s="195">
        <v>1.42478755676464</v>
      </c>
      <c r="L23" s="195">
        <v>1.429584581242952</v>
      </c>
      <c r="M23" s="195">
        <v>1.4342170541559889</v>
      </c>
      <c r="N23" s="195">
        <v>1.4386250306889588</v>
      </c>
      <c r="O23" s="195">
        <v>1.4427420050407216</v>
      </c>
      <c r="P23" s="195">
        <v>1.446511026094025</v>
      </c>
      <c r="Q23" s="195">
        <v>1.4495278013173878</v>
      </c>
      <c r="R23" s="195">
        <v>1.4521489525580427</v>
      </c>
      <c r="S23" s="195">
        <v>1.4544201972800059</v>
      </c>
      <c r="T23" s="195">
        <v>1.4564487063688878</v>
      </c>
      <c r="U23" s="195">
        <v>1.4584032086539955</v>
      </c>
      <c r="V23" s="195">
        <v>1.4602794747518928</v>
      </c>
      <c r="W23" s="195">
        <v>1.4625111069838153</v>
      </c>
      <c r="X23" s="195">
        <v>1.4652722405101586</v>
      </c>
      <c r="Y23" s="195">
        <v>1.4686508548099582</v>
      </c>
      <c r="Z23" s="195">
        <v>1.4726306738402466</v>
      </c>
      <c r="AA23" s="195">
        <v>1.4771100405051938</v>
      </c>
      <c r="AB23" s="195">
        <v>1.4819466317985599</v>
      </c>
      <c r="AC23" s="195">
        <v>1.487005806838213</v>
      </c>
      <c r="AD23" s="195">
        <v>1.4921904528711936</v>
      </c>
      <c r="AE23" s="195">
        <v>1.4974455192149867</v>
      </c>
      <c r="AF23" s="195">
        <v>1.5027464474381758</v>
      </c>
      <c r="AG23" s="195">
        <v>1.5080847566058369</v>
      </c>
      <c r="AH23" s="195">
        <v>1.5134583108631396</v>
      </c>
      <c r="AI23" s="195">
        <v>1.5188668543648092</v>
      </c>
      <c r="AJ23" s="195">
        <v>1.5243105461620283</v>
      </c>
      <c r="AK23" s="27">
        <v>1.5297896133575088</v>
      </c>
      <c r="AL23" s="27"/>
    </row>
    <row r="24" spans="1:38" s="43" customFormat="1" hidden="1" x14ac:dyDescent="0.3">
      <c r="A24" s="145" t="s">
        <v>81</v>
      </c>
      <c r="B24" s="195">
        <v>208.50546643898289</v>
      </c>
      <c r="C24" s="195">
        <v>206.41296551618137</v>
      </c>
      <c r="D24" s="195">
        <v>204.18140677535035</v>
      </c>
      <c r="E24" s="195">
        <v>202.24632498166909</v>
      </c>
      <c r="F24" s="195">
        <v>200.59204453599438</v>
      </c>
      <c r="G24" s="195">
        <v>198.67952762694043</v>
      </c>
      <c r="H24" s="195">
        <v>196.8329554673011</v>
      </c>
      <c r="I24" s="195">
        <v>195.13111906837057</v>
      </c>
      <c r="J24" s="195">
        <v>193.52939382563869</v>
      </c>
      <c r="K24" s="195">
        <v>194.20280352812577</v>
      </c>
      <c r="L24" s="195">
        <v>195.01247266007047</v>
      </c>
      <c r="M24" s="195">
        <v>195.99447213556053</v>
      </c>
      <c r="N24" s="195">
        <v>197.12036311580891</v>
      </c>
      <c r="O24" s="195">
        <v>198.36333239214571</v>
      </c>
      <c r="P24" s="195">
        <v>199.70823743769492</v>
      </c>
      <c r="Q24" s="195">
        <v>201.06023649355123</v>
      </c>
      <c r="R24" s="195">
        <v>202.48795341041838</v>
      </c>
      <c r="S24" s="195">
        <v>204.00913880686133</v>
      </c>
      <c r="T24" s="195">
        <v>205.63383452341557</v>
      </c>
      <c r="U24" s="195">
        <v>207.35363690485522</v>
      </c>
      <c r="V24" s="195">
        <v>209.09325739749238</v>
      </c>
      <c r="W24" s="195">
        <v>210.88153168901084</v>
      </c>
      <c r="X24" s="195">
        <v>212.69120380048633</v>
      </c>
      <c r="Y24" s="195">
        <v>214.4983862034174</v>
      </c>
      <c r="Z24" s="195">
        <v>216.27888151946109</v>
      </c>
      <c r="AA24" s="195">
        <v>218.01285200850288</v>
      </c>
      <c r="AB24" s="195">
        <v>219.69567705526396</v>
      </c>
      <c r="AC24" s="195">
        <v>221.31674715912459</v>
      </c>
      <c r="AD24" s="195">
        <v>222.8694376627011</v>
      </c>
      <c r="AE24" s="195">
        <v>224.35032061138403</v>
      </c>
      <c r="AF24" s="195">
        <v>225.76005980922844</v>
      </c>
      <c r="AG24" s="195">
        <v>227.11137311159678</v>
      </c>
      <c r="AH24" s="195">
        <v>228.42524589575501</v>
      </c>
      <c r="AI24" s="195">
        <v>229.72015274039663</v>
      </c>
      <c r="AJ24" s="195">
        <v>231.01243854155368</v>
      </c>
      <c r="AK24" s="27">
        <v>232.30715963533876</v>
      </c>
      <c r="AL24" s="27"/>
    </row>
    <row r="25" spans="1:38" s="43" customFormat="1" hidden="1" x14ac:dyDescent="0.3">
      <c r="A25" s="145" t="s">
        <v>82</v>
      </c>
      <c r="B25" s="195">
        <v>191.53384880977757</v>
      </c>
      <c r="C25" s="195">
        <v>192.21067124260389</v>
      </c>
      <c r="D25" s="195">
        <v>170.8498290066849</v>
      </c>
      <c r="E25" s="195">
        <v>203.42322594287802</v>
      </c>
      <c r="F25" s="195">
        <v>213.99186882195198</v>
      </c>
      <c r="G25" s="195">
        <v>213.79146093004698</v>
      </c>
      <c r="H25" s="195">
        <v>213.54903980055715</v>
      </c>
      <c r="I25" s="195">
        <v>213.29299810944272</v>
      </c>
      <c r="J25" s="195">
        <v>213.14251415729743</v>
      </c>
      <c r="K25" s="195">
        <v>213.68202300313223</v>
      </c>
      <c r="L25" s="195">
        <v>214.21359318747321</v>
      </c>
      <c r="M25" s="195">
        <v>214.67819090307094</v>
      </c>
      <c r="N25" s="195">
        <v>215.18484603754305</v>
      </c>
      <c r="O25" s="195">
        <v>215.53637268234021</v>
      </c>
      <c r="P25" s="195">
        <v>215.85192630855857</v>
      </c>
      <c r="Q25" s="195">
        <v>216.10220507069667</v>
      </c>
      <c r="R25" s="195">
        <v>216.52089439454807</v>
      </c>
      <c r="S25" s="195">
        <v>216.91213734121081</v>
      </c>
      <c r="T25" s="195">
        <v>217.36707927553837</v>
      </c>
      <c r="U25" s="195">
        <v>217.96513234158905</v>
      </c>
      <c r="V25" s="195">
        <v>218.46652935043929</v>
      </c>
      <c r="W25" s="195">
        <v>218.97480175755177</v>
      </c>
      <c r="X25" s="195">
        <v>219.47021901149361</v>
      </c>
      <c r="Y25" s="195">
        <v>220.04811821118162</v>
      </c>
      <c r="Z25" s="195">
        <v>220.5023072537121</v>
      </c>
      <c r="AA25" s="195">
        <v>220.93645548126017</v>
      </c>
      <c r="AB25" s="195">
        <v>221.46900369956609</v>
      </c>
      <c r="AC25" s="195">
        <v>221.90447383875775</v>
      </c>
      <c r="AD25" s="195">
        <v>222.45127678736321</v>
      </c>
      <c r="AE25" s="195">
        <v>222.91994132101516</v>
      </c>
      <c r="AF25" s="195">
        <v>223.40919406519788</v>
      </c>
      <c r="AG25" s="195">
        <v>224.01886790928046</v>
      </c>
      <c r="AH25" s="195">
        <v>224.55058524418558</v>
      </c>
      <c r="AI25" s="195">
        <v>225.19571425158139</v>
      </c>
      <c r="AJ25" s="195">
        <v>225.75384627259942</v>
      </c>
      <c r="AK25" s="27">
        <v>226.31192042918022</v>
      </c>
      <c r="AL25" s="27"/>
    </row>
    <row r="26" spans="1:38" s="43" customFormat="1" hidden="1" x14ac:dyDescent="0.3">
      <c r="A26" s="145" t="s">
        <v>84</v>
      </c>
      <c r="B26" s="195">
        <v>334.97864554826378</v>
      </c>
      <c r="C26" s="195">
        <v>328.51537168983418</v>
      </c>
      <c r="D26" s="195">
        <v>327.88886383059958</v>
      </c>
      <c r="E26" s="195">
        <v>320.65977599935906</v>
      </c>
      <c r="F26" s="195">
        <v>318.29738587925345</v>
      </c>
      <c r="G26" s="195">
        <v>315.47747095736975</v>
      </c>
      <c r="H26" s="195">
        <v>312.17251382277408</v>
      </c>
      <c r="I26" s="195">
        <v>308.31460884831642</v>
      </c>
      <c r="J26" s="195">
        <v>303.88496096964019</v>
      </c>
      <c r="K26" s="195">
        <v>299.07154723219918</v>
      </c>
      <c r="L26" s="195">
        <v>293.82032975106279</v>
      </c>
      <c r="M26" s="195">
        <v>288.56525167542975</v>
      </c>
      <c r="N26" s="195">
        <v>283.40246831603889</v>
      </c>
      <c r="O26" s="195">
        <v>278.46280814864758</v>
      </c>
      <c r="P26" s="195">
        <v>273.82184627201093</v>
      </c>
      <c r="Q26" s="195">
        <v>269.44016888709757</v>
      </c>
      <c r="R26" s="195">
        <v>265.54901731779142</v>
      </c>
      <c r="S26" s="195">
        <v>261.97682201172654</v>
      </c>
      <c r="T26" s="195">
        <v>258.60103906178244</v>
      </c>
      <c r="U26" s="195">
        <v>255.50252403251562</v>
      </c>
      <c r="V26" s="195">
        <v>252.83263409774659</v>
      </c>
      <c r="W26" s="195">
        <v>250.71765835206196</v>
      </c>
      <c r="X26" s="195">
        <v>249.20969744912108</v>
      </c>
      <c r="Y26" s="195">
        <v>248.30815624125336</v>
      </c>
      <c r="Z26" s="195">
        <v>247.98682985888769</v>
      </c>
      <c r="AA26" s="195">
        <v>248.20532877580303</v>
      </c>
      <c r="AB26" s="195">
        <v>248.91029274682668</v>
      </c>
      <c r="AC26" s="195">
        <v>250.03743516236167</v>
      </c>
      <c r="AD26" s="195">
        <v>251.51878842297128</v>
      </c>
      <c r="AE26" s="195">
        <v>253.29034746263503</v>
      </c>
      <c r="AF26" s="195">
        <v>255.29514995711384</v>
      </c>
      <c r="AG26" s="195">
        <v>257.48154895581933</v>
      </c>
      <c r="AH26" s="195">
        <v>259.80088362988829</v>
      </c>
      <c r="AI26" s="195">
        <v>262.20922198174276</v>
      </c>
      <c r="AJ26" s="195">
        <v>264.67209089917185</v>
      </c>
      <c r="AK26" s="27">
        <v>267.16674660763039</v>
      </c>
      <c r="AL26" s="27"/>
    </row>
    <row r="27" spans="1:38" s="43" customFormat="1" hidden="1" x14ac:dyDescent="0.3">
      <c r="A27" s="145" t="s">
        <v>242</v>
      </c>
      <c r="B27" s="195">
        <v>10.540999956824065</v>
      </c>
      <c r="C27" s="195">
        <v>9.9609999591997447</v>
      </c>
      <c r="D27" s="195">
        <v>9.3809999615754247</v>
      </c>
      <c r="E27" s="195">
        <v>9.4522955612833961</v>
      </c>
      <c r="F27" s="195">
        <v>9.5241330075491515</v>
      </c>
      <c r="G27" s="195">
        <v>9.5965164184065248</v>
      </c>
      <c r="H27" s="195">
        <v>9.6694499431864163</v>
      </c>
      <c r="I27" s="195">
        <v>9.7429377627546305</v>
      </c>
      <c r="J27" s="195">
        <v>9.8169840897515659</v>
      </c>
      <c r="K27" s="195">
        <v>9.8915931688336798</v>
      </c>
      <c r="L27" s="195">
        <v>9.9667692769168141</v>
      </c>
      <c r="M27" s="195">
        <v>10.042516723421382</v>
      </c>
      <c r="N27" s="195">
        <v>10.118839850519386</v>
      </c>
      <c r="O27" s="195">
        <v>10.195743033383334</v>
      </c>
      <c r="P27" s="195">
        <v>10.273230680437049</v>
      </c>
      <c r="Q27" s="195">
        <v>10.351307233608374</v>
      </c>
      <c r="R27" s="195">
        <v>10.429977168583797</v>
      </c>
      <c r="S27" s="195">
        <v>10.509244995065034</v>
      </c>
      <c r="T27" s="195">
        <v>10.58911525702753</v>
      </c>
      <c r="U27" s="195">
        <v>10.669592532980937</v>
      </c>
      <c r="V27" s="195">
        <v>10.750681436231593</v>
      </c>
      <c r="W27" s="195">
        <v>10.832386615146955</v>
      </c>
      <c r="X27" s="195">
        <v>10.914712753422073</v>
      </c>
      <c r="Y27" s="195">
        <v>10.997664570348078</v>
      </c>
      <c r="Z27" s="195">
        <v>11.081246821082727</v>
      </c>
      <c r="AA27" s="195">
        <v>11.165464296922957</v>
      </c>
      <c r="AB27" s="195">
        <v>11.250321825579571</v>
      </c>
      <c r="AC27" s="195">
        <v>11.335824271453975</v>
      </c>
      <c r="AD27" s="195">
        <v>11.421976535917025</v>
      </c>
      <c r="AE27" s="195">
        <v>11.508783557589998</v>
      </c>
      <c r="AF27" s="195">
        <v>11.596250312627681</v>
      </c>
      <c r="AG27" s="195">
        <v>11.684381815003652</v>
      </c>
      <c r="AH27" s="195">
        <v>11.773183116797684</v>
      </c>
      <c r="AI27" s="195">
        <v>11.862659308485343</v>
      </c>
      <c r="AJ27" s="195">
        <v>11.952815519229832</v>
      </c>
      <c r="AK27" s="27">
        <v>12.04365691717598</v>
      </c>
      <c r="AL27" s="27"/>
    </row>
    <row r="28" spans="1:38" s="43" customFormat="1" hidden="1" x14ac:dyDescent="0.3">
      <c r="A28" s="145" t="s">
        <v>80</v>
      </c>
      <c r="B28" s="195">
        <v>133.73046036946579</v>
      </c>
      <c r="C28" s="195">
        <v>131.6063749209263</v>
      </c>
      <c r="D28" s="195">
        <v>118.45620567867135</v>
      </c>
      <c r="E28" s="195">
        <v>132.37890379964864</v>
      </c>
      <c r="F28" s="195">
        <v>134.72680062767637</v>
      </c>
      <c r="G28" s="195">
        <v>137.09262392212062</v>
      </c>
      <c r="H28" s="195">
        <v>139.478337906538</v>
      </c>
      <c r="I28" s="195">
        <v>141.90076738234228</v>
      </c>
      <c r="J28" s="195">
        <v>144.37802395278172</v>
      </c>
      <c r="K28" s="195">
        <v>146.97924585062356</v>
      </c>
      <c r="L28" s="195">
        <v>149.59801267098834</v>
      </c>
      <c r="M28" s="195">
        <v>152.21411427605079</v>
      </c>
      <c r="N28" s="195">
        <v>154.7789604721236</v>
      </c>
      <c r="O28" s="195">
        <v>157.24125788040556</v>
      </c>
      <c r="P28" s="195">
        <v>159.56013180458177</v>
      </c>
      <c r="Q28" s="195">
        <v>161.69321428621083</v>
      </c>
      <c r="R28" s="195">
        <v>163.67948122572673</v>
      </c>
      <c r="S28" s="195">
        <v>165.55895303872271</v>
      </c>
      <c r="T28" s="195">
        <v>167.37731885854987</v>
      </c>
      <c r="U28" s="195">
        <v>169.16361215316539</v>
      </c>
      <c r="V28" s="195">
        <v>170.92001388715929</v>
      </c>
      <c r="W28" s="195">
        <v>172.67361419466093</v>
      </c>
      <c r="X28" s="195">
        <v>174.44150067254034</v>
      </c>
      <c r="Y28" s="195">
        <v>176.23792399623463</v>
      </c>
      <c r="Z28" s="195">
        <v>178.06804949888445</v>
      </c>
      <c r="AA28" s="195">
        <v>179.92863926756468</v>
      </c>
      <c r="AB28" s="195">
        <v>181.80911576373856</v>
      </c>
      <c r="AC28" s="195">
        <v>183.69275126303754</v>
      </c>
      <c r="AD28" s="195">
        <v>185.56688437305195</v>
      </c>
      <c r="AE28" s="195">
        <v>187.42984541119196</v>
      </c>
      <c r="AF28" s="195">
        <v>189.2875374932124</v>
      </c>
      <c r="AG28" s="195">
        <v>191.149026620206</v>
      </c>
      <c r="AH28" s="195">
        <v>193.02446992231418</v>
      </c>
      <c r="AI28" s="195">
        <v>194.92318008688176</v>
      </c>
      <c r="AJ28" s="195">
        <v>196.85394375160379</v>
      </c>
      <c r="AK28" s="27">
        <v>198.8206208209929</v>
      </c>
      <c r="AL28" s="27"/>
    </row>
    <row r="29" spans="1:38" s="43" customFormat="1" hidden="1" x14ac:dyDescent="0.3">
      <c r="A29" s="145" t="s">
        <v>85</v>
      </c>
      <c r="B29" s="196">
        <v>11.146631424805241</v>
      </c>
      <c r="C29" s="196">
        <v>11.482833155923135</v>
      </c>
      <c r="D29" s="196">
        <v>11.814273507446799</v>
      </c>
      <c r="E29" s="196">
        <v>11.823728736797968</v>
      </c>
      <c r="F29" s="196">
        <v>11.833152324116979</v>
      </c>
      <c r="G29" s="196">
        <v>11.846247080992642</v>
      </c>
      <c r="H29" s="196">
        <v>11.866704067180063</v>
      </c>
      <c r="I29" s="196">
        <v>11.894759166441792</v>
      </c>
      <c r="J29" s="196">
        <v>11.930174231834863</v>
      </c>
      <c r="K29" s="196">
        <v>11.995691260071066</v>
      </c>
      <c r="L29" s="196">
        <v>12.063858480025059</v>
      </c>
      <c r="M29" s="196">
        <v>12.135309649052841</v>
      </c>
      <c r="N29" s="196">
        <v>12.210007149436237</v>
      </c>
      <c r="O29" s="196">
        <v>12.287730059665614</v>
      </c>
      <c r="P29" s="196">
        <v>12.368630169499927</v>
      </c>
      <c r="Q29" s="196">
        <v>12.445325386948571</v>
      </c>
      <c r="R29" s="196">
        <v>12.527246599100582</v>
      </c>
      <c r="S29" s="196">
        <v>12.613708288622751</v>
      </c>
      <c r="T29" s="196">
        <v>12.703571108433058</v>
      </c>
      <c r="U29" s="196">
        <v>12.79537540155842</v>
      </c>
      <c r="V29" s="196">
        <v>12.883596894016533</v>
      </c>
      <c r="W29" s="196">
        <v>12.971361765574247</v>
      </c>
      <c r="X29" s="196">
        <v>13.057793318701661</v>
      </c>
      <c r="Y29" s="196">
        <v>13.142748762774675</v>
      </c>
      <c r="Z29" s="196">
        <v>13.226414012009428</v>
      </c>
      <c r="AA29" s="196">
        <v>13.309642621113218</v>
      </c>
      <c r="AB29" s="196">
        <v>13.394045289260092</v>
      </c>
      <c r="AC29" s="196">
        <v>13.480836629856114</v>
      </c>
      <c r="AD29" s="196">
        <v>13.570849567980549</v>
      </c>
      <c r="AE29" s="196">
        <v>13.664195734814189</v>
      </c>
      <c r="AF29" s="196">
        <v>13.760263483613873</v>
      </c>
      <c r="AG29" s="196">
        <v>13.858628351848564</v>
      </c>
      <c r="AH29" s="196">
        <v>13.959147633401525</v>
      </c>
      <c r="AI29" s="196">
        <v>14.061491816417689</v>
      </c>
      <c r="AJ29" s="196">
        <v>14.165598972303531</v>
      </c>
      <c r="AK29" s="27">
        <v>14.271069815788554</v>
      </c>
      <c r="AL29" s="27"/>
    </row>
    <row r="30" spans="1:38" s="43" customFormat="1" hidden="1" x14ac:dyDescent="0.3">
      <c r="A30" s="145" t="s">
        <v>385</v>
      </c>
      <c r="B30" s="196">
        <v>14.712793333333332</v>
      </c>
      <c r="C30" s="196">
        <v>13.59859732466667</v>
      </c>
      <c r="D30" s="196">
        <v>12.4844120518034</v>
      </c>
      <c r="E30" s="196">
        <v>12.142064259781566</v>
      </c>
      <c r="F30" s="196">
        <v>11.80935488087797</v>
      </c>
      <c r="G30" s="196">
        <v>11.486097386996731</v>
      </c>
      <c r="H30" s="196">
        <v>11.171948117153597</v>
      </c>
      <c r="I30" s="196">
        <v>10.866652480084916</v>
      </c>
      <c r="J30" s="196">
        <v>10.569963016462786</v>
      </c>
      <c r="K30" s="196">
        <v>10.281639199226891</v>
      </c>
      <c r="L30" s="196">
        <v>10.001317929627259</v>
      </c>
      <c r="M30" s="196">
        <v>9.7288993644350672</v>
      </c>
      <c r="N30" s="196">
        <v>9.4641626092597964</v>
      </c>
      <c r="O30" s="196">
        <v>9.2068929574613421</v>
      </c>
      <c r="P30" s="196">
        <v>8.9568817169121928</v>
      </c>
      <c r="Q30" s="196">
        <v>8.7136581095498933</v>
      </c>
      <c r="R30" s="196">
        <v>8.4772894207699299</v>
      </c>
      <c r="S30" s="196">
        <v>8.2475839763317058</v>
      </c>
      <c r="T30" s="196">
        <v>8.0243554704278761</v>
      </c>
      <c r="U30" s="196">
        <v>7.8074228153774108</v>
      </c>
      <c r="V30" s="196">
        <v>7.5964490364332864</v>
      </c>
      <c r="W30" s="196">
        <v>7.3914222204110027</v>
      </c>
      <c r="X30" s="196">
        <v>7.1921760587737351</v>
      </c>
      <c r="Y30" s="196">
        <v>6.9985489006970898</v>
      </c>
      <c r="Z30" s="196">
        <v>6.8103836226587466</v>
      </c>
      <c r="AA30" s="196">
        <v>6.627527501679622</v>
      </c>
      <c r="AB30" s="196">
        <v>6.4498320921142804</v>
      </c>
      <c r="AC30" s="196">
        <v>6.2771531058912711</v>
      </c>
      <c r="AD30" s="196">
        <v>6.1093502961067587</v>
      </c>
      <c r="AE30" s="196">
        <v>5.9462873438775512</v>
      </c>
      <c r="AF30" s="196">
        <v>5.7878317483622821</v>
      </c>
      <c r="AG30" s="196">
        <v>5.6338547198620299</v>
      </c>
      <c r="AH30" s="196">
        <v>5.4842310759141473</v>
      </c>
      <c r="AI30" s="196">
        <v>5.3388391402954873</v>
      </c>
      <c r="AJ30" s="196">
        <v>5.1975606448535849</v>
      </c>
      <c r="AK30" s="27">
        <v>5.0602806340865838</v>
      </c>
      <c r="AL30" s="27"/>
    </row>
    <row r="31" spans="1:38" s="43" customFormat="1" hidden="1" x14ac:dyDescent="0.3">
      <c r="A31" s="145" t="s">
        <v>227</v>
      </c>
      <c r="B31" s="196">
        <v>6.5946920873907198</v>
      </c>
      <c r="C31" s="196">
        <v>6.694730083601514</v>
      </c>
      <c r="D31" s="196">
        <v>6.0821768935016163</v>
      </c>
      <c r="E31" s="196">
        <v>6.8567022692832804</v>
      </c>
      <c r="F31" s="196">
        <v>6.921972888837808</v>
      </c>
      <c r="G31" s="196">
        <v>6.9847727871093532</v>
      </c>
      <c r="H31" s="196">
        <v>7.0455763900023181</v>
      </c>
      <c r="I31" s="196">
        <v>7.1055753069392358</v>
      </c>
      <c r="J31" s="196">
        <v>7.164963468719967</v>
      </c>
      <c r="K31" s="196">
        <v>7.2393455473809274</v>
      </c>
      <c r="L31" s="196">
        <v>7.310830947291282</v>
      </c>
      <c r="M31" s="196">
        <v>7.3808165226983835</v>
      </c>
      <c r="N31" s="196">
        <v>7.4494599604666449</v>
      </c>
      <c r="O31" s="196">
        <v>7.5165600600708045</v>
      </c>
      <c r="P31" s="196">
        <v>7.5822816602588912</v>
      </c>
      <c r="Q31" s="196">
        <v>7.640752340487718</v>
      </c>
      <c r="R31" s="196">
        <v>7.6993787432623835</v>
      </c>
      <c r="S31" s="196">
        <v>7.7586385224046195</v>
      </c>
      <c r="T31" s="196">
        <v>7.8190571312119808</v>
      </c>
      <c r="U31" s="196">
        <v>7.8811061465999304</v>
      </c>
      <c r="V31" s="196">
        <v>7.9419067602763009</v>
      </c>
      <c r="W31" s="196">
        <v>8.0051126715008127</v>
      </c>
      <c r="X31" s="196">
        <v>8.0702255403796279</v>
      </c>
      <c r="Y31" s="196">
        <v>8.1363147765229176</v>
      </c>
      <c r="Z31" s="196">
        <v>8.2013288133366959</v>
      </c>
      <c r="AA31" s="196">
        <v>8.2623931846282552</v>
      </c>
      <c r="AB31" s="196">
        <v>8.3162335872193278</v>
      </c>
      <c r="AC31" s="196">
        <v>8.3598709960612219</v>
      </c>
      <c r="AD31" s="196">
        <v>8.3932183825190734</v>
      </c>
      <c r="AE31" s="196">
        <v>8.4196432453087819</v>
      </c>
      <c r="AF31" s="196">
        <v>8.4431106476971145</v>
      </c>
      <c r="AG31" s="196">
        <v>8.4661177632372766</v>
      </c>
      <c r="AH31" s="196">
        <v>8.4897616225576726</v>
      </c>
      <c r="AI31" s="196">
        <v>8.5142210799210964</v>
      </c>
      <c r="AJ31" s="196">
        <v>8.5397555259351225</v>
      </c>
      <c r="AK31" s="27">
        <v>8.5661268614581978</v>
      </c>
      <c r="AL31" s="27"/>
    </row>
    <row r="32" spans="1:38" s="43" customFormat="1" hidden="1" x14ac:dyDescent="0.3">
      <c r="A32" s="145" t="s">
        <v>271</v>
      </c>
      <c r="B32" s="196">
        <v>2.9039999999999999</v>
      </c>
      <c r="C32" s="196">
        <v>2.8519999999999999</v>
      </c>
      <c r="D32" s="196">
        <v>2.8</v>
      </c>
      <c r="E32" s="196">
        <v>2.8</v>
      </c>
      <c r="F32" s="196">
        <v>2.8</v>
      </c>
      <c r="G32" s="196">
        <v>2.8</v>
      </c>
      <c r="H32" s="196">
        <v>2.8</v>
      </c>
      <c r="I32" s="196">
        <v>2.8</v>
      </c>
      <c r="J32" s="196">
        <v>2.8</v>
      </c>
      <c r="K32" s="196">
        <v>2.8</v>
      </c>
      <c r="L32" s="196">
        <v>2.8</v>
      </c>
      <c r="M32" s="196">
        <v>2.8</v>
      </c>
      <c r="N32" s="196">
        <v>2.8</v>
      </c>
      <c r="O32" s="196">
        <v>2.8</v>
      </c>
      <c r="P32" s="196">
        <v>2.8</v>
      </c>
      <c r="Q32" s="196">
        <v>2.8</v>
      </c>
      <c r="R32" s="196">
        <v>2.8</v>
      </c>
      <c r="S32" s="196">
        <v>2.8</v>
      </c>
      <c r="T32" s="196">
        <v>2.8</v>
      </c>
      <c r="U32" s="196">
        <v>2.8</v>
      </c>
      <c r="V32" s="196">
        <v>2.8</v>
      </c>
      <c r="W32" s="196">
        <v>2.8</v>
      </c>
      <c r="X32" s="196">
        <v>2.8</v>
      </c>
      <c r="Y32" s="196">
        <v>2.8</v>
      </c>
      <c r="Z32" s="196">
        <v>2.8</v>
      </c>
      <c r="AA32" s="196">
        <v>2.8</v>
      </c>
      <c r="AB32" s="196">
        <v>2.8</v>
      </c>
      <c r="AC32" s="196">
        <v>2.8</v>
      </c>
      <c r="AD32" s="196">
        <v>2.8</v>
      </c>
      <c r="AE32" s="196">
        <v>2.8</v>
      </c>
      <c r="AF32" s="196">
        <v>2.8</v>
      </c>
      <c r="AG32" s="196">
        <v>2.8</v>
      </c>
      <c r="AH32" s="196">
        <v>2.8</v>
      </c>
      <c r="AI32" s="196">
        <v>2.8</v>
      </c>
      <c r="AJ32" s="196">
        <v>2.8</v>
      </c>
      <c r="AK32" s="27">
        <v>2.8</v>
      </c>
      <c r="AL32" s="27"/>
    </row>
    <row r="33" spans="1:38" s="43" customFormat="1" hidden="1" x14ac:dyDescent="0.3">
      <c r="A33" s="145" t="s">
        <v>78</v>
      </c>
      <c r="B33" s="196">
        <v>1.5320000000000003</v>
      </c>
      <c r="C33" s="196">
        <v>1.2410000000000001</v>
      </c>
      <c r="D33" s="196">
        <v>0.95</v>
      </c>
      <c r="E33" s="196">
        <v>0.95</v>
      </c>
      <c r="F33" s="196">
        <v>0.95</v>
      </c>
      <c r="G33" s="196">
        <v>0.95</v>
      </c>
      <c r="H33" s="196">
        <v>0.95</v>
      </c>
      <c r="I33" s="196">
        <v>0.95</v>
      </c>
      <c r="J33" s="196">
        <v>0.95</v>
      </c>
      <c r="K33" s="196">
        <v>0.95</v>
      </c>
      <c r="L33" s="196">
        <v>0.95</v>
      </c>
      <c r="M33" s="196">
        <v>0.95</v>
      </c>
      <c r="N33" s="196">
        <v>0.95</v>
      </c>
      <c r="O33" s="196">
        <v>0.95</v>
      </c>
      <c r="P33" s="196">
        <v>0.95</v>
      </c>
      <c r="Q33" s="196">
        <v>0.95</v>
      </c>
      <c r="R33" s="196">
        <v>0.95</v>
      </c>
      <c r="S33" s="196">
        <v>0.95</v>
      </c>
      <c r="T33" s="196">
        <v>0.95</v>
      </c>
      <c r="U33" s="196">
        <v>0.95</v>
      </c>
      <c r="V33" s="196">
        <v>0.95</v>
      </c>
      <c r="W33" s="196">
        <v>0.95</v>
      </c>
      <c r="X33" s="196">
        <v>0.95</v>
      </c>
      <c r="Y33" s="196">
        <v>0.95</v>
      </c>
      <c r="Z33" s="196">
        <v>0.95</v>
      </c>
      <c r="AA33" s="196">
        <v>0.95</v>
      </c>
      <c r="AB33" s="196">
        <v>0.95</v>
      </c>
      <c r="AC33" s="196">
        <v>0.95</v>
      </c>
      <c r="AD33" s="196">
        <v>0.95</v>
      </c>
      <c r="AE33" s="196">
        <v>0.95</v>
      </c>
      <c r="AF33" s="196">
        <v>0.95</v>
      </c>
      <c r="AG33" s="196">
        <v>0.95</v>
      </c>
      <c r="AH33" s="196">
        <v>0.95</v>
      </c>
      <c r="AI33" s="196">
        <v>0.95</v>
      </c>
      <c r="AJ33" s="196">
        <v>0.95</v>
      </c>
      <c r="AK33" s="27">
        <v>0.95</v>
      </c>
      <c r="AL33" s="27"/>
    </row>
    <row r="34" spans="1:38" s="43" customFormat="1" hidden="1" x14ac:dyDescent="0.3">
      <c r="A34" s="145" t="s">
        <v>52</v>
      </c>
      <c r="B34" s="196">
        <v>918.20733846830205</v>
      </c>
      <c r="C34" s="196">
        <v>906.29010950661302</v>
      </c>
      <c r="D34" s="196">
        <v>866.22829942579938</v>
      </c>
      <c r="E34" s="196">
        <v>904.12796425823944</v>
      </c>
      <c r="F34" s="196">
        <v>912.84649918873492</v>
      </c>
      <c r="G34" s="196">
        <v>910.10948613746393</v>
      </c>
      <c r="H34" s="196">
        <v>906.94628738006566</v>
      </c>
      <c r="I34" s="196">
        <v>903.41416814449735</v>
      </c>
      <c r="J34" s="196">
        <v>899.58668876489844</v>
      </c>
      <c r="K34" s="196">
        <v>898.51867634635801</v>
      </c>
      <c r="L34" s="196">
        <v>897.16676948469819</v>
      </c>
      <c r="M34" s="196">
        <v>895.92378830387565</v>
      </c>
      <c r="N34" s="196">
        <v>894.91773254188547</v>
      </c>
      <c r="O34" s="196">
        <v>894.0034392191609</v>
      </c>
      <c r="P34" s="196">
        <v>893.31967707604827</v>
      </c>
      <c r="Q34" s="196">
        <v>892.6463956094683</v>
      </c>
      <c r="R34" s="196">
        <v>892.57338723275939</v>
      </c>
      <c r="S34" s="196">
        <v>892.79064717822553</v>
      </c>
      <c r="T34" s="196">
        <v>893.32181939275563</v>
      </c>
      <c r="U34" s="196">
        <v>894.34680553729595</v>
      </c>
      <c r="V34" s="196">
        <v>895.69534833454713</v>
      </c>
      <c r="W34" s="196">
        <v>897.66040037290236</v>
      </c>
      <c r="X34" s="196">
        <v>900.26280084542861</v>
      </c>
      <c r="Y34" s="196">
        <v>903.58651251723973</v>
      </c>
      <c r="Z34" s="196">
        <v>907.37807207387311</v>
      </c>
      <c r="AA34" s="196">
        <v>911.67541317797998</v>
      </c>
      <c r="AB34" s="196">
        <v>916.52646869136709</v>
      </c>
      <c r="AC34" s="196">
        <v>921.6420982333824</v>
      </c>
      <c r="AD34" s="196">
        <v>927.14397248148214</v>
      </c>
      <c r="AE34" s="196">
        <v>932.77681020703164</v>
      </c>
      <c r="AF34" s="196">
        <v>938.5921439644917</v>
      </c>
      <c r="AG34" s="196">
        <v>944.66188400345993</v>
      </c>
      <c r="AH34" s="196">
        <v>950.77096645167728</v>
      </c>
      <c r="AI34" s="196">
        <v>957.09434726008692</v>
      </c>
      <c r="AJ34" s="196">
        <v>963.42236067341287</v>
      </c>
      <c r="AK34" s="27">
        <v>969.82737133500905</v>
      </c>
      <c r="AL34" s="27"/>
    </row>
    <row r="35" spans="1:38" s="43" customFormat="1" x14ac:dyDescent="0.3">
      <c r="A35" s="145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</row>
    <row r="36" spans="1:38" s="43" customFormat="1" ht="15" thickBot="1" x14ac:dyDescent="0.35">
      <c r="A36" s="155" t="s">
        <v>464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</row>
    <row r="37" spans="1:38" s="43" customFormat="1" x14ac:dyDescent="0.3">
      <c r="A37" s="150" t="s">
        <v>465</v>
      </c>
      <c r="B37" s="153">
        <v>2015</v>
      </c>
      <c r="C37" s="153">
        <v>2016</v>
      </c>
      <c r="D37" s="153">
        <v>2017</v>
      </c>
      <c r="E37" s="153">
        <v>2018</v>
      </c>
      <c r="F37" s="153">
        <v>2019</v>
      </c>
      <c r="G37" s="153">
        <v>2020</v>
      </c>
      <c r="H37" s="153">
        <v>2021</v>
      </c>
      <c r="I37" s="153">
        <v>2022</v>
      </c>
      <c r="J37" s="153">
        <v>2023</v>
      </c>
      <c r="K37" s="153">
        <v>2024</v>
      </c>
      <c r="L37" s="153">
        <v>2025</v>
      </c>
      <c r="M37" s="153">
        <v>2026</v>
      </c>
      <c r="N37" s="153">
        <v>2027</v>
      </c>
      <c r="O37" s="153">
        <v>2028</v>
      </c>
      <c r="P37" s="153">
        <v>2029</v>
      </c>
      <c r="Q37" s="153">
        <v>2030</v>
      </c>
      <c r="R37" s="153">
        <v>2031</v>
      </c>
      <c r="S37" s="153">
        <v>2032</v>
      </c>
      <c r="T37" s="153">
        <v>2033</v>
      </c>
      <c r="U37" s="153">
        <v>2034</v>
      </c>
      <c r="V37" s="153">
        <v>2035</v>
      </c>
      <c r="W37" s="153">
        <v>2036</v>
      </c>
      <c r="X37" s="153">
        <v>2037</v>
      </c>
      <c r="Y37" s="153">
        <v>2038</v>
      </c>
      <c r="Z37" s="153">
        <v>2039</v>
      </c>
      <c r="AA37" s="153">
        <v>2040</v>
      </c>
      <c r="AB37" s="153">
        <v>2041</v>
      </c>
      <c r="AC37" s="153">
        <v>2042</v>
      </c>
      <c r="AD37" s="153">
        <v>2043</v>
      </c>
      <c r="AE37" s="153">
        <v>2044</v>
      </c>
      <c r="AF37" s="153">
        <v>2045</v>
      </c>
      <c r="AG37" s="153">
        <v>2046</v>
      </c>
      <c r="AH37" s="153">
        <v>2047</v>
      </c>
      <c r="AI37" s="153">
        <v>2048</v>
      </c>
      <c r="AJ37" s="153">
        <v>2049</v>
      </c>
      <c r="AK37" s="154">
        <v>2050</v>
      </c>
    </row>
    <row r="38" spans="1:38" s="43" customFormat="1" x14ac:dyDescent="0.3">
      <c r="A38" s="151" t="s">
        <v>407</v>
      </c>
      <c r="B38" s="156">
        <f t="shared" ref="B38:AK38" si="0">B23+B31+B32+B33</f>
        <v>13.058492586849335</v>
      </c>
      <c r="C38" s="156">
        <f t="shared" si="0"/>
        <v>12.502295697277786</v>
      </c>
      <c r="D38" s="156">
        <f t="shared" si="0"/>
        <v>11.172308613667639</v>
      </c>
      <c r="E38" s="156">
        <f t="shared" si="0"/>
        <v>12.001644976821662</v>
      </c>
      <c r="F38" s="156">
        <f t="shared" si="0"/>
        <v>12.071759111314606</v>
      </c>
      <c r="G38" s="156">
        <f t="shared" si="0"/>
        <v>12.13954181459026</v>
      </c>
      <c r="H38" s="156">
        <f t="shared" si="0"/>
        <v>12.20533825537532</v>
      </c>
      <c r="I38" s="156">
        <f t="shared" si="0"/>
        <v>12.270325326743979</v>
      </c>
      <c r="J38" s="156">
        <f t="shared" si="0"/>
        <v>12.334674521491117</v>
      </c>
      <c r="K38" s="156">
        <f t="shared" si="0"/>
        <v>12.414133104145566</v>
      </c>
      <c r="L38" s="156">
        <f t="shared" si="0"/>
        <v>12.490415528534232</v>
      </c>
      <c r="M38" s="156">
        <f t="shared" si="0"/>
        <v>12.565033576854372</v>
      </c>
      <c r="N38" s="156">
        <f t="shared" si="0"/>
        <v>12.638084991155601</v>
      </c>
      <c r="O38" s="156">
        <f t="shared" si="0"/>
        <v>12.709302065111526</v>
      </c>
      <c r="P38" s="156">
        <f t="shared" si="0"/>
        <v>12.778792686352915</v>
      </c>
      <c r="Q38" s="156">
        <f t="shared" si="0"/>
        <v>12.840280141805106</v>
      </c>
      <c r="R38" s="156">
        <f t="shared" si="0"/>
        <v>12.901527695820427</v>
      </c>
      <c r="S38" s="156">
        <f t="shared" si="0"/>
        <v>12.963058719684625</v>
      </c>
      <c r="T38" s="156">
        <f t="shared" si="0"/>
        <v>13.025505837580869</v>
      </c>
      <c r="U38" s="156">
        <f t="shared" si="0"/>
        <v>13.089509355253924</v>
      </c>
      <c r="V38" s="156">
        <f t="shared" si="0"/>
        <v>13.152186235028193</v>
      </c>
      <c r="W38" s="156">
        <f t="shared" si="0"/>
        <v>13.217623778484626</v>
      </c>
      <c r="X38" s="156">
        <f t="shared" si="0"/>
        <v>13.285497780889784</v>
      </c>
      <c r="Y38" s="156">
        <f t="shared" si="0"/>
        <v>13.354965631332874</v>
      </c>
      <c r="Z38" s="156">
        <f t="shared" si="0"/>
        <v>13.423959487176941</v>
      </c>
      <c r="AA38" s="156">
        <f t="shared" si="0"/>
        <v>13.489503225133447</v>
      </c>
      <c r="AB38" s="156">
        <f t="shared" si="0"/>
        <v>13.548180219017887</v>
      </c>
      <c r="AC38" s="156">
        <f t="shared" si="0"/>
        <v>13.596876802899434</v>
      </c>
      <c r="AD38" s="156">
        <f t="shared" si="0"/>
        <v>13.635408835390265</v>
      </c>
      <c r="AE38" s="156">
        <f t="shared" si="0"/>
        <v>13.667088764523768</v>
      </c>
      <c r="AF38" s="156">
        <f t="shared" si="0"/>
        <v>13.695857095135288</v>
      </c>
      <c r="AG38" s="156">
        <f t="shared" si="0"/>
        <v>13.724202519843114</v>
      </c>
      <c r="AH38" s="156">
        <f t="shared" si="0"/>
        <v>13.753219933420812</v>
      </c>
      <c r="AI38" s="156">
        <f t="shared" si="0"/>
        <v>13.783087934285906</v>
      </c>
      <c r="AJ38" s="156">
        <f t="shared" si="0"/>
        <v>13.814066072097152</v>
      </c>
      <c r="AK38" s="156">
        <f t="shared" si="0"/>
        <v>13.845916474815706</v>
      </c>
    </row>
    <row r="39" spans="1:38" s="43" customFormat="1" x14ac:dyDescent="0.3">
      <c r="A39" s="151" t="s">
        <v>81</v>
      </c>
      <c r="B39" s="45">
        <f>B24</f>
        <v>208.50546643898289</v>
      </c>
      <c r="C39" s="45">
        <f t="shared" ref="C39:AK39" si="1">C24</f>
        <v>206.41296551618137</v>
      </c>
      <c r="D39" s="45">
        <f t="shared" si="1"/>
        <v>204.18140677535035</v>
      </c>
      <c r="E39" s="45">
        <f t="shared" si="1"/>
        <v>202.24632498166909</v>
      </c>
      <c r="F39" s="45">
        <f t="shared" si="1"/>
        <v>200.59204453599438</v>
      </c>
      <c r="G39" s="45">
        <f t="shared" si="1"/>
        <v>198.67952762694043</v>
      </c>
      <c r="H39" s="45">
        <f t="shared" si="1"/>
        <v>196.8329554673011</v>
      </c>
      <c r="I39" s="45">
        <f t="shared" si="1"/>
        <v>195.13111906837057</v>
      </c>
      <c r="J39" s="45">
        <f t="shared" si="1"/>
        <v>193.52939382563869</v>
      </c>
      <c r="K39" s="45">
        <f t="shared" si="1"/>
        <v>194.20280352812577</v>
      </c>
      <c r="L39" s="45">
        <f t="shared" si="1"/>
        <v>195.01247266007047</v>
      </c>
      <c r="M39" s="45">
        <f t="shared" si="1"/>
        <v>195.99447213556053</v>
      </c>
      <c r="N39" s="45">
        <f t="shared" si="1"/>
        <v>197.12036311580891</v>
      </c>
      <c r="O39" s="45">
        <f t="shared" si="1"/>
        <v>198.36333239214571</v>
      </c>
      <c r="P39" s="45">
        <f t="shared" si="1"/>
        <v>199.70823743769492</v>
      </c>
      <c r="Q39" s="45">
        <f t="shared" si="1"/>
        <v>201.06023649355123</v>
      </c>
      <c r="R39" s="45">
        <f t="shared" si="1"/>
        <v>202.48795341041838</v>
      </c>
      <c r="S39" s="45">
        <f t="shared" si="1"/>
        <v>204.00913880686133</v>
      </c>
      <c r="T39" s="45">
        <f t="shared" si="1"/>
        <v>205.63383452341557</v>
      </c>
      <c r="U39" s="45">
        <f t="shared" si="1"/>
        <v>207.35363690485522</v>
      </c>
      <c r="V39" s="45">
        <f t="shared" si="1"/>
        <v>209.09325739749238</v>
      </c>
      <c r="W39" s="45">
        <f t="shared" si="1"/>
        <v>210.88153168901084</v>
      </c>
      <c r="X39" s="45">
        <f t="shared" si="1"/>
        <v>212.69120380048633</v>
      </c>
      <c r="Y39" s="45">
        <f t="shared" si="1"/>
        <v>214.4983862034174</v>
      </c>
      <c r="Z39" s="45">
        <f t="shared" si="1"/>
        <v>216.27888151946109</v>
      </c>
      <c r="AA39" s="45">
        <f t="shared" si="1"/>
        <v>218.01285200850288</v>
      </c>
      <c r="AB39" s="45">
        <f t="shared" si="1"/>
        <v>219.69567705526396</v>
      </c>
      <c r="AC39" s="45">
        <f t="shared" si="1"/>
        <v>221.31674715912459</v>
      </c>
      <c r="AD39" s="45">
        <f t="shared" si="1"/>
        <v>222.8694376627011</v>
      </c>
      <c r="AE39" s="45">
        <f t="shared" si="1"/>
        <v>224.35032061138403</v>
      </c>
      <c r="AF39" s="45">
        <f t="shared" si="1"/>
        <v>225.76005980922844</v>
      </c>
      <c r="AG39" s="45">
        <f t="shared" si="1"/>
        <v>227.11137311159678</v>
      </c>
      <c r="AH39" s="45">
        <f t="shared" si="1"/>
        <v>228.42524589575501</v>
      </c>
      <c r="AI39" s="45">
        <f t="shared" si="1"/>
        <v>229.72015274039663</v>
      </c>
      <c r="AJ39" s="45">
        <f t="shared" si="1"/>
        <v>231.01243854155368</v>
      </c>
      <c r="AK39" s="45">
        <f t="shared" si="1"/>
        <v>232.30715963533876</v>
      </c>
    </row>
    <row r="40" spans="1:38" s="43" customFormat="1" x14ac:dyDescent="0.3">
      <c r="A40" s="151" t="s">
        <v>82</v>
      </c>
      <c r="B40" s="45">
        <f t="shared" ref="B40:AK40" si="2">B25</f>
        <v>191.53384880977757</v>
      </c>
      <c r="C40" s="45">
        <f t="shared" si="2"/>
        <v>192.21067124260389</v>
      </c>
      <c r="D40" s="45">
        <f t="shared" si="2"/>
        <v>170.8498290066849</v>
      </c>
      <c r="E40" s="45">
        <f t="shared" si="2"/>
        <v>203.42322594287802</v>
      </c>
      <c r="F40" s="45">
        <f t="shared" si="2"/>
        <v>213.99186882195198</v>
      </c>
      <c r="G40" s="45">
        <f t="shared" si="2"/>
        <v>213.79146093004698</v>
      </c>
      <c r="H40" s="45">
        <f t="shared" si="2"/>
        <v>213.54903980055715</v>
      </c>
      <c r="I40" s="45">
        <f t="shared" si="2"/>
        <v>213.29299810944272</v>
      </c>
      <c r="J40" s="45">
        <f t="shared" si="2"/>
        <v>213.14251415729743</v>
      </c>
      <c r="K40" s="45">
        <f t="shared" si="2"/>
        <v>213.68202300313223</v>
      </c>
      <c r="L40" s="45">
        <f t="shared" si="2"/>
        <v>214.21359318747321</v>
      </c>
      <c r="M40" s="45">
        <f t="shared" si="2"/>
        <v>214.67819090307094</v>
      </c>
      <c r="N40" s="45">
        <f t="shared" si="2"/>
        <v>215.18484603754305</v>
      </c>
      <c r="O40" s="45">
        <f t="shared" si="2"/>
        <v>215.53637268234021</v>
      </c>
      <c r="P40" s="45">
        <f t="shared" si="2"/>
        <v>215.85192630855857</v>
      </c>
      <c r="Q40" s="45">
        <f t="shared" si="2"/>
        <v>216.10220507069667</v>
      </c>
      <c r="R40" s="45">
        <f t="shared" si="2"/>
        <v>216.52089439454807</v>
      </c>
      <c r="S40" s="45">
        <f t="shared" si="2"/>
        <v>216.91213734121081</v>
      </c>
      <c r="T40" s="45">
        <f t="shared" si="2"/>
        <v>217.36707927553837</v>
      </c>
      <c r="U40" s="45">
        <f t="shared" si="2"/>
        <v>217.96513234158905</v>
      </c>
      <c r="V40" s="45">
        <f t="shared" si="2"/>
        <v>218.46652935043929</v>
      </c>
      <c r="W40" s="45">
        <f t="shared" si="2"/>
        <v>218.97480175755177</v>
      </c>
      <c r="X40" s="45">
        <f t="shared" si="2"/>
        <v>219.47021901149361</v>
      </c>
      <c r="Y40" s="45">
        <f t="shared" si="2"/>
        <v>220.04811821118162</v>
      </c>
      <c r="Z40" s="45">
        <f t="shared" si="2"/>
        <v>220.5023072537121</v>
      </c>
      <c r="AA40" s="45">
        <f t="shared" si="2"/>
        <v>220.93645548126017</v>
      </c>
      <c r="AB40" s="45">
        <f t="shared" si="2"/>
        <v>221.46900369956609</v>
      </c>
      <c r="AC40" s="45">
        <f t="shared" si="2"/>
        <v>221.90447383875775</v>
      </c>
      <c r="AD40" s="45">
        <f t="shared" si="2"/>
        <v>222.45127678736321</v>
      </c>
      <c r="AE40" s="45">
        <f t="shared" si="2"/>
        <v>222.91994132101516</v>
      </c>
      <c r="AF40" s="45">
        <f t="shared" si="2"/>
        <v>223.40919406519788</v>
      </c>
      <c r="AG40" s="45">
        <f t="shared" si="2"/>
        <v>224.01886790928046</v>
      </c>
      <c r="AH40" s="45">
        <f t="shared" si="2"/>
        <v>224.55058524418558</v>
      </c>
      <c r="AI40" s="45">
        <f t="shared" si="2"/>
        <v>225.19571425158139</v>
      </c>
      <c r="AJ40" s="45">
        <f t="shared" si="2"/>
        <v>225.75384627259942</v>
      </c>
      <c r="AK40" s="45">
        <f t="shared" si="2"/>
        <v>226.31192042918022</v>
      </c>
    </row>
    <row r="41" spans="1:38" s="43" customFormat="1" x14ac:dyDescent="0.3">
      <c r="A41" s="151" t="s">
        <v>84</v>
      </c>
      <c r="B41" s="45">
        <f t="shared" ref="B41:AK41" si="3">B26</f>
        <v>334.97864554826378</v>
      </c>
      <c r="C41" s="45">
        <f t="shared" si="3"/>
        <v>328.51537168983418</v>
      </c>
      <c r="D41" s="45">
        <f t="shared" si="3"/>
        <v>327.88886383059958</v>
      </c>
      <c r="E41" s="45">
        <f t="shared" si="3"/>
        <v>320.65977599935906</v>
      </c>
      <c r="F41" s="45">
        <f t="shared" si="3"/>
        <v>318.29738587925345</v>
      </c>
      <c r="G41" s="45">
        <f t="shared" si="3"/>
        <v>315.47747095736975</v>
      </c>
      <c r="H41" s="45">
        <f t="shared" si="3"/>
        <v>312.17251382277408</v>
      </c>
      <c r="I41" s="45">
        <f t="shared" si="3"/>
        <v>308.31460884831642</v>
      </c>
      <c r="J41" s="45">
        <f t="shared" si="3"/>
        <v>303.88496096964019</v>
      </c>
      <c r="K41" s="45">
        <f t="shared" si="3"/>
        <v>299.07154723219918</v>
      </c>
      <c r="L41" s="45">
        <f t="shared" si="3"/>
        <v>293.82032975106279</v>
      </c>
      <c r="M41" s="45">
        <f t="shared" si="3"/>
        <v>288.56525167542975</v>
      </c>
      <c r="N41" s="45">
        <f t="shared" si="3"/>
        <v>283.40246831603889</v>
      </c>
      <c r="O41" s="45">
        <f t="shared" si="3"/>
        <v>278.46280814864758</v>
      </c>
      <c r="P41" s="45">
        <f t="shared" si="3"/>
        <v>273.82184627201093</v>
      </c>
      <c r="Q41" s="45">
        <f t="shared" si="3"/>
        <v>269.44016888709757</v>
      </c>
      <c r="R41" s="45">
        <f t="shared" si="3"/>
        <v>265.54901731779142</v>
      </c>
      <c r="S41" s="45">
        <f t="shared" si="3"/>
        <v>261.97682201172654</v>
      </c>
      <c r="T41" s="45">
        <f t="shared" si="3"/>
        <v>258.60103906178244</v>
      </c>
      <c r="U41" s="45">
        <f t="shared" si="3"/>
        <v>255.50252403251562</v>
      </c>
      <c r="V41" s="45">
        <f t="shared" si="3"/>
        <v>252.83263409774659</v>
      </c>
      <c r="W41" s="45">
        <f t="shared" si="3"/>
        <v>250.71765835206196</v>
      </c>
      <c r="X41" s="45">
        <f t="shared" si="3"/>
        <v>249.20969744912108</v>
      </c>
      <c r="Y41" s="45">
        <f t="shared" si="3"/>
        <v>248.30815624125336</v>
      </c>
      <c r="Z41" s="45">
        <f t="shared" si="3"/>
        <v>247.98682985888769</v>
      </c>
      <c r="AA41" s="45">
        <f t="shared" si="3"/>
        <v>248.20532877580303</v>
      </c>
      <c r="AB41" s="45">
        <f t="shared" si="3"/>
        <v>248.91029274682668</v>
      </c>
      <c r="AC41" s="45">
        <f t="shared" si="3"/>
        <v>250.03743516236167</v>
      </c>
      <c r="AD41" s="45">
        <f t="shared" si="3"/>
        <v>251.51878842297128</v>
      </c>
      <c r="AE41" s="45">
        <f t="shared" si="3"/>
        <v>253.29034746263503</v>
      </c>
      <c r="AF41" s="45">
        <f t="shared" si="3"/>
        <v>255.29514995711384</v>
      </c>
      <c r="AG41" s="45">
        <f t="shared" si="3"/>
        <v>257.48154895581933</v>
      </c>
      <c r="AH41" s="45">
        <f t="shared" si="3"/>
        <v>259.80088362988829</v>
      </c>
      <c r="AI41" s="45">
        <f t="shared" si="3"/>
        <v>262.20922198174276</v>
      </c>
      <c r="AJ41" s="45">
        <f t="shared" si="3"/>
        <v>264.67209089917185</v>
      </c>
      <c r="AK41" s="45">
        <f t="shared" si="3"/>
        <v>267.16674660763039</v>
      </c>
    </row>
    <row r="42" spans="1:38" s="43" customFormat="1" x14ac:dyDescent="0.3">
      <c r="A42" s="151" t="s">
        <v>242</v>
      </c>
      <c r="B42" s="45">
        <f t="shared" ref="B42:AK42" si="4">B27</f>
        <v>10.540999956824065</v>
      </c>
      <c r="C42" s="45">
        <f t="shared" si="4"/>
        <v>9.9609999591997447</v>
      </c>
      <c r="D42" s="45">
        <f t="shared" si="4"/>
        <v>9.3809999615754247</v>
      </c>
      <c r="E42" s="45">
        <f t="shared" si="4"/>
        <v>9.4522955612833961</v>
      </c>
      <c r="F42" s="45">
        <f t="shared" si="4"/>
        <v>9.5241330075491515</v>
      </c>
      <c r="G42" s="45">
        <f t="shared" si="4"/>
        <v>9.5965164184065248</v>
      </c>
      <c r="H42" s="45">
        <f t="shared" si="4"/>
        <v>9.6694499431864163</v>
      </c>
      <c r="I42" s="45">
        <f t="shared" si="4"/>
        <v>9.7429377627546305</v>
      </c>
      <c r="J42" s="45">
        <f t="shared" si="4"/>
        <v>9.8169840897515659</v>
      </c>
      <c r="K42" s="45">
        <f t="shared" si="4"/>
        <v>9.8915931688336798</v>
      </c>
      <c r="L42" s="45">
        <f t="shared" si="4"/>
        <v>9.9667692769168141</v>
      </c>
      <c r="M42" s="45">
        <f t="shared" si="4"/>
        <v>10.042516723421382</v>
      </c>
      <c r="N42" s="45">
        <f t="shared" si="4"/>
        <v>10.118839850519386</v>
      </c>
      <c r="O42" s="45">
        <f t="shared" si="4"/>
        <v>10.195743033383334</v>
      </c>
      <c r="P42" s="45">
        <f t="shared" si="4"/>
        <v>10.273230680437049</v>
      </c>
      <c r="Q42" s="45">
        <f t="shared" si="4"/>
        <v>10.351307233608374</v>
      </c>
      <c r="R42" s="45">
        <f t="shared" si="4"/>
        <v>10.429977168583797</v>
      </c>
      <c r="S42" s="45">
        <f t="shared" si="4"/>
        <v>10.509244995065034</v>
      </c>
      <c r="T42" s="45">
        <f t="shared" si="4"/>
        <v>10.58911525702753</v>
      </c>
      <c r="U42" s="45">
        <f t="shared" si="4"/>
        <v>10.669592532980937</v>
      </c>
      <c r="V42" s="45">
        <f t="shared" si="4"/>
        <v>10.750681436231593</v>
      </c>
      <c r="W42" s="45">
        <f t="shared" si="4"/>
        <v>10.832386615146955</v>
      </c>
      <c r="X42" s="45">
        <f t="shared" si="4"/>
        <v>10.914712753422073</v>
      </c>
      <c r="Y42" s="45">
        <f t="shared" si="4"/>
        <v>10.997664570348078</v>
      </c>
      <c r="Z42" s="45">
        <f t="shared" si="4"/>
        <v>11.081246821082727</v>
      </c>
      <c r="AA42" s="45">
        <f t="shared" si="4"/>
        <v>11.165464296922957</v>
      </c>
      <c r="AB42" s="45">
        <f t="shared" si="4"/>
        <v>11.250321825579571</v>
      </c>
      <c r="AC42" s="45">
        <f t="shared" si="4"/>
        <v>11.335824271453975</v>
      </c>
      <c r="AD42" s="45">
        <f t="shared" si="4"/>
        <v>11.421976535917025</v>
      </c>
      <c r="AE42" s="45">
        <f t="shared" si="4"/>
        <v>11.508783557589998</v>
      </c>
      <c r="AF42" s="45">
        <f t="shared" si="4"/>
        <v>11.596250312627681</v>
      </c>
      <c r="AG42" s="45">
        <f t="shared" si="4"/>
        <v>11.684381815003652</v>
      </c>
      <c r="AH42" s="45">
        <f t="shared" si="4"/>
        <v>11.773183116797684</v>
      </c>
      <c r="AI42" s="45">
        <f t="shared" si="4"/>
        <v>11.862659308485343</v>
      </c>
      <c r="AJ42" s="45">
        <f t="shared" si="4"/>
        <v>11.952815519229832</v>
      </c>
      <c r="AK42" s="45">
        <f t="shared" si="4"/>
        <v>12.04365691717598</v>
      </c>
    </row>
    <row r="43" spans="1:38" s="43" customFormat="1" x14ac:dyDescent="0.3">
      <c r="A43" s="151" t="s">
        <v>80</v>
      </c>
      <c r="B43" s="45">
        <f t="shared" ref="B43:AK43" si="5">B28</f>
        <v>133.73046036946579</v>
      </c>
      <c r="C43" s="45">
        <f t="shared" si="5"/>
        <v>131.6063749209263</v>
      </c>
      <c r="D43" s="45">
        <f t="shared" si="5"/>
        <v>118.45620567867135</v>
      </c>
      <c r="E43" s="45">
        <f t="shared" si="5"/>
        <v>132.37890379964864</v>
      </c>
      <c r="F43" s="45">
        <f t="shared" si="5"/>
        <v>134.72680062767637</v>
      </c>
      <c r="G43" s="45">
        <f t="shared" si="5"/>
        <v>137.09262392212062</v>
      </c>
      <c r="H43" s="45">
        <f t="shared" si="5"/>
        <v>139.478337906538</v>
      </c>
      <c r="I43" s="45">
        <f t="shared" si="5"/>
        <v>141.90076738234228</v>
      </c>
      <c r="J43" s="45">
        <f t="shared" si="5"/>
        <v>144.37802395278172</v>
      </c>
      <c r="K43" s="45">
        <f t="shared" si="5"/>
        <v>146.97924585062356</v>
      </c>
      <c r="L43" s="45">
        <f t="shared" si="5"/>
        <v>149.59801267098834</v>
      </c>
      <c r="M43" s="45">
        <f t="shared" si="5"/>
        <v>152.21411427605079</v>
      </c>
      <c r="N43" s="45">
        <f t="shared" si="5"/>
        <v>154.7789604721236</v>
      </c>
      <c r="O43" s="45">
        <f t="shared" si="5"/>
        <v>157.24125788040556</v>
      </c>
      <c r="P43" s="45">
        <f t="shared" si="5"/>
        <v>159.56013180458177</v>
      </c>
      <c r="Q43" s="45">
        <f t="shared" si="5"/>
        <v>161.69321428621083</v>
      </c>
      <c r="R43" s="45">
        <f t="shared" si="5"/>
        <v>163.67948122572673</v>
      </c>
      <c r="S43" s="45">
        <f t="shared" si="5"/>
        <v>165.55895303872271</v>
      </c>
      <c r="T43" s="45">
        <f t="shared" si="5"/>
        <v>167.37731885854987</v>
      </c>
      <c r="U43" s="45">
        <f t="shared" si="5"/>
        <v>169.16361215316539</v>
      </c>
      <c r="V43" s="45">
        <f t="shared" si="5"/>
        <v>170.92001388715929</v>
      </c>
      <c r="W43" s="45">
        <f t="shared" si="5"/>
        <v>172.67361419466093</v>
      </c>
      <c r="X43" s="45">
        <f t="shared" si="5"/>
        <v>174.44150067254034</v>
      </c>
      <c r="Y43" s="45">
        <f t="shared" si="5"/>
        <v>176.23792399623463</v>
      </c>
      <c r="Z43" s="45">
        <f t="shared" si="5"/>
        <v>178.06804949888445</v>
      </c>
      <c r="AA43" s="45">
        <f t="shared" si="5"/>
        <v>179.92863926756468</v>
      </c>
      <c r="AB43" s="45">
        <f t="shared" si="5"/>
        <v>181.80911576373856</v>
      </c>
      <c r="AC43" s="45">
        <f t="shared" si="5"/>
        <v>183.69275126303754</v>
      </c>
      <c r="AD43" s="45">
        <f t="shared" si="5"/>
        <v>185.56688437305195</v>
      </c>
      <c r="AE43" s="45">
        <f t="shared" si="5"/>
        <v>187.42984541119196</v>
      </c>
      <c r="AF43" s="45">
        <f t="shared" si="5"/>
        <v>189.2875374932124</v>
      </c>
      <c r="AG43" s="45">
        <f t="shared" si="5"/>
        <v>191.149026620206</v>
      </c>
      <c r="AH43" s="45">
        <f t="shared" si="5"/>
        <v>193.02446992231418</v>
      </c>
      <c r="AI43" s="45">
        <f t="shared" si="5"/>
        <v>194.92318008688176</v>
      </c>
      <c r="AJ43" s="45">
        <f t="shared" si="5"/>
        <v>196.85394375160379</v>
      </c>
      <c r="AK43" s="45">
        <f t="shared" si="5"/>
        <v>198.8206208209929</v>
      </c>
    </row>
    <row r="44" spans="1:38" s="43" customFormat="1" x14ac:dyDescent="0.3">
      <c r="A44" s="151" t="s">
        <v>85</v>
      </c>
      <c r="B44" s="45">
        <f t="shared" ref="B44:AK44" si="6">B29</f>
        <v>11.146631424805241</v>
      </c>
      <c r="C44" s="45">
        <f t="shared" si="6"/>
        <v>11.482833155923135</v>
      </c>
      <c r="D44" s="45">
        <f t="shared" si="6"/>
        <v>11.814273507446799</v>
      </c>
      <c r="E44" s="45">
        <f t="shared" si="6"/>
        <v>11.823728736797968</v>
      </c>
      <c r="F44" s="45">
        <f t="shared" si="6"/>
        <v>11.833152324116979</v>
      </c>
      <c r="G44" s="45">
        <f t="shared" si="6"/>
        <v>11.846247080992642</v>
      </c>
      <c r="H44" s="45">
        <f t="shared" si="6"/>
        <v>11.866704067180063</v>
      </c>
      <c r="I44" s="45">
        <f t="shared" si="6"/>
        <v>11.894759166441792</v>
      </c>
      <c r="J44" s="45">
        <f t="shared" si="6"/>
        <v>11.930174231834863</v>
      </c>
      <c r="K44" s="45">
        <f t="shared" si="6"/>
        <v>11.995691260071066</v>
      </c>
      <c r="L44" s="45">
        <f t="shared" si="6"/>
        <v>12.063858480025059</v>
      </c>
      <c r="M44" s="45">
        <f t="shared" si="6"/>
        <v>12.135309649052841</v>
      </c>
      <c r="N44" s="45">
        <f t="shared" si="6"/>
        <v>12.210007149436237</v>
      </c>
      <c r="O44" s="45">
        <f t="shared" si="6"/>
        <v>12.287730059665614</v>
      </c>
      <c r="P44" s="45">
        <f t="shared" si="6"/>
        <v>12.368630169499927</v>
      </c>
      <c r="Q44" s="45">
        <f t="shared" si="6"/>
        <v>12.445325386948571</v>
      </c>
      <c r="R44" s="45">
        <f t="shared" si="6"/>
        <v>12.527246599100582</v>
      </c>
      <c r="S44" s="45">
        <f t="shared" si="6"/>
        <v>12.613708288622751</v>
      </c>
      <c r="T44" s="45">
        <f t="shared" si="6"/>
        <v>12.703571108433058</v>
      </c>
      <c r="U44" s="45">
        <f t="shared" si="6"/>
        <v>12.79537540155842</v>
      </c>
      <c r="V44" s="45">
        <f t="shared" si="6"/>
        <v>12.883596894016533</v>
      </c>
      <c r="W44" s="45">
        <f t="shared" si="6"/>
        <v>12.971361765574247</v>
      </c>
      <c r="X44" s="45">
        <f t="shared" si="6"/>
        <v>13.057793318701661</v>
      </c>
      <c r="Y44" s="45">
        <f t="shared" si="6"/>
        <v>13.142748762774675</v>
      </c>
      <c r="Z44" s="45">
        <f t="shared" si="6"/>
        <v>13.226414012009428</v>
      </c>
      <c r="AA44" s="45">
        <f t="shared" si="6"/>
        <v>13.309642621113218</v>
      </c>
      <c r="AB44" s="45">
        <f t="shared" si="6"/>
        <v>13.394045289260092</v>
      </c>
      <c r="AC44" s="45">
        <f t="shared" si="6"/>
        <v>13.480836629856114</v>
      </c>
      <c r="AD44" s="45">
        <f t="shared" si="6"/>
        <v>13.570849567980549</v>
      </c>
      <c r="AE44" s="45">
        <f t="shared" si="6"/>
        <v>13.664195734814189</v>
      </c>
      <c r="AF44" s="45">
        <f t="shared" si="6"/>
        <v>13.760263483613873</v>
      </c>
      <c r="AG44" s="45">
        <f t="shared" si="6"/>
        <v>13.858628351848564</v>
      </c>
      <c r="AH44" s="45">
        <f t="shared" si="6"/>
        <v>13.959147633401525</v>
      </c>
      <c r="AI44" s="45">
        <f t="shared" si="6"/>
        <v>14.061491816417689</v>
      </c>
      <c r="AJ44" s="45">
        <f t="shared" si="6"/>
        <v>14.165598972303531</v>
      </c>
      <c r="AK44" s="45">
        <f t="shared" si="6"/>
        <v>14.271069815788554</v>
      </c>
    </row>
    <row r="45" spans="1:38" s="43" customFormat="1" ht="15" thickBot="1" x14ac:dyDescent="0.35">
      <c r="A45" s="152" t="s">
        <v>79</v>
      </c>
      <c r="B45" s="45">
        <f t="shared" ref="B45:AK45" si="7">B30</f>
        <v>14.712793333333332</v>
      </c>
      <c r="C45" s="45">
        <f t="shared" si="7"/>
        <v>13.59859732466667</v>
      </c>
      <c r="D45" s="45">
        <f t="shared" si="7"/>
        <v>12.4844120518034</v>
      </c>
      <c r="E45" s="45">
        <f t="shared" si="7"/>
        <v>12.142064259781566</v>
      </c>
      <c r="F45" s="45">
        <f t="shared" si="7"/>
        <v>11.80935488087797</v>
      </c>
      <c r="G45" s="45">
        <f t="shared" si="7"/>
        <v>11.486097386996731</v>
      </c>
      <c r="H45" s="45">
        <f t="shared" si="7"/>
        <v>11.171948117153597</v>
      </c>
      <c r="I45" s="45">
        <f t="shared" si="7"/>
        <v>10.866652480084916</v>
      </c>
      <c r="J45" s="45">
        <f t="shared" si="7"/>
        <v>10.569963016462786</v>
      </c>
      <c r="K45" s="45">
        <f t="shared" si="7"/>
        <v>10.281639199226891</v>
      </c>
      <c r="L45" s="45">
        <f t="shared" si="7"/>
        <v>10.001317929627259</v>
      </c>
      <c r="M45" s="45">
        <f t="shared" si="7"/>
        <v>9.7288993644350672</v>
      </c>
      <c r="N45" s="45">
        <f t="shared" si="7"/>
        <v>9.4641626092597964</v>
      </c>
      <c r="O45" s="45">
        <f t="shared" si="7"/>
        <v>9.2068929574613421</v>
      </c>
      <c r="P45" s="45">
        <f t="shared" si="7"/>
        <v>8.9568817169121928</v>
      </c>
      <c r="Q45" s="45">
        <f t="shared" si="7"/>
        <v>8.7136581095498933</v>
      </c>
      <c r="R45" s="45">
        <f t="shared" si="7"/>
        <v>8.4772894207699299</v>
      </c>
      <c r="S45" s="45">
        <f t="shared" si="7"/>
        <v>8.2475839763317058</v>
      </c>
      <c r="T45" s="45">
        <f t="shared" si="7"/>
        <v>8.0243554704278761</v>
      </c>
      <c r="U45" s="45">
        <f t="shared" si="7"/>
        <v>7.8074228153774108</v>
      </c>
      <c r="V45" s="45">
        <f t="shared" si="7"/>
        <v>7.5964490364332864</v>
      </c>
      <c r="W45" s="45">
        <f t="shared" si="7"/>
        <v>7.3914222204110027</v>
      </c>
      <c r="X45" s="45">
        <f t="shared" si="7"/>
        <v>7.1921760587737351</v>
      </c>
      <c r="Y45" s="45">
        <f t="shared" si="7"/>
        <v>6.9985489006970898</v>
      </c>
      <c r="Z45" s="45">
        <f t="shared" si="7"/>
        <v>6.8103836226587466</v>
      </c>
      <c r="AA45" s="45">
        <f t="shared" si="7"/>
        <v>6.627527501679622</v>
      </c>
      <c r="AB45" s="45">
        <f t="shared" si="7"/>
        <v>6.4498320921142804</v>
      </c>
      <c r="AC45" s="45">
        <f t="shared" si="7"/>
        <v>6.2771531058912711</v>
      </c>
      <c r="AD45" s="45">
        <f t="shared" si="7"/>
        <v>6.1093502961067587</v>
      </c>
      <c r="AE45" s="45">
        <f t="shared" si="7"/>
        <v>5.9462873438775512</v>
      </c>
      <c r="AF45" s="45">
        <f t="shared" si="7"/>
        <v>5.7878317483622821</v>
      </c>
      <c r="AG45" s="45">
        <f t="shared" si="7"/>
        <v>5.6338547198620299</v>
      </c>
      <c r="AH45" s="45">
        <f t="shared" si="7"/>
        <v>5.4842310759141473</v>
      </c>
      <c r="AI45" s="45">
        <f t="shared" si="7"/>
        <v>5.3388391402954873</v>
      </c>
      <c r="AJ45" s="45">
        <f t="shared" si="7"/>
        <v>5.1975606448535849</v>
      </c>
      <c r="AK45" s="45">
        <f t="shared" si="7"/>
        <v>5.0602806340865838</v>
      </c>
    </row>
    <row r="46" spans="1:38" s="145" customFormat="1" x14ac:dyDescent="0.3">
      <c r="A46" s="157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</row>
    <row r="47" spans="1:38" s="43" customFormat="1" hidden="1" x14ac:dyDescent="0.3">
      <c r="A47" s="145" t="s">
        <v>511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</row>
    <row r="48" spans="1:38" s="43" customFormat="1" hidden="1" x14ac:dyDescent="0.3">
      <c r="A48" s="145" t="s">
        <v>270</v>
      </c>
      <c r="B48" s="158" t="s">
        <v>408</v>
      </c>
      <c r="C48" s="158" t="s">
        <v>409</v>
      </c>
      <c r="D48" s="158" t="s">
        <v>410</v>
      </c>
      <c r="E48" s="158" t="s">
        <v>411</v>
      </c>
      <c r="F48" s="158" t="s">
        <v>412</v>
      </c>
      <c r="G48" s="158" t="s">
        <v>413</v>
      </c>
      <c r="H48" s="158" t="s">
        <v>414</v>
      </c>
      <c r="I48" s="158" t="s">
        <v>415</v>
      </c>
      <c r="J48" s="158" t="s">
        <v>416</v>
      </c>
      <c r="K48" s="158" t="s">
        <v>417</v>
      </c>
      <c r="L48" s="158" t="s">
        <v>418</v>
      </c>
      <c r="M48" s="158" t="s">
        <v>419</v>
      </c>
      <c r="N48" s="158" t="s">
        <v>420</v>
      </c>
      <c r="O48" s="158" t="s">
        <v>421</v>
      </c>
      <c r="P48" s="158" t="s">
        <v>422</v>
      </c>
      <c r="Q48" s="158" t="s">
        <v>423</v>
      </c>
      <c r="R48" s="158" t="s">
        <v>424</v>
      </c>
      <c r="S48" s="158" t="s">
        <v>425</v>
      </c>
      <c r="T48" s="158" t="s">
        <v>426</v>
      </c>
      <c r="U48" s="158" t="s">
        <v>427</v>
      </c>
      <c r="V48" s="158" t="s">
        <v>428</v>
      </c>
      <c r="W48" s="158" t="s">
        <v>429</v>
      </c>
      <c r="X48" s="158" t="s">
        <v>430</v>
      </c>
      <c r="Y48" s="158" t="s">
        <v>431</v>
      </c>
      <c r="Z48" s="158" t="s">
        <v>432</v>
      </c>
      <c r="AA48" s="158" t="s">
        <v>433</v>
      </c>
      <c r="AB48" s="158" t="s">
        <v>434</v>
      </c>
      <c r="AC48" s="158" t="s">
        <v>435</v>
      </c>
      <c r="AD48" s="158" t="s">
        <v>436</v>
      </c>
      <c r="AE48" s="158" t="s">
        <v>437</v>
      </c>
      <c r="AF48" s="158" t="s">
        <v>438</v>
      </c>
      <c r="AG48" s="158" t="s">
        <v>439</v>
      </c>
      <c r="AH48" s="158" t="s">
        <v>440</v>
      </c>
      <c r="AI48" s="158" t="s">
        <v>441</v>
      </c>
      <c r="AJ48" s="158" t="s">
        <v>442</v>
      </c>
      <c r="AK48" s="43">
        <v>2050</v>
      </c>
    </row>
    <row r="49" spans="1:37" s="43" customFormat="1" hidden="1" x14ac:dyDescent="0.3">
      <c r="A49" s="145" t="s">
        <v>407</v>
      </c>
      <c r="B49" s="146">
        <v>2.0219138468662057</v>
      </c>
      <c r="C49" s="146">
        <v>1.7022130650194194</v>
      </c>
      <c r="D49" s="146">
        <v>1.3713493380314874</v>
      </c>
      <c r="E49" s="146">
        <v>1.3752399198298693</v>
      </c>
      <c r="F49" s="146">
        <v>1.3791533280143735</v>
      </c>
      <c r="G49" s="146">
        <v>1.3831880763516022</v>
      </c>
      <c r="H49" s="146">
        <v>1.3872176896790345</v>
      </c>
      <c r="I49" s="146">
        <v>1.3912355057318631</v>
      </c>
      <c r="J49" s="146">
        <v>1.3952114096650874</v>
      </c>
      <c r="K49" s="146">
        <v>1.3949805592867934</v>
      </c>
      <c r="L49" s="146">
        <v>1.3944661465246917</v>
      </c>
      <c r="M49" s="146">
        <v>1.3937711803380886</v>
      </c>
      <c r="N49" s="146">
        <v>1.3928387791256303</v>
      </c>
      <c r="O49" s="146">
        <v>1.3916090601596125</v>
      </c>
      <c r="P49" s="146">
        <v>1.3900241839882972</v>
      </c>
      <c r="Q49" s="146">
        <v>1.3877166739299873</v>
      </c>
      <c r="R49" s="146">
        <v>1.3856941740847208</v>
      </c>
      <c r="S49" s="146">
        <v>1.3833405113293218</v>
      </c>
      <c r="T49" s="146">
        <v>1.3807590334284572</v>
      </c>
      <c r="U49" s="146">
        <v>1.3781133402612404</v>
      </c>
      <c r="V49" s="146">
        <v>1.3754045197257954</v>
      </c>
      <c r="W49" s="146">
        <v>1.3730396637264819</v>
      </c>
      <c r="X49" s="146">
        <v>1.3711809401488804</v>
      </c>
      <c r="Y49" s="146">
        <v>1.3699072077592107</v>
      </c>
      <c r="Z49" s="146">
        <v>1.3692005567616123</v>
      </c>
      <c r="AA49" s="146">
        <v>1.3689583023116714</v>
      </c>
      <c r="AB49" s="146">
        <v>1.3690432736749636</v>
      </c>
      <c r="AC49" s="146">
        <v>1.3693270650719058</v>
      </c>
      <c r="AD49" s="146">
        <v>1.3697176968989031</v>
      </c>
      <c r="AE49" s="146">
        <v>1.3701632899400711</v>
      </c>
      <c r="AF49" s="146">
        <v>1.3706432413195362</v>
      </c>
      <c r="AG49" s="146">
        <v>1.3711471404058715</v>
      </c>
      <c r="AH49" s="146">
        <v>1.3716729435345889</v>
      </c>
      <c r="AI49" s="146">
        <v>1.3722203553946364</v>
      </c>
      <c r="AJ49" s="146">
        <v>1.3727894648611387</v>
      </c>
      <c r="AK49" s="43">
        <v>1.3733804234832139</v>
      </c>
    </row>
    <row r="50" spans="1:37" s="43" customFormat="1" hidden="1" x14ac:dyDescent="0.3">
      <c r="A50" s="145" t="s">
        <v>81</v>
      </c>
      <c r="B50" s="146">
        <v>208.41671523221615</v>
      </c>
      <c r="C50" s="146">
        <v>206.30844648618717</v>
      </c>
      <c r="D50" s="146">
        <v>204.09022973080471</v>
      </c>
      <c r="E50" s="146">
        <v>202.21066740024872</v>
      </c>
      <c r="F50" s="146">
        <v>200.62392343388751</v>
      </c>
      <c r="G50" s="146">
        <v>198.77961184590563</v>
      </c>
      <c r="H50" s="146">
        <v>197.08433158605885</v>
      </c>
      <c r="I50" s="146">
        <v>195.55002475752559</v>
      </c>
      <c r="J50" s="146">
        <v>194.12656032706118</v>
      </c>
      <c r="K50" s="146">
        <v>193.94862761168926</v>
      </c>
      <c r="L50" s="146">
        <v>193.90058272983094</v>
      </c>
      <c r="M50" s="146">
        <v>194.10123737370347</v>
      </c>
      <c r="N50" s="146">
        <v>194.50534796489873</v>
      </c>
      <c r="O50" s="146">
        <v>195.05982333819657</v>
      </c>
      <c r="P50" s="146">
        <v>195.72495686054796</v>
      </c>
      <c r="Q50" s="146">
        <v>196.39789486531396</v>
      </c>
      <c r="R50" s="146">
        <v>197.45135768562815</v>
      </c>
      <c r="S50" s="146">
        <v>198.8504060523581</v>
      </c>
      <c r="T50" s="146">
        <v>200.64912369040064</v>
      </c>
      <c r="U50" s="146">
        <v>202.87246865323681</v>
      </c>
      <c r="V50" s="146">
        <v>205.46415383865173</v>
      </c>
      <c r="W50" s="146">
        <v>208.31230712911517</v>
      </c>
      <c r="X50" s="146">
        <v>211.42573114247222</v>
      </c>
      <c r="Y50" s="146">
        <v>214.75408299624274</v>
      </c>
      <c r="Z50" s="146">
        <v>218.2446320900373</v>
      </c>
      <c r="AA50" s="146">
        <v>221.83681679427968</v>
      </c>
      <c r="AB50" s="146">
        <v>225.48816838159152</v>
      </c>
      <c r="AC50" s="146">
        <v>229.13504909140923</v>
      </c>
      <c r="AD50" s="146">
        <v>232.71840218982678</v>
      </c>
      <c r="AE50" s="146">
        <v>236.18535898680065</v>
      </c>
      <c r="AF50" s="146">
        <v>239.495841537372</v>
      </c>
      <c r="AG50" s="146">
        <v>242.62741598946198</v>
      </c>
      <c r="AH50" s="146">
        <v>245.57439023148729</v>
      </c>
      <c r="AI50" s="146">
        <v>248.33320518361938</v>
      </c>
      <c r="AJ50" s="146">
        <v>250.90746608610195</v>
      </c>
      <c r="AK50" s="43">
        <v>253.29717855917812</v>
      </c>
    </row>
    <row r="51" spans="1:37" s="43" customFormat="1" hidden="1" x14ac:dyDescent="0.3">
      <c r="A51" s="145" t="s">
        <v>82</v>
      </c>
      <c r="B51" s="146">
        <v>191.42504397384297</v>
      </c>
      <c r="C51" s="146">
        <v>191.97796013694523</v>
      </c>
      <c r="D51" s="146">
        <v>170.4671896144296</v>
      </c>
      <c r="E51" s="146">
        <v>202.84724246249459</v>
      </c>
      <c r="F51" s="146">
        <v>213.17241452284765</v>
      </c>
      <c r="G51" s="146">
        <v>212.6636893410743</v>
      </c>
      <c r="H51" s="146">
        <v>211.912418394073</v>
      </c>
      <c r="I51" s="146">
        <v>210.91986853295296</v>
      </c>
      <c r="J51" s="146">
        <v>209.77473922687471</v>
      </c>
      <c r="K51" s="146">
        <v>208.15173321701224</v>
      </c>
      <c r="L51" s="146">
        <v>206.10964797236085</v>
      </c>
      <c r="M51" s="146">
        <v>203.5989907874638</v>
      </c>
      <c r="N51" s="146">
        <v>200.73810482207188</v>
      </c>
      <c r="O51" s="146">
        <v>197.35880617666319</v>
      </c>
      <c r="P51" s="146">
        <v>193.59802376366309</v>
      </c>
      <c r="Q51" s="146">
        <v>189.47240652396641</v>
      </c>
      <c r="R51" s="146">
        <v>185.30021088095535</v>
      </c>
      <c r="S51" s="146">
        <v>180.92261929186063</v>
      </c>
      <c r="T51" s="146">
        <v>176.44533844031204</v>
      </c>
      <c r="U51" s="146">
        <v>171.96246563895977</v>
      </c>
      <c r="V51" s="146">
        <v>167.29483210467953</v>
      </c>
      <c r="W51" s="146">
        <v>162.56549658897828</v>
      </c>
      <c r="X51" s="146">
        <v>157.79027471442166</v>
      </c>
      <c r="Y51" s="146">
        <v>153.07490174014927</v>
      </c>
      <c r="Z51" s="146">
        <v>148.26940613613311</v>
      </c>
      <c r="AA51" s="146">
        <v>143.47237391282266</v>
      </c>
      <c r="AB51" s="146">
        <v>138.80440190138054</v>
      </c>
      <c r="AC51" s="146">
        <v>134.11656110929744</v>
      </c>
      <c r="AD51" s="146">
        <v>129.58350492876141</v>
      </c>
      <c r="AE51" s="146">
        <v>125.07188340914016</v>
      </c>
      <c r="AF51" s="146">
        <v>120.68371849038414</v>
      </c>
      <c r="AG51" s="146">
        <v>116.51621057182231</v>
      </c>
      <c r="AH51" s="146">
        <v>112.44401695460941</v>
      </c>
      <c r="AI51" s="146">
        <v>108.638550965749</v>
      </c>
      <c r="AJ51" s="146">
        <v>104.98534166537149</v>
      </c>
      <c r="AK51" s="43">
        <v>101.59102806616397</v>
      </c>
    </row>
    <row r="52" spans="1:37" s="43" customFormat="1" hidden="1" x14ac:dyDescent="0.3">
      <c r="A52" s="145" t="s">
        <v>84</v>
      </c>
      <c r="B52" s="146">
        <v>334.57551387669992</v>
      </c>
      <c r="C52" s="146">
        <v>325.68741725912355</v>
      </c>
      <c r="D52" s="146">
        <v>316.22237933389226</v>
      </c>
      <c r="E52" s="146">
        <v>311.97700524331179</v>
      </c>
      <c r="F52" s="146">
        <v>306.43765267193049</v>
      </c>
      <c r="G52" s="146">
        <v>298.34205454815782</v>
      </c>
      <c r="H52" s="146">
        <v>289.70846216668673</v>
      </c>
      <c r="I52" s="146">
        <v>280.48796914931518</v>
      </c>
      <c r="J52" s="146">
        <v>270.83038834332564</v>
      </c>
      <c r="K52" s="146">
        <v>260.90909500239604</v>
      </c>
      <c r="L52" s="146">
        <v>249.98977318184188</v>
      </c>
      <c r="M52" s="146">
        <v>238.92972330536404</v>
      </c>
      <c r="N52" s="146">
        <v>227.86059950376537</v>
      </c>
      <c r="O52" s="146">
        <v>216.72880270572534</v>
      </c>
      <c r="P52" s="146">
        <v>205.88216607699553</v>
      </c>
      <c r="Q52" s="146">
        <v>195.3050948297045</v>
      </c>
      <c r="R52" s="146">
        <v>187.44827749698041</v>
      </c>
      <c r="S52" s="146">
        <v>179.09699726653886</v>
      </c>
      <c r="T52" s="146">
        <v>170.10942852972067</v>
      </c>
      <c r="U52" s="146">
        <v>160.55704083567491</v>
      </c>
      <c r="V52" s="146">
        <v>150.66506857887876</v>
      </c>
      <c r="W52" s="146">
        <v>140.70525468936086</v>
      </c>
      <c r="X52" s="146">
        <v>130.81783316034725</v>
      </c>
      <c r="Y52" s="146">
        <v>121.09046997968345</v>
      </c>
      <c r="Z52" s="146">
        <v>111.60133628756334</v>
      </c>
      <c r="AA52" s="146">
        <v>102.4347287733254</v>
      </c>
      <c r="AB52" s="146">
        <v>93.685200388268228</v>
      </c>
      <c r="AC52" s="146">
        <v>85.401952655282642</v>
      </c>
      <c r="AD52" s="146">
        <v>77.642269443078249</v>
      </c>
      <c r="AE52" s="146">
        <v>70.43620838738201</v>
      </c>
      <c r="AF52" s="146">
        <v>63.779927423435559</v>
      </c>
      <c r="AG52" s="146">
        <v>57.637617787397573</v>
      </c>
      <c r="AH52" s="146">
        <v>51.950259595144693</v>
      </c>
      <c r="AI52" s="146">
        <v>46.645745974440402</v>
      </c>
      <c r="AJ52" s="146">
        <v>41.645355311209407</v>
      </c>
      <c r="AK52" s="43">
        <v>36.863793204165155</v>
      </c>
    </row>
    <row r="53" spans="1:37" s="43" customFormat="1" hidden="1" x14ac:dyDescent="0.3">
      <c r="A53" s="145" t="s">
        <v>242</v>
      </c>
      <c r="B53" s="146">
        <v>11.205519554102191</v>
      </c>
      <c r="C53" s="146">
        <v>11.290681502713367</v>
      </c>
      <c r="D53" s="146">
        <v>11.376490682133991</v>
      </c>
      <c r="E53" s="146">
        <v>11.462952011318212</v>
      </c>
      <c r="F53" s="146">
        <v>11.550070446604229</v>
      </c>
      <c r="G53" s="146">
        <v>11.637850981998422</v>
      </c>
      <c r="H53" s="146">
        <v>11.72629864946161</v>
      </c>
      <c r="I53" s="146">
        <v>11.81541851919752</v>
      </c>
      <c r="J53" s="146">
        <v>11.905215699943421</v>
      </c>
      <c r="K53" s="146">
        <v>11.995695339262991</v>
      </c>
      <c r="L53" s="146">
        <v>12.086862623841391</v>
      </c>
      <c r="M53" s="146">
        <v>12.178722779782586</v>
      </c>
      <c r="N53" s="146">
        <v>12.271281072908934</v>
      </c>
      <c r="O53" s="146">
        <v>12.364542809063042</v>
      </c>
      <c r="P53" s="146">
        <v>12.458513334411922</v>
      </c>
      <c r="Q53" s="146">
        <v>12.553198035753452</v>
      </c>
      <c r="R53" s="146">
        <v>12.648602340825182</v>
      </c>
      <c r="S53" s="146">
        <v>12.744731718615453</v>
      </c>
      <c r="T53" s="146">
        <v>12.841591679676931</v>
      </c>
      <c r="U53" s="146">
        <v>12.939187776442477</v>
      </c>
      <c r="V53" s="146">
        <v>13.03752560354344</v>
      </c>
      <c r="W53" s="146">
        <v>13.13661079813037</v>
      </c>
      <c r="X53" s="146">
        <v>13.23644904019616</v>
      </c>
      <c r="Y53" s="146">
        <v>13.337046052901652</v>
      </c>
      <c r="Z53" s="146">
        <v>13.438407602903707</v>
      </c>
      <c r="AA53" s="146">
        <v>13.540539500685773</v>
      </c>
      <c r="AB53" s="146">
        <v>13.643447600890987</v>
      </c>
      <c r="AC53" s="146">
        <v>13.747137802657759</v>
      </c>
      <c r="AD53" s="146">
        <v>13.851616049957958</v>
      </c>
      <c r="AE53" s="146">
        <v>13.956888331937639</v>
      </c>
      <c r="AF53" s="146">
        <v>14.062960683260368</v>
      </c>
      <c r="AG53" s="146">
        <v>14.169839184453144</v>
      </c>
      <c r="AH53" s="146">
        <v>14.27752996225499</v>
      </c>
      <c r="AI53" s="146">
        <v>14.386039189968129</v>
      </c>
      <c r="AJ53" s="146">
        <v>14.495373087811886</v>
      </c>
      <c r="AK53" s="43">
        <v>14.605537923279256</v>
      </c>
    </row>
    <row r="54" spans="1:37" s="43" customFormat="1" hidden="1" x14ac:dyDescent="0.3">
      <c r="A54" s="145" t="s">
        <v>80</v>
      </c>
      <c r="B54" s="146">
        <v>133.70822837197608</v>
      </c>
      <c r="C54" s="146">
        <v>131.25120694359705</v>
      </c>
      <c r="D54" s="146">
        <v>121.7551314649029</v>
      </c>
      <c r="E54" s="146">
        <v>131.31233845517818</v>
      </c>
      <c r="F54" s="146">
        <v>133.27756575138443</v>
      </c>
      <c r="G54" s="146">
        <v>135.05584558693394</v>
      </c>
      <c r="H54" s="146">
        <v>136.47471043368617</v>
      </c>
      <c r="I54" s="146">
        <v>137.87902594323648</v>
      </c>
      <c r="J54" s="146">
        <v>139.28483975295111</v>
      </c>
      <c r="K54" s="146">
        <v>140.58431327564136</v>
      </c>
      <c r="L54" s="146">
        <v>141.55131118703366</v>
      </c>
      <c r="M54" s="146">
        <v>142.42810170128209</v>
      </c>
      <c r="N54" s="146">
        <v>143.16985977407265</v>
      </c>
      <c r="O54" s="146">
        <v>143.72733148942206</v>
      </c>
      <c r="P54" s="146">
        <v>144.06930399826607</v>
      </c>
      <c r="Q54" s="146">
        <v>144.16241007699307</v>
      </c>
      <c r="R54" s="146">
        <v>144.63179776101612</v>
      </c>
      <c r="S54" s="146">
        <v>144.60824411942144</v>
      </c>
      <c r="T54" s="146">
        <v>144.16956018115857</v>
      </c>
      <c r="U54" s="146">
        <v>143.28535558184547</v>
      </c>
      <c r="V54" s="146">
        <v>141.92042093196676</v>
      </c>
      <c r="W54" s="146">
        <v>140.44041825023365</v>
      </c>
      <c r="X54" s="146">
        <v>138.63154636411073</v>
      </c>
      <c r="Y54" s="146">
        <v>136.53075084484718</v>
      </c>
      <c r="Z54" s="146">
        <v>134.17342451051047</v>
      </c>
      <c r="AA54" s="146">
        <v>131.59989222799743</v>
      </c>
      <c r="AB54" s="146">
        <v>128.85053726788684</v>
      </c>
      <c r="AC54" s="146">
        <v>125.94002455936379</v>
      </c>
      <c r="AD54" s="146">
        <v>122.91341354339286</v>
      </c>
      <c r="AE54" s="146">
        <v>119.82397218915749</v>
      </c>
      <c r="AF54" s="146">
        <v>116.72454485554803</v>
      </c>
      <c r="AG54" s="146">
        <v>113.65916637653369</v>
      </c>
      <c r="AH54" s="146">
        <v>110.66302967258957</v>
      </c>
      <c r="AI54" s="146">
        <v>107.76435091672069</v>
      </c>
      <c r="AJ54" s="146">
        <v>104.98678494121867</v>
      </c>
      <c r="AK54" s="43">
        <v>102.34759311782926</v>
      </c>
    </row>
    <row r="55" spans="1:37" s="43" customFormat="1" hidden="1" x14ac:dyDescent="0.3">
      <c r="A55" s="145" t="s">
        <v>85</v>
      </c>
      <c r="B55" s="146">
        <v>11.138463915387398</v>
      </c>
      <c r="C55" s="146">
        <v>11.46675650185813</v>
      </c>
      <c r="D55" s="146">
        <v>10.390456183761138</v>
      </c>
      <c r="E55" s="146">
        <v>11.792341729869875</v>
      </c>
      <c r="F55" s="146">
        <v>11.794465700770559</v>
      </c>
      <c r="G55" s="146">
        <v>11.800139066644316</v>
      </c>
      <c r="H55" s="146">
        <v>11.813101150250962</v>
      </c>
      <c r="I55" s="146">
        <v>11.833901932090845</v>
      </c>
      <c r="J55" s="146">
        <v>11.861916132945261</v>
      </c>
      <c r="K55" s="146">
        <v>11.882449385822904</v>
      </c>
      <c r="L55" s="146">
        <v>11.894934402562527</v>
      </c>
      <c r="M55" s="146">
        <v>11.899651677269432</v>
      </c>
      <c r="N55" s="146">
        <v>11.896715830929402</v>
      </c>
      <c r="O55" s="146">
        <v>11.886230719096506</v>
      </c>
      <c r="P55" s="146">
        <v>11.868426236040019</v>
      </c>
      <c r="Q55" s="146">
        <v>11.837688649539691</v>
      </c>
      <c r="R55" s="146">
        <v>11.802023726716069</v>
      </c>
      <c r="S55" s="146">
        <v>11.761507776436916</v>
      </c>
      <c r="T55" s="146">
        <v>11.715514216109122</v>
      </c>
      <c r="U55" s="146">
        <v>11.663272625199987</v>
      </c>
      <c r="V55" s="146">
        <v>11.600546701496013</v>
      </c>
      <c r="W55" s="146">
        <v>11.530634914038924</v>
      </c>
      <c r="X55" s="146">
        <v>11.453546781616243</v>
      </c>
      <c r="Y55" s="146">
        <v>11.370048745752678</v>
      </c>
      <c r="Z55" s="146">
        <v>11.281321277776465</v>
      </c>
      <c r="AA55" s="146">
        <v>11.188738956018602</v>
      </c>
      <c r="AB55" s="146">
        <v>11.093981084583616</v>
      </c>
      <c r="AC55" s="146">
        <v>10.998220882415975</v>
      </c>
      <c r="AD55" s="146">
        <v>10.902300295873477</v>
      </c>
      <c r="AE55" s="146">
        <v>10.806712412033084</v>
      </c>
      <c r="AF55" s="146">
        <v>10.711657633531027</v>
      </c>
      <c r="AG55" s="146">
        <v>10.617135223747466</v>
      </c>
      <c r="AH55" s="146">
        <v>10.523179506712262</v>
      </c>
      <c r="AI55" s="146">
        <v>10.429569220890452</v>
      </c>
      <c r="AJ55" s="146">
        <v>10.336077755708883</v>
      </c>
      <c r="AK55" s="43">
        <v>10.24225914284553</v>
      </c>
    </row>
    <row r="56" spans="1:37" s="43" customFormat="1" hidden="1" x14ac:dyDescent="0.3">
      <c r="A56" s="145" t="s">
        <v>385</v>
      </c>
      <c r="B56" s="146">
        <v>14.712793333333332</v>
      </c>
      <c r="C56" s="146">
        <v>13.59859732466667</v>
      </c>
      <c r="D56" s="146">
        <v>12.4844120518034</v>
      </c>
      <c r="E56" s="146">
        <v>12.142064259781566</v>
      </c>
      <c r="F56" s="146">
        <v>11.80935488087797</v>
      </c>
      <c r="G56" s="146">
        <v>11.486097386996731</v>
      </c>
      <c r="H56" s="146">
        <v>11.171948117153597</v>
      </c>
      <c r="I56" s="146">
        <v>10.866652480084916</v>
      </c>
      <c r="J56" s="146">
        <v>10.569963016462786</v>
      </c>
      <c r="K56" s="146">
        <v>10.16979339108693</v>
      </c>
      <c r="L56" s="146">
        <v>9.7838896786031704</v>
      </c>
      <c r="M56" s="146">
        <v>9.4118889744419452</v>
      </c>
      <c r="N56" s="146">
        <v>9.0533171438287123</v>
      </c>
      <c r="O56" s="146">
        <v>8.7077157169625732</v>
      </c>
      <c r="P56" s="146">
        <v>8.3746413835944313</v>
      </c>
      <c r="Q56" s="146">
        <v>8.0533975715675492</v>
      </c>
      <c r="R56" s="146">
        <v>7.7438342860055451</v>
      </c>
      <c r="S56" s="146">
        <v>7.4455507864668498</v>
      </c>
      <c r="T56" s="146">
        <v>7.1581596253738313</v>
      </c>
      <c r="U56" s="146">
        <v>6.8812862178456271</v>
      </c>
      <c r="V56" s="146">
        <v>6.614407466105038</v>
      </c>
      <c r="W56" s="146">
        <v>6.3573324468553585</v>
      </c>
      <c r="X56" s="146">
        <v>6.1097227019625651</v>
      </c>
      <c r="Y56" s="146">
        <v>5.8712510476751696</v>
      </c>
      <c r="Z56" s="146">
        <v>5.6416012086456204</v>
      </c>
      <c r="AA56" s="146">
        <v>5.4204674636075652</v>
      </c>
      <c r="AB56" s="146">
        <v>5.2075543023431807</v>
      </c>
      <c r="AC56" s="146">
        <v>5.0025760935861232</v>
      </c>
      <c r="AD56" s="146">
        <v>4.805256763516649</v>
      </c>
      <c r="AE56" s="146">
        <v>4.615329484516085</v>
      </c>
      <c r="AF56" s="146">
        <v>4.4325363738582073</v>
      </c>
      <c r="AG56" s="146">
        <v>4.2566282020250714</v>
      </c>
      <c r="AH56" s="146">
        <v>4.0873641103445575</v>
      </c>
      <c r="AI56" s="146">
        <v>3.9245113376562766</v>
      </c>
      <c r="AJ56" s="146">
        <v>3.7678449557216602</v>
      </c>
      <c r="AK56" s="43">
        <v>3.617147613102806</v>
      </c>
    </row>
    <row r="57" spans="1:37" s="43" customFormat="1" hidden="1" x14ac:dyDescent="0.3">
      <c r="A57" s="145" t="s">
        <v>227</v>
      </c>
      <c r="B57" s="146">
        <v>6.5882039148346898</v>
      </c>
      <c r="C57" s="146">
        <v>6.6817131296251695</v>
      </c>
      <c r="D57" s="146">
        <v>4.7625439333244586</v>
      </c>
      <c r="E57" s="146">
        <v>6.8303990070170286</v>
      </c>
      <c r="F57" s="146">
        <v>6.889048350022887</v>
      </c>
      <c r="G57" s="146">
        <v>6.9449383337739832</v>
      </c>
      <c r="H57" s="146">
        <v>6.9986174503798564</v>
      </c>
      <c r="I57" s="146">
        <v>7.0515698521443975</v>
      </c>
      <c r="J57" s="146">
        <v>7.1036759775767635</v>
      </c>
      <c r="K57" s="146">
        <v>7.1604640236225459</v>
      </c>
      <c r="L57" s="146">
        <v>7.2097328136175216</v>
      </c>
      <c r="M57" s="146">
        <v>7.2525485846092899</v>
      </c>
      <c r="N57" s="146">
        <v>7.2892562353226422</v>
      </c>
      <c r="O57" s="146">
        <v>7.3199791727093952</v>
      </c>
      <c r="P57" s="146">
        <v>7.3448942690232917</v>
      </c>
      <c r="Q57" s="146">
        <v>7.3596763916105905</v>
      </c>
      <c r="R57" s="146">
        <v>7.3702850014563444</v>
      </c>
      <c r="S57" s="146">
        <v>7.3774452441707155</v>
      </c>
      <c r="T57" s="146">
        <v>7.3814961311910414</v>
      </c>
      <c r="U57" s="146">
        <v>7.3827541280921398</v>
      </c>
      <c r="V57" s="146">
        <v>7.3787681320399923</v>
      </c>
      <c r="W57" s="146">
        <v>7.3724485046992791</v>
      </c>
      <c r="X57" s="146">
        <v>7.363368060824528</v>
      </c>
      <c r="Y57" s="146">
        <v>7.3508145164918801</v>
      </c>
      <c r="Z57" s="146">
        <v>7.3331990456237328</v>
      </c>
      <c r="AA57" s="146">
        <v>7.3078027608982126</v>
      </c>
      <c r="AB57" s="146">
        <v>7.2713134077466197</v>
      </c>
      <c r="AC57" s="146">
        <v>7.2206254743577531</v>
      </c>
      <c r="AD57" s="146">
        <v>7.1554516653806726</v>
      </c>
      <c r="AE57" s="146">
        <v>7.0790965513356587</v>
      </c>
      <c r="AF57" s="146">
        <v>6.995879778082152</v>
      </c>
      <c r="AG57" s="146">
        <v>6.9085097275708298</v>
      </c>
      <c r="AH57" s="146">
        <v>6.8184093726107564</v>
      </c>
      <c r="AI57" s="146">
        <v>6.726276214916374</v>
      </c>
      <c r="AJ57" s="146">
        <v>6.6328306685934093</v>
      </c>
      <c r="AK57" s="43">
        <v>6.5385201949928176</v>
      </c>
    </row>
    <row r="58" spans="1:37" s="43" customFormat="1" hidden="1" x14ac:dyDescent="0.3">
      <c r="A58" s="145" t="s">
        <v>271</v>
      </c>
      <c r="B58" s="146">
        <v>2.9039999999999999</v>
      </c>
      <c r="C58" s="146">
        <v>2.8519999999999999</v>
      </c>
      <c r="D58" s="146">
        <v>2.8</v>
      </c>
      <c r="E58" s="146">
        <v>2.8</v>
      </c>
      <c r="F58" s="146">
        <v>2.8</v>
      </c>
      <c r="G58" s="146">
        <v>2.8</v>
      </c>
      <c r="H58" s="146">
        <v>2.8</v>
      </c>
      <c r="I58" s="146">
        <v>2.8</v>
      </c>
      <c r="J58" s="146">
        <v>2.8</v>
      </c>
      <c r="K58" s="146">
        <v>2.7688888888888887</v>
      </c>
      <c r="L58" s="146">
        <v>2.7377777777777772</v>
      </c>
      <c r="M58" s="146">
        <v>2.7066666666666666</v>
      </c>
      <c r="N58" s="146">
        <v>2.6755555555555555</v>
      </c>
      <c r="O58" s="146">
        <v>2.6444444444444444</v>
      </c>
      <c r="P58" s="146">
        <v>2.6133333333333328</v>
      </c>
      <c r="Q58" s="146">
        <v>2.5822222222222222</v>
      </c>
      <c r="R58" s="146">
        <v>2.5511111111111107</v>
      </c>
      <c r="S58" s="146">
        <v>2.52</v>
      </c>
      <c r="T58" s="146">
        <v>2.4888888888888885</v>
      </c>
      <c r="U58" s="146">
        <v>2.4577777777777778</v>
      </c>
      <c r="V58" s="146">
        <v>2.4266666666666663</v>
      </c>
      <c r="W58" s="146">
        <v>2.3955555555555557</v>
      </c>
      <c r="X58" s="146">
        <v>2.3644444444444441</v>
      </c>
      <c r="Y58" s="146">
        <v>2.3333333333333335</v>
      </c>
      <c r="Z58" s="146">
        <v>2.3022222222222219</v>
      </c>
      <c r="AA58" s="146">
        <v>2.2711111111111109</v>
      </c>
      <c r="AB58" s="146">
        <v>2.2400000000000002</v>
      </c>
      <c r="AC58" s="146">
        <v>2.2088888888888887</v>
      </c>
      <c r="AD58" s="146">
        <v>2.177777777777778</v>
      </c>
      <c r="AE58" s="146">
        <v>2.1466666666666661</v>
      </c>
      <c r="AF58" s="146">
        <v>2.1155555555555554</v>
      </c>
      <c r="AG58" s="146">
        <v>2.0844444444444443</v>
      </c>
      <c r="AH58" s="146">
        <v>2.0533333333333337</v>
      </c>
      <c r="AI58" s="146">
        <v>2.0222222222222221</v>
      </c>
      <c r="AJ58" s="146">
        <v>1.9911111111111108</v>
      </c>
      <c r="AK58" s="43">
        <v>1.96</v>
      </c>
    </row>
    <row r="59" spans="1:37" s="43" customFormat="1" hidden="1" x14ac:dyDescent="0.3">
      <c r="A59" s="145" t="s">
        <v>78</v>
      </c>
      <c r="B59" s="146">
        <v>1.5320000000000003</v>
      </c>
      <c r="C59" s="146">
        <v>1.2410000000000001</v>
      </c>
      <c r="D59" s="146">
        <v>0.95</v>
      </c>
      <c r="E59" s="146">
        <v>0.95</v>
      </c>
      <c r="F59" s="146">
        <v>0.95</v>
      </c>
      <c r="G59" s="146">
        <v>0.95</v>
      </c>
      <c r="H59" s="146">
        <v>0.95</v>
      </c>
      <c r="I59" s="146">
        <v>0.95</v>
      </c>
      <c r="J59" s="146">
        <v>0.95</v>
      </c>
      <c r="K59" s="146">
        <v>0.93944444444444442</v>
      </c>
      <c r="L59" s="146">
        <v>0.92888888888888876</v>
      </c>
      <c r="M59" s="146">
        <v>0.91833333333333322</v>
      </c>
      <c r="N59" s="146">
        <v>0.90777777777777779</v>
      </c>
      <c r="O59" s="146">
        <v>0.89722222222222214</v>
      </c>
      <c r="P59" s="146">
        <v>0.88666666666666671</v>
      </c>
      <c r="Q59" s="146">
        <v>0.87611111111111117</v>
      </c>
      <c r="R59" s="146">
        <v>0.86555555555555552</v>
      </c>
      <c r="S59" s="146">
        <v>0.85499999999999998</v>
      </c>
      <c r="T59" s="146">
        <v>0.84444444444444444</v>
      </c>
      <c r="U59" s="146">
        <v>0.8338888888888889</v>
      </c>
      <c r="V59" s="146">
        <v>0.82333333333333336</v>
      </c>
      <c r="W59" s="146">
        <v>0.81277777777777782</v>
      </c>
      <c r="X59" s="146">
        <v>0.80222222222222217</v>
      </c>
      <c r="Y59" s="146">
        <v>0.79166666666666663</v>
      </c>
      <c r="Z59" s="146">
        <v>0.78111111111111109</v>
      </c>
      <c r="AA59" s="146">
        <v>0.77055555555555555</v>
      </c>
      <c r="AB59" s="146">
        <v>0.76000000000000012</v>
      </c>
      <c r="AC59" s="146">
        <v>0.74944444444444447</v>
      </c>
      <c r="AD59" s="146">
        <v>0.73888888888888882</v>
      </c>
      <c r="AE59" s="146">
        <v>0.72833333333333339</v>
      </c>
      <c r="AF59" s="146">
        <v>0.71777777777777785</v>
      </c>
      <c r="AG59" s="146">
        <v>0.7072222222222222</v>
      </c>
      <c r="AH59" s="146">
        <v>0.69666666666666677</v>
      </c>
      <c r="AI59" s="146">
        <v>0.68611111111111123</v>
      </c>
      <c r="AJ59" s="146">
        <v>0.67555555555555558</v>
      </c>
      <c r="AK59" s="43">
        <v>0.66500000000000004</v>
      </c>
    </row>
    <row r="60" spans="1:37" s="43" customFormat="1" hidden="1" x14ac:dyDescent="0.3">
      <c r="A60" s="145" t="s">
        <v>52</v>
      </c>
      <c r="B60" s="146">
        <v>918.22839601925898</v>
      </c>
      <c r="C60" s="146">
        <v>904.05799234973574</v>
      </c>
      <c r="D60" s="146">
        <v>856.67018233308397</v>
      </c>
      <c r="E60" s="146">
        <v>895.70025048904984</v>
      </c>
      <c r="F60" s="146">
        <v>900.6836490863401</v>
      </c>
      <c r="G60" s="146">
        <v>891.84341516783672</v>
      </c>
      <c r="H60" s="146">
        <v>882.02710563742983</v>
      </c>
      <c r="I60" s="146">
        <v>871.54566667227982</v>
      </c>
      <c r="J60" s="146">
        <v>860.60250988680593</v>
      </c>
      <c r="K60" s="146">
        <v>849.90548513915439</v>
      </c>
      <c r="L60" s="146">
        <v>837.58786740288326</v>
      </c>
      <c r="M60" s="146">
        <v>824.81963636425473</v>
      </c>
      <c r="N60" s="146">
        <v>811.76065446025723</v>
      </c>
      <c r="O60" s="146">
        <v>798.086507854665</v>
      </c>
      <c r="P60" s="146">
        <v>784.21095010653062</v>
      </c>
      <c r="Q60" s="146">
        <v>769.98781695171249</v>
      </c>
      <c r="R60" s="146">
        <v>759.19875002033461</v>
      </c>
      <c r="S60" s="146">
        <v>747.56584276719832</v>
      </c>
      <c r="T60" s="146">
        <v>735.18430486070463</v>
      </c>
      <c r="U60" s="146">
        <v>722.2136114642251</v>
      </c>
      <c r="V60" s="146">
        <v>708.60112787708704</v>
      </c>
      <c r="W60" s="146">
        <v>695.00187631847166</v>
      </c>
      <c r="X60" s="146">
        <v>681.36631957276688</v>
      </c>
      <c r="Y60" s="146">
        <v>667.87427313150329</v>
      </c>
      <c r="Z60" s="146">
        <v>654.43586204928863</v>
      </c>
      <c r="AA60" s="146">
        <v>641.21198535861367</v>
      </c>
      <c r="AB60" s="146">
        <v>628.41364760836643</v>
      </c>
      <c r="AC60" s="146">
        <v>615.88980806677591</v>
      </c>
      <c r="AD60" s="146">
        <v>603.85859924335364</v>
      </c>
      <c r="AE60" s="146">
        <v>592.2206130422428</v>
      </c>
      <c r="AF60" s="146">
        <v>581.09104335012432</v>
      </c>
      <c r="AG60" s="146">
        <v>570.5553368700846</v>
      </c>
      <c r="AH60" s="146">
        <v>560.4598523492881</v>
      </c>
      <c r="AI60" s="146">
        <v>550.92880269268869</v>
      </c>
      <c r="AJ60" s="146">
        <v>541.79653060326518</v>
      </c>
      <c r="AK60" s="43">
        <v>533.10143824504019</v>
      </c>
    </row>
    <row r="61" spans="1:37" s="43" customFormat="1" hidden="1" x14ac:dyDescent="0.3">
      <c r="A61" s="145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</row>
    <row r="62" spans="1:37" s="43" customFormat="1" ht="15" thickBot="1" x14ac:dyDescent="0.35">
      <c r="A62" s="155" t="s">
        <v>511</v>
      </c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</row>
    <row r="63" spans="1:37" s="43" customFormat="1" ht="15" thickBot="1" x14ac:dyDescent="0.35">
      <c r="A63" s="150" t="s">
        <v>465</v>
      </c>
      <c r="B63" s="153">
        <v>2015</v>
      </c>
      <c r="C63" s="153">
        <v>2016</v>
      </c>
      <c r="D63" s="153">
        <v>2017</v>
      </c>
      <c r="E63" s="153">
        <v>2018</v>
      </c>
      <c r="F63" s="153">
        <v>2019</v>
      </c>
      <c r="G63" s="153">
        <v>2020</v>
      </c>
      <c r="H63" s="153">
        <v>2021</v>
      </c>
      <c r="I63" s="153">
        <v>2022</v>
      </c>
      <c r="J63" s="153">
        <v>2023</v>
      </c>
      <c r="K63" s="153">
        <v>2024</v>
      </c>
      <c r="L63" s="153">
        <v>2025</v>
      </c>
      <c r="M63" s="153">
        <v>2026</v>
      </c>
      <c r="N63" s="153">
        <v>2027</v>
      </c>
      <c r="O63" s="153">
        <v>2028</v>
      </c>
      <c r="P63" s="153">
        <v>2029</v>
      </c>
      <c r="Q63" s="153">
        <v>2030</v>
      </c>
      <c r="R63" s="153">
        <v>2031</v>
      </c>
      <c r="S63" s="153">
        <v>2032</v>
      </c>
      <c r="T63" s="153">
        <v>2033</v>
      </c>
      <c r="U63" s="153">
        <v>2034</v>
      </c>
      <c r="V63" s="153">
        <v>2035</v>
      </c>
      <c r="W63" s="153">
        <v>2036</v>
      </c>
      <c r="X63" s="153">
        <v>2037</v>
      </c>
      <c r="Y63" s="153">
        <v>2038</v>
      </c>
      <c r="Z63" s="153">
        <v>2039</v>
      </c>
      <c r="AA63" s="153">
        <v>2040</v>
      </c>
      <c r="AB63" s="153">
        <v>2041</v>
      </c>
      <c r="AC63" s="153">
        <v>2042</v>
      </c>
      <c r="AD63" s="153">
        <v>2043</v>
      </c>
      <c r="AE63" s="153">
        <v>2044</v>
      </c>
      <c r="AF63" s="153">
        <v>2045</v>
      </c>
      <c r="AG63" s="153">
        <v>2046</v>
      </c>
      <c r="AH63" s="153">
        <v>2047</v>
      </c>
      <c r="AI63" s="153">
        <v>2048</v>
      </c>
      <c r="AJ63" s="153">
        <v>2049</v>
      </c>
      <c r="AK63" s="154">
        <v>2050</v>
      </c>
    </row>
    <row r="64" spans="1:37" s="43" customFormat="1" x14ac:dyDescent="0.3">
      <c r="A64" s="151" t="s">
        <v>407</v>
      </c>
      <c r="B64" s="160">
        <f t="shared" ref="B64:AK64" si="8">B49+B57+B58+B59</f>
        <v>13.046117761700895</v>
      </c>
      <c r="C64" s="161">
        <f t="shared" si="8"/>
        <v>12.476926194644589</v>
      </c>
      <c r="D64" s="161">
        <f t="shared" si="8"/>
        <v>9.8838932713559444</v>
      </c>
      <c r="E64" s="161">
        <f t="shared" si="8"/>
        <v>11.955638926846898</v>
      </c>
      <c r="F64" s="161">
        <f t="shared" si="8"/>
        <v>12.018201678037261</v>
      </c>
      <c r="G64" s="161">
        <f t="shared" si="8"/>
        <v>12.078126410125584</v>
      </c>
      <c r="H64" s="161">
        <f t="shared" si="8"/>
        <v>12.135835140058891</v>
      </c>
      <c r="I64" s="161">
        <f t="shared" si="8"/>
        <v>12.19280535787626</v>
      </c>
      <c r="J64" s="161">
        <f t="shared" si="8"/>
        <v>12.248887387241851</v>
      </c>
      <c r="K64" s="161">
        <f t="shared" si="8"/>
        <v>12.263777916242672</v>
      </c>
      <c r="L64" s="161">
        <f t="shared" si="8"/>
        <v>12.270865626808879</v>
      </c>
      <c r="M64" s="161">
        <f t="shared" si="8"/>
        <v>12.271319764947378</v>
      </c>
      <c r="N64" s="161">
        <f t="shared" si="8"/>
        <v>12.265428347781604</v>
      </c>
      <c r="O64" s="161">
        <f t="shared" si="8"/>
        <v>12.253254899535674</v>
      </c>
      <c r="P64" s="161">
        <f t="shared" si="8"/>
        <v>12.23491845301159</v>
      </c>
      <c r="Q64" s="161">
        <f t="shared" si="8"/>
        <v>12.205726398873912</v>
      </c>
      <c r="R64" s="161">
        <f t="shared" si="8"/>
        <v>12.17264584220773</v>
      </c>
      <c r="S64" s="161">
        <f t="shared" si="8"/>
        <v>12.135785755500038</v>
      </c>
      <c r="T64" s="161">
        <f t="shared" si="8"/>
        <v>12.095588497952832</v>
      </c>
      <c r="U64" s="161">
        <f t="shared" si="8"/>
        <v>12.052534135020048</v>
      </c>
      <c r="V64" s="161">
        <f t="shared" si="8"/>
        <v>12.004172651765789</v>
      </c>
      <c r="W64" s="161">
        <f t="shared" si="8"/>
        <v>11.953821501759094</v>
      </c>
      <c r="X64" s="161">
        <f t="shared" si="8"/>
        <v>11.901215667640075</v>
      </c>
      <c r="Y64" s="161">
        <f t="shared" si="8"/>
        <v>11.84572172425109</v>
      </c>
      <c r="Z64" s="161">
        <f t="shared" si="8"/>
        <v>11.785732935718677</v>
      </c>
      <c r="AA64" s="161">
        <f t="shared" si="8"/>
        <v>11.71842772987655</v>
      </c>
      <c r="AB64" s="161">
        <f t="shared" si="8"/>
        <v>11.640356681421583</v>
      </c>
      <c r="AC64" s="161">
        <f t="shared" si="8"/>
        <v>11.548285872762991</v>
      </c>
      <c r="AD64" s="161">
        <f t="shared" si="8"/>
        <v>11.441836028946243</v>
      </c>
      <c r="AE64" s="161">
        <f t="shared" si="8"/>
        <v>11.32425984127573</v>
      </c>
      <c r="AF64" s="161">
        <f t="shared" si="8"/>
        <v>11.199856352735022</v>
      </c>
      <c r="AG64" s="161">
        <f t="shared" si="8"/>
        <v>11.071323534643367</v>
      </c>
      <c r="AH64" s="161">
        <f t="shared" si="8"/>
        <v>10.940082316145345</v>
      </c>
      <c r="AI64" s="161">
        <f t="shared" si="8"/>
        <v>10.806829903644344</v>
      </c>
      <c r="AJ64" s="161">
        <f t="shared" si="8"/>
        <v>10.672286800121215</v>
      </c>
      <c r="AK64" s="162">
        <f t="shared" si="8"/>
        <v>10.536900618476032</v>
      </c>
    </row>
    <row r="65" spans="1:38" s="43" customFormat="1" x14ac:dyDescent="0.3">
      <c r="A65" s="151" t="s">
        <v>81</v>
      </c>
      <c r="B65" s="163">
        <f>B50</f>
        <v>208.41671523221615</v>
      </c>
      <c r="C65" s="159">
        <f t="shared" ref="C65:AK65" si="9">C50</f>
        <v>206.30844648618717</v>
      </c>
      <c r="D65" s="159">
        <f t="shared" si="9"/>
        <v>204.09022973080471</v>
      </c>
      <c r="E65" s="159">
        <f t="shared" si="9"/>
        <v>202.21066740024872</v>
      </c>
      <c r="F65" s="159">
        <f t="shared" si="9"/>
        <v>200.62392343388751</v>
      </c>
      <c r="G65" s="159">
        <f t="shared" si="9"/>
        <v>198.77961184590563</v>
      </c>
      <c r="H65" s="159">
        <f t="shared" si="9"/>
        <v>197.08433158605885</v>
      </c>
      <c r="I65" s="159">
        <f t="shared" si="9"/>
        <v>195.55002475752559</v>
      </c>
      <c r="J65" s="159">
        <f t="shared" si="9"/>
        <v>194.12656032706118</v>
      </c>
      <c r="K65" s="159">
        <f t="shared" si="9"/>
        <v>193.94862761168926</v>
      </c>
      <c r="L65" s="159">
        <f t="shared" si="9"/>
        <v>193.90058272983094</v>
      </c>
      <c r="M65" s="159">
        <f t="shared" si="9"/>
        <v>194.10123737370347</v>
      </c>
      <c r="N65" s="159">
        <f t="shared" si="9"/>
        <v>194.50534796489873</v>
      </c>
      <c r="O65" s="159">
        <f t="shared" si="9"/>
        <v>195.05982333819657</v>
      </c>
      <c r="P65" s="159">
        <f t="shared" si="9"/>
        <v>195.72495686054796</v>
      </c>
      <c r="Q65" s="159">
        <f t="shared" si="9"/>
        <v>196.39789486531396</v>
      </c>
      <c r="R65" s="159">
        <f t="shared" si="9"/>
        <v>197.45135768562815</v>
      </c>
      <c r="S65" s="159">
        <f t="shared" si="9"/>
        <v>198.8504060523581</v>
      </c>
      <c r="T65" s="159">
        <f t="shared" si="9"/>
        <v>200.64912369040064</v>
      </c>
      <c r="U65" s="159">
        <f t="shared" si="9"/>
        <v>202.87246865323681</v>
      </c>
      <c r="V65" s="159">
        <f t="shared" si="9"/>
        <v>205.46415383865173</v>
      </c>
      <c r="W65" s="159">
        <f t="shared" si="9"/>
        <v>208.31230712911517</v>
      </c>
      <c r="X65" s="159">
        <f t="shared" si="9"/>
        <v>211.42573114247222</v>
      </c>
      <c r="Y65" s="159">
        <f t="shared" si="9"/>
        <v>214.75408299624274</v>
      </c>
      <c r="Z65" s="159">
        <f t="shared" si="9"/>
        <v>218.2446320900373</v>
      </c>
      <c r="AA65" s="159">
        <f t="shared" si="9"/>
        <v>221.83681679427968</v>
      </c>
      <c r="AB65" s="159">
        <f t="shared" si="9"/>
        <v>225.48816838159152</v>
      </c>
      <c r="AC65" s="159">
        <f t="shared" si="9"/>
        <v>229.13504909140923</v>
      </c>
      <c r="AD65" s="159">
        <f t="shared" si="9"/>
        <v>232.71840218982678</v>
      </c>
      <c r="AE65" s="159">
        <f t="shared" si="9"/>
        <v>236.18535898680065</v>
      </c>
      <c r="AF65" s="159">
        <f t="shared" si="9"/>
        <v>239.495841537372</v>
      </c>
      <c r="AG65" s="159">
        <f t="shared" si="9"/>
        <v>242.62741598946198</v>
      </c>
      <c r="AH65" s="159">
        <f t="shared" si="9"/>
        <v>245.57439023148729</v>
      </c>
      <c r="AI65" s="159">
        <f t="shared" si="9"/>
        <v>248.33320518361938</v>
      </c>
      <c r="AJ65" s="159">
        <f t="shared" si="9"/>
        <v>250.90746608610195</v>
      </c>
      <c r="AK65" s="164">
        <f t="shared" si="9"/>
        <v>253.29717855917812</v>
      </c>
    </row>
    <row r="66" spans="1:38" s="43" customFormat="1" x14ac:dyDescent="0.3">
      <c r="A66" s="151" t="s">
        <v>82</v>
      </c>
      <c r="B66" s="163">
        <f t="shared" ref="B66:AK66" si="10">B51</f>
        <v>191.42504397384297</v>
      </c>
      <c r="C66" s="159">
        <f t="shared" si="10"/>
        <v>191.97796013694523</v>
      </c>
      <c r="D66" s="159">
        <f t="shared" si="10"/>
        <v>170.4671896144296</v>
      </c>
      <c r="E66" s="159">
        <f t="shared" si="10"/>
        <v>202.84724246249459</v>
      </c>
      <c r="F66" s="159">
        <f t="shared" si="10"/>
        <v>213.17241452284765</v>
      </c>
      <c r="G66" s="159">
        <f t="shared" si="10"/>
        <v>212.6636893410743</v>
      </c>
      <c r="H66" s="159">
        <f t="shared" si="10"/>
        <v>211.912418394073</v>
      </c>
      <c r="I66" s="159">
        <f t="shared" si="10"/>
        <v>210.91986853295296</v>
      </c>
      <c r="J66" s="159">
        <f t="shared" si="10"/>
        <v>209.77473922687471</v>
      </c>
      <c r="K66" s="159">
        <f t="shared" si="10"/>
        <v>208.15173321701224</v>
      </c>
      <c r="L66" s="159">
        <f t="shared" si="10"/>
        <v>206.10964797236085</v>
      </c>
      <c r="M66" s="159">
        <f t="shared" si="10"/>
        <v>203.5989907874638</v>
      </c>
      <c r="N66" s="159">
        <f t="shared" si="10"/>
        <v>200.73810482207188</v>
      </c>
      <c r="O66" s="159">
        <f t="shared" si="10"/>
        <v>197.35880617666319</v>
      </c>
      <c r="P66" s="159">
        <f t="shared" si="10"/>
        <v>193.59802376366309</v>
      </c>
      <c r="Q66" s="159">
        <f t="shared" si="10"/>
        <v>189.47240652396641</v>
      </c>
      <c r="R66" s="159">
        <f t="shared" si="10"/>
        <v>185.30021088095535</v>
      </c>
      <c r="S66" s="159">
        <f t="shared" si="10"/>
        <v>180.92261929186063</v>
      </c>
      <c r="T66" s="159">
        <f t="shared" si="10"/>
        <v>176.44533844031204</v>
      </c>
      <c r="U66" s="159">
        <f t="shared" si="10"/>
        <v>171.96246563895977</v>
      </c>
      <c r="V66" s="159">
        <f t="shared" si="10"/>
        <v>167.29483210467953</v>
      </c>
      <c r="W66" s="159">
        <f t="shared" si="10"/>
        <v>162.56549658897828</v>
      </c>
      <c r="X66" s="159">
        <f t="shared" si="10"/>
        <v>157.79027471442166</v>
      </c>
      <c r="Y66" s="159">
        <f t="shared" si="10"/>
        <v>153.07490174014927</v>
      </c>
      <c r="Z66" s="159">
        <f t="shared" si="10"/>
        <v>148.26940613613311</v>
      </c>
      <c r="AA66" s="159">
        <f t="shared" si="10"/>
        <v>143.47237391282266</v>
      </c>
      <c r="AB66" s="159">
        <f t="shared" si="10"/>
        <v>138.80440190138054</v>
      </c>
      <c r="AC66" s="159">
        <f t="shared" si="10"/>
        <v>134.11656110929744</v>
      </c>
      <c r="AD66" s="159">
        <f t="shared" si="10"/>
        <v>129.58350492876141</v>
      </c>
      <c r="AE66" s="159">
        <f t="shared" si="10"/>
        <v>125.07188340914016</v>
      </c>
      <c r="AF66" s="159">
        <f t="shared" si="10"/>
        <v>120.68371849038414</v>
      </c>
      <c r="AG66" s="159">
        <f t="shared" si="10"/>
        <v>116.51621057182231</v>
      </c>
      <c r="AH66" s="159">
        <f t="shared" si="10"/>
        <v>112.44401695460941</v>
      </c>
      <c r="AI66" s="159">
        <f t="shared" si="10"/>
        <v>108.638550965749</v>
      </c>
      <c r="AJ66" s="159">
        <f t="shared" si="10"/>
        <v>104.98534166537149</v>
      </c>
      <c r="AK66" s="164">
        <f t="shared" si="10"/>
        <v>101.59102806616397</v>
      </c>
    </row>
    <row r="67" spans="1:38" s="43" customFormat="1" x14ac:dyDescent="0.3">
      <c r="A67" s="151" t="s">
        <v>84</v>
      </c>
      <c r="B67" s="163">
        <f t="shared" ref="B67:AK67" si="11">B52</f>
        <v>334.57551387669992</v>
      </c>
      <c r="C67" s="159">
        <f t="shared" si="11"/>
        <v>325.68741725912355</v>
      </c>
      <c r="D67" s="159">
        <f t="shared" si="11"/>
        <v>316.22237933389226</v>
      </c>
      <c r="E67" s="159">
        <f t="shared" si="11"/>
        <v>311.97700524331179</v>
      </c>
      <c r="F67" s="159">
        <f t="shared" si="11"/>
        <v>306.43765267193049</v>
      </c>
      <c r="G67" s="159">
        <f t="shared" si="11"/>
        <v>298.34205454815782</v>
      </c>
      <c r="H67" s="159">
        <f t="shared" si="11"/>
        <v>289.70846216668673</v>
      </c>
      <c r="I67" s="159">
        <f t="shared" si="11"/>
        <v>280.48796914931518</v>
      </c>
      <c r="J67" s="159">
        <f t="shared" si="11"/>
        <v>270.83038834332564</v>
      </c>
      <c r="K67" s="159">
        <f t="shared" si="11"/>
        <v>260.90909500239604</v>
      </c>
      <c r="L67" s="159">
        <f t="shared" si="11"/>
        <v>249.98977318184188</v>
      </c>
      <c r="M67" s="159">
        <f t="shared" si="11"/>
        <v>238.92972330536404</v>
      </c>
      <c r="N67" s="159">
        <f t="shared" si="11"/>
        <v>227.86059950376537</v>
      </c>
      <c r="O67" s="159">
        <f t="shared" si="11"/>
        <v>216.72880270572534</v>
      </c>
      <c r="P67" s="159">
        <f t="shared" si="11"/>
        <v>205.88216607699553</v>
      </c>
      <c r="Q67" s="159">
        <f t="shared" si="11"/>
        <v>195.3050948297045</v>
      </c>
      <c r="R67" s="159">
        <f t="shared" si="11"/>
        <v>187.44827749698041</v>
      </c>
      <c r="S67" s="159">
        <f t="shared" si="11"/>
        <v>179.09699726653886</v>
      </c>
      <c r="T67" s="159">
        <f t="shared" si="11"/>
        <v>170.10942852972067</v>
      </c>
      <c r="U67" s="159">
        <f t="shared" si="11"/>
        <v>160.55704083567491</v>
      </c>
      <c r="V67" s="159">
        <f t="shared" si="11"/>
        <v>150.66506857887876</v>
      </c>
      <c r="W67" s="159">
        <f t="shared" si="11"/>
        <v>140.70525468936086</v>
      </c>
      <c r="X67" s="159">
        <f t="shared" si="11"/>
        <v>130.81783316034725</v>
      </c>
      <c r="Y67" s="159">
        <f t="shared" si="11"/>
        <v>121.09046997968345</v>
      </c>
      <c r="Z67" s="159">
        <f t="shared" si="11"/>
        <v>111.60133628756334</v>
      </c>
      <c r="AA67" s="159">
        <f t="shared" si="11"/>
        <v>102.4347287733254</v>
      </c>
      <c r="AB67" s="159">
        <f t="shared" si="11"/>
        <v>93.685200388268228</v>
      </c>
      <c r="AC67" s="159">
        <f t="shared" si="11"/>
        <v>85.401952655282642</v>
      </c>
      <c r="AD67" s="159">
        <f t="shared" si="11"/>
        <v>77.642269443078249</v>
      </c>
      <c r="AE67" s="159">
        <f t="shared" si="11"/>
        <v>70.43620838738201</v>
      </c>
      <c r="AF67" s="159">
        <f t="shared" si="11"/>
        <v>63.779927423435559</v>
      </c>
      <c r="AG67" s="159">
        <f t="shared" si="11"/>
        <v>57.637617787397573</v>
      </c>
      <c r="AH67" s="159">
        <f t="shared" si="11"/>
        <v>51.950259595144693</v>
      </c>
      <c r="AI67" s="159">
        <f t="shared" si="11"/>
        <v>46.645745974440402</v>
      </c>
      <c r="AJ67" s="159">
        <f t="shared" si="11"/>
        <v>41.645355311209407</v>
      </c>
      <c r="AK67" s="164">
        <f t="shared" si="11"/>
        <v>36.863793204165155</v>
      </c>
    </row>
    <row r="68" spans="1:38" s="43" customFormat="1" x14ac:dyDescent="0.3">
      <c r="A68" s="151" t="s">
        <v>242</v>
      </c>
      <c r="B68" s="163">
        <f t="shared" ref="B68:AK68" si="12">B53</f>
        <v>11.205519554102191</v>
      </c>
      <c r="C68" s="159">
        <f t="shared" si="12"/>
        <v>11.290681502713367</v>
      </c>
      <c r="D68" s="159">
        <f t="shared" si="12"/>
        <v>11.376490682133991</v>
      </c>
      <c r="E68" s="159">
        <f t="shared" si="12"/>
        <v>11.462952011318212</v>
      </c>
      <c r="F68" s="159">
        <f t="shared" si="12"/>
        <v>11.550070446604229</v>
      </c>
      <c r="G68" s="159">
        <f t="shared" si="12"/>
        <v>11.637850981998422</v>
      </c>
      <c r="H68" s="159">
        <f t="shared" si="12"/>
        <v>11.72629864946161</v>
      </c>
      <c r="I68" s="159">
        <f t="shared" si="12"/>
        <v>11.81541851919752</v>
      </c>
      <c r="J68" s="159">
        <f t="shared" si="12"/>
        <v>11.905215699943421</v>
      </c>
      <c r="K68" s="159">
        <f t="shared" si="12"/>
        <v>11.995695339262991</v>
      </c>
      <c r="L68" s="159">
        <f t="shared" si="12"/>
        <v>12.086862623841391</v>
      </c>
      <c r="M68" s="159">
        <f t="shared" si="12"/>
        <v>12.178722779782586</v>
      </c>
      <c r="N68" s="159">
        <f t="shared" si="12"/>
        <v>12.271281072908934</v>
      </c>
      <c r="O68" s="159">
        <f t="shared" si="12"/>
        <v>12.364542809063042</v>
      </c>
      <c r="P68" s="159">
        <f t="shared" si="12"/>
        <v>12.458513334411922</v>
      </c>
      <c r="Q68" s="159">
        <f t="shared" si="12"/>
        <v>12.553198035753452</v>
      </c>
      <c r="R68" s="159">
        <f t="shared" si="12"/>
        <v>12.648602340825182</v>
      </c>
      <c r="S68" s="159">
        <f t="shared" si="12"/>
        <v>12.744731718615453</v>
      </c>
      <c r="T68" s="159">
        <f t="shared" si="12"/>
        <v>12.841591679676931</v>
      </c>
      <c r="U68" s="159">
        <f t="shared" si="12"/>
        <v>12.939187776442477</v>
      </c>
      <c r="V68" s="159">
        <f t="shared" si="12"/>
        <v>13.03752560354344</v>
      </c>
      <c r="W68" s="159">
        <f t="shared" si="12"/>
        <v>13.13661079813037</v>
      </c>
      <c r="X68" s="159">
        <f t="shared" si="12"/>
        <v>13.23644904019616</v>
      </c>
      <c r="Y68" s="159">
        <f t="shared" si="12"/>
        <v>13.337046052901652</v>
      </c>
      <c r="Z68" s="159">
        <f t="shared" si="12"/>
        <v>13.438407602903707</v>
      </c>
      <c r="AA68" s="159">
        <f t="shared" si="12"/>
        <v>13.540539500685773</v>
      </c>
      <c r="AB68" s="159">
        <f t="shared" si="12"/>
        <v>13.643447600890987</v>
      </c>
      <c r="AC68" s="159">
        <f t="shared" si="12"/>
        <v>13.747137802657759</v>
      </c>
      <c r="AD68" s="159">
        <f t="shared" si="12"/>
        <v>13.851616049957958</v>
      </c>
      <c r="AE68" s="159">
        <f t="shared" si="12"/>
        <v>13.956888331937639</v>
      </c>
      <c r="AF68" s="159">
        <f t="shared" si="12"/>
        <v>14.062960683260368</v>
      </c>
      <c r="AG68" s="159">
        <f t="shared" si="12"/>
        <v>14.169839184453144</v>
      </c>
      <c r="AH68" s="159">
        <f t="shared" si="12"/>
        <v>14.27752996225499</v>
      </c>
      <c r="AI68" s="159">
        <f t="shared" si="12"/>
        <v>14.386039189968129</v>
      </c>
      <c r="AJ68" s="159">
        <f t="shared" si="12"/>
        <v>14.495373087811886</v>
      </c>
      <c r="AK68" s="164">
        <f t="shared" si="12"/>
        <v>14.605537923279256</v>
      </c>
    </row>
    <row r="69" spans="1:38" s="43" customFormat="1" x14ac:dyDescent="0.3">
      <c r="A69" s="151" t="s">
        <v>80</v>
      </c>
      <c r="B69" s="163">
        <f t="shared" ref="B69:AK69" si="13">B54</f>
        <v>133.70822837197608</v>
      </c>
      <c r="C69" s="159">
        <f t="shared" si="13"/>
        <v>131.25120694359705</v>
      </c>
      <c r="D69" s="159">
        <f t="shared" si="13"/>
        <v>121.7551314649029</v>
      </c>
      <c r="E69" s="159">
        <f t="shared" si="13"/>
        <v>131.31233845517818</v>
      </c>
      <c r="F69" s="159">
        <f t="shared" si="13"/>
        <v>133.27756575138443</v>
      </c>
      <c r="G69" s="159">
        <f t="shared" si="13"/>
        <v>135.05584558693394</v>
      </c>
      <c r="H69" s="159">
        <f t="shared" si="13"/>
        <v>136.47471043368617</v>
      </c>
      <c r="I69" s="159">
        <f t="shared" si="13"/>
        <v>137.87902594323648</v>
      </c>
      <c r="J69" s="159">
        <f t="shared" si="13"/>
        <v>139.28483975295111</v>
      </c>
      <c r="K69" s="159">
        <f t="shared" si="13"/>
        <v>140.58431327564136</v>
      </c>
      <c r="L69" s="159">
        <f t="shared" si="13"/>
        <v>141.55131118703366</v>
      </c>
      <c r="M69" s="159">
        <f t="shared" si="13"/>
        <v>142.42810170128209</v>
      </c>
      <c r="N69" s="159">
        <f t="shared" si="13"/>
        <v>143.16985977407265</v>
      </c>
      <c r="O69" s="159">
        <f t="shared" si="13"/>
        <v>143.72733148942206</v>
      </c>
      <c r="P69" s="159">
        <f t="shared" si="13"/>
        <v>144.06930399826607</v>
      </c>
      <c r="Q69" s="159">
        <f t="shared" si="13"/>
        <v>144.16241007699307</v>
      </c>
      <c r="R69" s="159">
        <f t="shared" si="13"/>
        <v>144.63179776101612</v>
      </c>
      <c r="S69" s="159">
        <f t="shared" si="13"/>
        <v>144.60824411942144</v>
      </c>
      <c r="T69" s="159">
        <f t="shared" si="13"/>
        <v>144.16956018115857</v>
      </c>
      <c r="U69" s="159">
        <f t="shared" si="13"/>
        <v>143.28535558184547</v>
      </c>
      <c r="V69" s="159">
        <f t="shared" si="13"/>
        <v>141.92042093196676</v>
      </c>
      <c r="W69" s="159">
        <f t="shared" si="13"/>
        <v>140.44041825023365</v>
      </c>
      <c r="X69" s="159">
        <f t="shared" si="13"/>
        <v>138.63154636411073</v>
      </c>
      <c r="Y69" s="159">
        <f t="shared" si="13"/>
        <v>136.53075084484718</v>
      </c>
      <c r="Z69" s="159">
        <f t="shared" si="13"/>
        <v>134.17342451051047</v>
      </c>
      <c r="AA69" s="159">
        <f t="shared" si="13"/>
        <v>131.59989222799743</v>
      </c>
      <c r="AB69" s="159">
        <f t="shared" si="13"/>
        <v>128.85053726788684</v>
      </c>
      <c r="AC69" s="159">
        <f t="shared" si="13"/>
        <v>125.94002455936379</v>
      </c>
      <c r="AD69" s="159">
        <f t="shared" si="13"/>
        <v>122.91341354339286</v>
      </c>
      <c r="AE69" s="159">
        <f t="shared" si="13"/>
        <v>119.82397218915749</v>
      </c>
      <c r="AF69" s="159">
        <f t="shared" si="13"/>
        <v>116.72454485554803</v>
      </c>
      <c r="AG69" s="159">
        <f t="shared" si="13"/>
        <v>113.65916637653369</v>
      </c>
      <c r="AH69" s="159">
        <f t="shared" si="13"/>
        <v>110.66302967258957</v>
      </c>
      <c r="AI69" s="159">
        <f t="shared" si="13"/>
        <v>107.76435091672069</v>
      </c>
      <c r="AJ69" s="159">
        <f t="shared" si="13"/>
        <v>104.98678494121867</v>
      </c>
      <c r="AK69" s="164">
        <f t="shared" si="13"/>
        <v>102.34759311782926</v>
      </c>
    </row>
    <row r="70" spans="1:38" s="43" customFormat="1" x14ac:dyDescent="0.3">
      <c r="A70" s="151" t="s">
        <v>85</v>
      </c>
      <c r="B70" s="163">
        <f t="shared" ref="B70:AK70" si="14">B55</f>
        <v>11.138463915387398</v>
      </c>
      <c r="C70" s="159">
        <f t="shared" si="14"/>
        <v>11.46675650185813</v>
      </c>
      <c r="D70" s="159">
        <f t="shared" si="14"/>
        <v>10.390456183761138</v>
      </c>
      <c r="E70" s="159">
        <f t="shared" si="14"/>
        <v>11.792341729869875</v>
      </c>
      <c r="F70" s="159">
        <f t="shared" si="14"/>
        <v>11.794465700770559</v>
      </c>
      <c r="G70" s="159">
        <f t="shared" si="14"/>
        <v>11.800139066644316</v>
      </c>
      <c r="H70" s="159">
        <f t="shared" si="14"/>
        <v>11.813101150250962</v>
      </c>
      <c r="I70" s="159">
        <f t="shared" si="14"/>
        <v>11.833901932090845</v>
      </c>
      <c r="J70" s="159">
        <f t="shared" si="14"/>
        <v>11.861916132945261</v>
      </c>
      <c r="K70" s="159">
        <f t="shared" si="14"/>
        <v>11.882449385822904</v>
      </c>
      <c r="L70" s="159">
        <f t="shared" si="14"/>
        <v>11.894934402562527</v>
      </c>
      <c r="M70" s="159">
        <f t="shared" si="14"/>
        <v>11.899651677269432</v>
      </c>
      <c r="N70" s="159">
        <f t="shared" si="14"/>
        <v>11.896715830929402</v>
      </c>
      <c r="O70" s="159">
        <f t="shared" si="14"/>
        <v>11.886230719096506</v>
      </c>
      <c r="P70" s="159">
        <f t="shared" si="14"/>
        <v>11.868426236040019</v>
      </c>
      <c r="Q70" s="159">
        <f t="shared" si="14"/>
        <v>11.837688649539691</v>
      </c>
      <c r="R70" s="159">
        <f t="shared" si="14"/>
        <v>11.802023726716069</v>
      </c>
      <c r="S70" s="159">
        <f t="shared" si="14"/>
        <v>11.761507776436916</v>
      </c>
      <c r="T70" s="159">
        <f t="shared" si="14"/>
        <v>11.715514216109122</v>
      </c>
      <c r="U70" s="159">
        <f t="shared" si="14"/>
        <v>11.663272625199987</v>
      </c>
      <c r="V70" s="159">
        <f t="shared" si="14"/>
        <v>11.600546701496013</v>
      </c>
      <c r="W70" s="159">
        <f t="shared" si="14"/>
        <v>11.530634914038924</v>
      </c>
      <c r="X70" s="159">
        <f t="shared" si="14"/>
        <v>11.453546781616243</v>
      </c>
      <c r="Y70" s="159">
        <f t="shared" si="14"/>
        <v>11.370048745752678</v>
      </c>
      <c r="Z70" s="159">
        <f t="shared" si="14"/>
        <v>11.281321277776465</v>
      </c>
      <c r="AA70" s="159">
        <f t="shared" si="14"/>
        <v>11.188738956018602</v>
      </c>
      <c r="AB70" s="159">
        <f t="shared" si="14"/>
        <v>11.093981084583616</v>
      </c>
      <c r="AC70" s="159">
        <f t="shared" si="14"/>
        <v>10.998220882415975</v>
      </c>
      <c r="AD70" s="159">
        <f t="shared" si="14"/>
        <v>10.902300295873477</v>
      </c>
      <c r="AE70" s="159">
        <f t="shared" si="14"/>
        <v>10.806712412033084</v>
      </c>
      <c r="AF70" s="159">
        <f t="shared" si="14"/>
        <v>10.711657633531027</v>
      </c>
      <c r="AG70" s="159">
        <f t="shared" si="14"/>
        <v>10.617135223747466</v>
      </c>
      <c r="AH70" s="159">
        <f t="shared" si="14"/>
        <v>10.523179506712262</v>
      </c>
      <c r="AI70" s="159">
        <f t="shared" si="14"/>
        <v>10.429569220890452</v>
      </c>
      <c r="AJ70" s="159">
        <f t="shared" si="14"/>
        <v>10.336077755708883</v>
      </c>
      <c r="AK70" s="164">
        <f t="shared" si="14"/>
        <v>10.24225914284553</v>
      </c>
    </row>
    <row r="71" spans="1:38" s="43" customFormat="1" ht="15" thickBot="1" x14ac:dyDescent="0.35">
      <c r="A71" s="152" t="s">
        <v>79</v>
      </c>
      <c r="B71" s="165">
        <f t="shared" ref="B71:AK71" si="15">B56</f>
        <v>14.712793333333332</v>
      </c>
      <c r="C71" s="166">
        <f t="shared" si="15"/>
        <v>13.59859732466667</v>
      </c>
      <c r="D71" s="166">
        <f t="shared" si="15"/>
        <v>12.4844120518034</v>
      </c>
      <c r="E71" s="166">
        <f t="shared" si="15"/>
        <v>12.142064259781566</v>
      </c>
      <c r="F71" s="166">
        <f t="shared" si="15"/>
        <v>11.80935488087797</v>
      </c>
      <c r="G71" s="166">
        <f t="shared" si="15"/>
        <v>11.486097386996731</v>
      </c>
      <c r="H71" s="166">
        <f t="shared" si="15"/>
        <v>11.171948117153597</v>
      </c>
      <c r="I71" s="166">
        <f t="shared" si="15"/>
        <v>10.866652480084916</v>
      </c>
      <c r="J71" s="166">
        <f t="shared" si="15"/>
        <v>10.569963016462786</v>
      </c>
      <c r="K71" s="166">
        <f t="shared" si="15"/>
        <v>10.16979339108693</v>
      </c>
      <c r="L71" s="166">
        <f t="shared" si="15"/>
        <v>9.7838896786031704</v>
      </c>
      <c r="M71" s="166">
        <f t="shared" si="15"/>
        <v>9.4118889744419452</v>
      </c>
      <c r="N71" s="166">
        <f t="shared" si="15"/>
        <v>9.0533171438287123</v>
      </c>
      <c r="O71" s="166">
        <f t="shared" si="15"/>
        <v>8.7077157169625732</v>
      </c>
      <c r="P71" s="166">
        <f t="shared" si="15"/>
        <v>8.3746413835944313</v>
      </c>
      <c r="Q71" s="166">
        <f t="shared" si="15"/>
        <v>8.0533975715675492</v>
      </c>
      <c r="R71" s="166">
        <f t="shared" si="15"/>
        <v>7.7438342860055451</v>
      </c>
      <c r="S71" s="166">
        <f t="shared" si="15"/>
        <v>7.4455507864668498</v>
      </c>
      <c r="T71" s="166">
        <f t="shared" si="15"/>
        <v>7.1581596253738313</v>
      </c>
      <c r="U71" s="166">
        <f t="shared" si="15"/>
        <v>6.8812862178456271</v>
      </c>
      <c r="V71" s="166">
        <f t="shared" si="15"/>
        <v>6.614407466105038</v>
      </c>
      <c r="W71" s="166">
        <f t="shared" si="15"/>
        <v>6.3573324468553585</v>
      </c>
      <c r="X71" s="166">
        <f t="shared" si="15"/>
        <v>6.1097227019625651</v>
      </c>
      <c r="Y71" s="166">
        <f t="shared" si="15"/>
        <v>5.8712510476751696</v>
      </c>
      <c r="Z71" s="166">
        <f t="shared" si="15"/>
        <v>5.6416012086456204</v>
      </c>
      <c r="AA71" s="166">
        <f t="shared" si="15"/>
        <v>5.4204674636075652</v>
      </c>
      <c r="AB71" s="166">
        <f t="shared" si="15"/>
        <v>5.2075543023431807</v>
      </c>
      <c r="AC71" s="166">
        <f t="shared" si="15"/>
        <v>5.0025760935861232</v>
      </c>
      <c r="AD71" s="166">
        <f t="shared" si="15"/>
        <v>4.805256763516649</v>
      </c>
      <c r="AE71" s="166">
        <f t="shared" si="15"/>
        <v>4.615329484516085</v>
      </c>
      <c r="AF71" s="166">
        <f t="shared" si="15"/>
        <v>4.4325363738582073</v>
      </c>
      <c r="AG71" s="166">
        <f t="shared" si="15"/>
        <v>4.2566282020250714</v>
      </c>
      <c r="AH71" s="166">
        <f t="shared" si="15"/>
        <v>4.0873641103445575</v>
      </c>
      <c r="AI71" s="166">
        <f t="shared" si="15"/>
        <v>3.9245113376562766</v>
      </c>
      <c r="AJ71" s="166">
        <f t="shared" si="15"/>
        <v>3.7678449557216602</v>
      </c>
      <c r="AK71" s="167">
        <f t="shared" si="15"/>
        <v>3.617147613102806</v>
      </c>
    </row>
    <row r="72" spans="1:38" s="145" customFormat="1" x14ac:dyDescent="0.3">
      <c r="A72" s="157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</row>
    <row r="73" spans="1:38" s="43" customFormat="1" hidden="1" x14ac:dyDescent="0.3">
      <c r="A73" s="145" t="s">
        <v>570</v>
      </c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</row>
    <row r="74" spans="1:38" hidden="1" x14ac:dyDescent="0.3">
      <c r="A74" s="145" t="s">
        <v>270</v>
      </c>
      <c r="B74" s="145">
        <v>2015</v>
      </c>
      <c r="C74" s="145">
        <v>2016</v>
      </c>
      <c r="D74" s="145">
        <v>2017</v>
      </c>
      <c r="E74" s="145">
        <v>2018</v>
      </c>
      <c r="F74" s="145">
        <v>2019</v>
      </c>
      <c r="G74" s="145">
        <v>2020</v>
      </c>
      <c r="H74" s="145">
        <v>2021</v>
      </c>
      <c r="I74" s="145">
        <v>2022</v>
      </c>
      <c r="J74" s="145">
        <v>2023</v>
      </c>
      <c r="K74" s="145">
        <v>2024</v>
      </c>
      <c r="L74" s="145">
        <v>2025</v>
      </c>
      <c r="M74" s="145">
        <v>2026</v>
      </c>
      <c r="N74" s="145">
        <v>2027</v>
      </c>
      <c r="O74" s="145">
        <v>2028</v>
      </c>
      <c r="P74" s="145">
        <v>2029</v>
      </c>
      <c r="Q74" s="145">
        <v>2030</v>
      </c>
      <c r="R74" s="145">
        <v>2031</v>
      </c>
      <c r="S74" s="145">
        <v>2032</v>
      </c>
      <c r="T74" s="145">
        <v>2033</v>
      </c>
      <c r="U74" s="145">
        <v>2034</v>
      </c>
      <c r="V74" s="145">
        <v>2035</v>
      </c>
      <c r="W74" s="145">
        <v>2036</v>
      </c>
      <c r="X74" s="145">
        <v>2037</v>
      </c>
      <c r="Y74" s="145">
        <v>2038</v>
      </c>
      <c r="Z74" s="145">
        <v>2039</v>
      </c>
      <c r="AA74" s="145">
        <v>2040</v>
      </c>
      <c r="AB74" s="145">
        <v>2041</v>
      </c>
      <c r="AC74" s="145">
        <v>2042</v>
      </c>
      <c r="AD74" s="145">
        <v>2043</v>
      </c>
      <c r="AE74" s="145">
        <v>2044</v>
      </c>
      <c r="AF74" s="145">
        <v>2045</v>
      </c>
      <c r="AG74" s="145">
        <v>2046</v>
      </c>
      <c r="AH74" s="145">
        <v>2047</v>
      </c>
      <c r="AI74" s="145">
        <v>2048</v>
      </c>
      <c r="AJ74" s="145">
        <v>2049</v>
      </c>
      <c r="AK74" s="43">
        <v>2050</v>
      </c>
    </row>
    <row r="75" spans="1:38" s="43" customFormat="1" hidden="1" x14ac:dyDescent="0.3">
      <c r="A75" s="145" t="s">
        <v>407</v>
      </c>
      <c r="B75" s="195">
        <v>2.0218912496155417</v>
      </c>
      <c r="C75" s="195">
        <v>1.702142823177264</v>
      </c>
      <c r="D75" s="195">
        <v>1.3712795634950936</v>
      </c>
      <c r="E75" s="195">
        <v>1.3751706137074755</v>
      </c>
      <c r="F75" s="195">
        <v>1.3790844940315536</v>
      </c>
      <c r="G75" s="195">
        <v>1.3831197309858632</v>
      </c>
      <c r="H75" s="195">
        <v>1.3871416294880907</v>
      </c>
      <c r="I75" s="195">
        <v>1.3911436707855831</v>
      </c>
      <c r="J75" s="195">
        <v>1.3950955502904023</v>
      </c>
      <c r="K75" s="195">
        <v>1.394835714114075</v>
      </c>
      <c r="L75" s="195">
        <v>1.3942849047656649</v>
      </c>
      <c r="M75" s="195">
        <v>1.3935512733681858</v>
      </c>
      <c r="N75" s="195">
        <v>1.392577735130371</v>
      </c>
      <c r="O75" s="195">
        <v>1.391308588666567</v>
      </c>
      <c r="P75" s="195">
        <v>1.3896873550169766</v>
      </c>
      <c r="Q75" s="195">
        <v>1.3873530384128463</v>
      </c>
      <c r="R75" s="195">
        <v>1.3853208644514152</v>
      </c>
      <c r="S75" s="195">
        <v>1.3829755675032929</v>
      </c>
      <c r="T75" s="195">
        <v>1.3804207954061032</v>
      </c>
      <c r="U75" s="195">
        <v>1.3778185664856939</v>
      </c>
      <c r="V75" s="195">
        <v>1.3751648321319065</v>
      </c>
      <c r="W75" s="195">
        <v>1.3728592840802176</v>
      </c>
      <c r="X75" s="195">
        <v>1.3710569186235353</v>
      </c>
      <c r="Y75" s="195">
        <v>1.3698301892636195</v>
      </c>
      <c r="Z75" s="195">
        <v>1.3691580347850132</v>
      </c>
      <c r="AA75" s="195">
        <v>1.3689377599575676</v>
      </c>
      <c r="AB75" s="195">
        <v>1.3690347302771502</v>
      </c>
      <c r="AC75" s="195">
        <v>1.3693240680452754</v>
      </c>
      <c r="AD75" s="195">
        <v>1.3697168285129429</v>
      </c>
      <c r="AE75" s="195">
        <v>1.3701630866548451</v>
      </c>
      <c r="AF75" s="195">
        <v>1.3706432038736234</v>
      </c>
      <c r="AG75" s="195">
        <v>1.3711471351286462</v>
      </c>
      <c r="AH75" s="195">
        <v>1.3716729429826287</v>
      </c>
      <c r="AI75" s="195">
        <v>1.3722203553532877</v>
      </c>
      <c r="AJ75" s="195">
        <v>1.372789464859002</v>
      </c>
      <c r="AK75" s="27">
        <v>1.373380423483141</v>
      </c>
      <c r="AL75" s="27"/>
    </row>
    <row r="76" spans="1:38" s="43" customFormat="1" hidden="1" x14ac:dyDescent="0.3">
      <c r="A76" s="145" t="s">
        <v>81</v>
      </c>
      <c r="B76" s="195">
        <v>208.36054066066603</v>
      </c>
      <c r="C76" s="195">
        <v>206.18444953711648</v>
      </c>
      <c r="D76" s="195">
        <v>203.88574732124272</v>
      </c>
      <c r="E76" s="195">
        <v>201.90380079032519</v>
      </c>
      <c r="F76" s="195">
        <v>200.22331834826065</v>
      </c>
      <c r="G76" s="195">
        <v>198.36917560953538</v>
      </c>
      <c r="H76" s="195">
        <v>196.66221717643765</v>
      </c>
      <c r="I76" s="195">
        <v>195.3126131050883</v>
      </c>
      <c r="J76" s="195">
        <v>194.20889505057661</v>
      </c>
      <c r="K76" s="195">
        <v>194.51848862905416</v>
      </c>
      <c r="L76" s="195">
        <v>195.09979340958216</v>
      </c>
      <c r="M76" s="195">
        <v>195.97479714176347</v>
      </c>
      <c r="N76" s="195">
        <v>197.20057573676138</v>
      </c>
      <c r="O76" s="195">
        <v>198.72987015087048</v>
      </c>
      <c r="P76" s="195">
        <v>200.50239719530666</v>
      </c>
      <c r="Q76" s="195">
        <v>202.45324026750347</v>
      </c>
      <c r="R76" s="195">
        <v>204.70736068200674</v>
      </c>
      <c r="S76" s="195">
        <v>207.24047328951616</v>
      </c>
      <c r="T76" s="195">
        <v>210.22693129248117</v>
      </c>
      <c r="U76" s="195">
        <v>213.666547055367</v>
      </c>
      <c r="V76" s="195">
        <v>217.45396767062041</v>
      </c>
      <c r="W76" s="195">
        <v>221.55198813079676</v>
      </c>
      <c r="X76" s="195">
        <v>225.88845174584557</v>
      </c>
      <c r="Y76" s="195">
        <v>230.40482739423135</v>
      </c>
      <c r="Z76" s="195">
        <v>235.05692097251841</v>
      </c>
      <c r="AA76" s="195">
        <v>239.79667160827549</v>
      </c>
      <c r="AB76" s="195">
        <v>244.49352457995454</v>
      </c>
      <c r="AC76" s="195">
        <v>249.10041113787136</v>
      </c>
      <c r="AD76" s="195">
        <v>253.57756178843809</v>
      </c>
      <c r="AE76" s="195">
        <v>257.89699724548063</v>
      </c>
      <c r="AF76" s="195">
        <v>262.05979060799524</v>
      </c>
      <c r="AG76" s="195">
        <v>266.1023225069892</v>
      </c>
      <c r="AH76" s="195">
        <v>270.07795614462293</v>
      </c>
      <c r="AI76" s="195">
        <v>274.04809590511223</v>
      </c>
      <c r="AJ76" s="195">
        <v>278.06571718480131</v>
      </c>
      <c r="AK76" s="27">
        <v>282.16686114988607</v>
      </c>
      <c r="AL76" s="27"/>
    </row>
    <row r="77" spans="1:38" s="43" customFormat="1" hidden="1" x14ac:dyDescent="0.3">
      <c r="A77" s="145" t="s">
        <v>82</v>
      </c>
      <c r="B77" s="195">
        <v>191.42502883355453</v>
      </c>
      <c r="C77" s="195">
        <v>191.97785791959598</v>
      </c>
      <c r="D77" s="195">
        <v>170.46687078958604</v>
      </c>
      <c r="E77" s="195">
        <v>202.84652447922775</v>
      </c>
      <c r="F77" s="195">
        <v>213.17106908510237</v>
      </c>
      <c r="G77" s="195">
        <v>212.66144942955268</v>
      </c>
      <c r="H77" s="195">
        <v>211.93930455457746</v>
      </c>
      <c r="I77" s="195">
        <v>211.02005959651024</v>
      </c>
      <c r="J77" s="195">
        <v>210.00444543405351</v>
      </c>
      <c r="K77" s="195">
        <v>208.65992882493742</v>
      </c>
      <c r="L77" s="195">
        <v>207.03847408794226</v>
      </c>
      <c r="M77" s="195">
        <v>205.10324660121009</v>
      </c>
      <c r="N77" s="195">
        <v>202.96769803396597</v>
      </c>
      <c r="O77" s="195">
        <v>200.46904305713005</v>
      </c>
      <c r="P77" s="195">
        <v>197.73611570643618</v>
      </c>
      <c r="Q77" s="195">
        <v>194.79090092037342</v>
      </c>
      <c r="R77" s="195">
        <v>191.72580103286541</v>
      </c>
      <c r="S77" s="195">
        <v>188.3319925967813</v>
      </c>
      <c r="T77" s="195">
        <v>184.7348437503158</v>
      </c>
      <c r="U77" s="195">
        <v>181.06388505519863</v>
      </c>
      <c r="V77" s="195">
        <v>177.15224501143828</v>
      </c>
      <c r="W77" s="195">
        <v>173.13377480423804</v>
      </c>
      <c r="X77" s="195">
        <v>169.07893325591678</v>
      </c>
      <c r="Y77" s="195">
        <v>165.14640415525463</v>
      </c>
      <c r="Z77" s="195">
        <v>161.21419880309165</v>
      </c>
      <c r="AA77" s="195">
        <v>157.40665073284163</v>
      </c>
      <c r="AB77" s="195">
        <v>153.83525350674751</v>
      </c>
      <c r="AC77" s="195">
        <v>150.38769352360862</v>
      </c>
      <c r="AD77" s="195">
        <v>147.24057217473248</v>
      </c>
      <c r="AE77" s="195">
        <v>144.24915805161339</v>
      </c>
      <c r="AF77" s="195">
        <v>141.50259946580618</v>
      </c>
      <c r="AG77" s="195">
        <v>139.03915173578054</v>
      </c>
      <c r="AH77" s="195">
        <v>136.74007904750889</v>
      </c>
      <c r="AI77" s="195">
        <v>134.75505847195748</v>
      </c>
      <c r="AJ77" s="195">
        <v>132.92664251774241</v>
      </c>
      <c r="AK77" s="27">
        <v>131.31002817599142</v>
      </c>
      <c r="AL77" s="27"/>
    </row>
    <row r="78" spans="1:38" s="43" customFormat="1" hidden="1" x14ac:dyDescent="0.3">
      <c r="A78" s="145" t="s">
        <v>84</v>
      </c>
      <c r="B78" s="195">
        <v>334.79652398260185</v>
      </c>
      <c r="C78" s="195">
        <v>327.67494866881799</v>
      </c>
      <c r="D78" s="195">
        <v>320.28579366196311</v>
      </c>
      <c r="E78" s="195">
        <v>318.48824655780436</v>
      </c>
      <c r="F78" s="195">
        <v>315.60408228754068</v>
      </c>
      <c r="G78" s="195">
        <v>312.43217040957097</v>
      </c>
      <c r="H78" s="195">
        <v>304.48772026698367</v>
      </c>
      <c r="I78" s="195">
        <v>295.46299530097059</v>
      </c>
      <c r="J78" s="195">
        <v>285.65524764667856</v>
      </c>
      <c r="K78" s="195">
        <v>275.11621450084147</v>
      </c>
      <c r="L78" s="195">
        <v>264.09090220627689</v>
      </c>
      <c r="M78" s="195">
        <v>252.59525001999992</v>
      </c>
      <c r="N78" s="195">
        <v>240.80877921551019</v>
      </c>
      <c r="O78" s="195">
        <v>228.97651253013379</v>
      </c>
      <c r="P78" s="195">
        <v>217.24824278009604</v>
      </c>
      <c r="Q78" s="195">
        <v>205.54071654089185</v>
      </c>
      <c r="R78" s="195">
        <v>197.4120856003216</v>
      </c>
      <c r="S78" s="195">
        <v>189.16560260032773</v>
      </c>
      <c r="T78" s="195">
        <v>180.30915664168683</v>
      </c>
      <c r="U78" s="195">
        <v>170.91463712142826</v>
      </c>
      <c r="V78" s="195">
        <v>161.24129197114533</v>
      </c>
      <c r="W78" s="195">
        <v>151.54896154406944</v>
      </c>
      <c r="X78" s="195">
        <v>142.01454859204631</v>
      </c>
      <c r="Y78" s="195">
        <v>132.7564271526735</v>
      </c>
      <c r="Z78" s="195">
        <v>123.85929171729101</v>
      </c>
      <c r="AA78" s="195">
        <v>115.37744019834216</v>
      </c>
      <c r="AB78" s="195">
        <v>107.63538304787822</v>
      </c>
      <c r="AC78" s="195">
        <v>100.60226576291041</v>
      </c>
      <c r="AD78" s="195">
        <v>94.229530965595089</v>
      </c>
      <c r="AE78" s="195">
        <v>88.443141587875331</v>
      </c>
      <c r="AF78" s="195">
        <v>83.136996450089157</v>
      </c>
      <c r="AG78" s="195">
        <v>78.177187268739743</v>
      </c>
      <c r="AH78" s="195">
        <v>73.419045444511113</v>
      </c>
      <c r="AI78" s="195">
        <v>68.730362559714862</v>
      </c>
      <c r="AJ78" s="195">
        <v>64.008116844095753</v>
      </c>
      <c r="AK78" s="27">
        <v>59.175320627427858</v>
      </c>
      <c r="AL78" s="27"/>
    </row>
    <row r="79" spans="1:38" s="43" customFormat="1" hidden="1" x14ac:dyDescent="0.3">
      <c r="A79" s="145" t="s">
        <v>242</v>
      </c>
      <c r="B79" s="195">
        <v>11.205519554102191</v>
      </c>
      <c r="C79" s="195">
        <v>11.290681502713367</v>
      </c>
      <c r="D79" s="195">
        <v>11.376490682133991</v>
      </c>
      <c r="E79" s="195">
        <v>11.462952011318212</v>
      </c>
      <c r="F79" s="195">
        <v>11.550070446604229</v>
      </c>
      <c r="G79" s="195">
        <v>11.637850981998422</v>
      </c>
      <c r="H79" s="195">
        <v>11.72629864946161</v>
      </c>
      <c r="I79" s="195">
        <v>11.81541851919752</v>
      </c>
      <c r="J79" s="195">
        <v>11.905215699943421</v>
      </c>
      <c r="K79" s="195">
        <v>11.995695339262991</v>
      </c>
      <c r="L79" s="195">
        <v>12.086862623841391</v>
      </c>
      <c r="M79" s="195">
        <v>12.178722779782586</v>
      </c>
      <c r="N79" s="195">
        <v>12.271281072908934</v>
      </c>
      <c r="O79" s="195">
        <v>12.364542809063042</v>
      </c>
      <c r="P79" s="195">
        <v>12.458513334411922</v>
      </c>
      <c r="Q79" s="195">
        <v>12.553198035753452</v>
      </c>
      <c r="R79" s="195">
        <v>12.648602340825182</v>
      </c>
      <c r="S79" s="195">
        <v>12.744731718615453</v>
      </c>
      <c r="T79" s="195">
        <v>12.841591679676931</v>
      </c>
      <c r="U79" s="195">
        <v>12.939187776442477</v>
      </c>
      <c r="V79" s="195">
        <v>13.03752560354344</v>
      </c>
      <c r="W79" s="195">
        <v>13.13661079813037</v>
      </c>
      <c r="X79" s="195">
        <v>13.23644904019616</v>
      </c>
      <c r="Y79" s="195">
        <v>13.337046052901652</v>
      </c>
      <c r="Z79" s="195">
        <v>13.438407602903707</v>
      </c>
      <c r="AA79" s="195">
        <v>13.540539500685773</v>
      </c>
      <c r="AB79" s="195">
        <v>13.643447600890987</v>
      </c>
      <c r="AC79" s="195">
        <v>13.747137802657759</v>
      </c>
      <c r="AD79" s="195">
        <v>13.851616049957958</v>
      </c>
      <c r="AE79" s="195">
        <v>13.956888331937639</v>
      </c>
      <c r="AF79" s="195">
        <v>14.062960683260368</v>
      </c>
      <c r="AG79" s="195">
        <v>14.169839184453144</v>
      </c>
      <c r="AH79" s="195">
        <v>14.27752996225499</v>
      </c>
      <c r="AI79" s="195">
        <v>14.386039189968129</v>
      </c>
      <c r="AJ79" s="195">
        <v>14.495373087811886</v>
      </c>
      <c r="AK79" s="27">
        <v>14.605537923279256</v>
      </c>
      <c r="AL79" s="27"/>
    </row>
    <row r="80" spans="1:38" s="43" customFormat="1" hidden="1" x14ac:dyDescent="0.3">
      <c r="A80" s="145" t="s">
        <v>80</v>
      </c>
      <c r="B80" s="195">
        <v>133.70866282147571</v>
      </c>
      <c r="C80" s="195">
        <v>131.49199839189143</v>
      </c>
      <c r="D80" s="195">
        <v>122.24682236969964</v>
      </c>
      <c r="E80" s="195">
        <v>132.06625414784256</v>
      </c>
      <c r="F80" s="195">
        <v>134.30473941774051</v>
      </c>
      <c r="G80" s="195">
        <v>136.55407619487687</v>
      </c>
      <c r="H80" s="195">
        <v>138.31679854194132</v>
      </c>
      <c r="I80" s="195">
        <v>139.97925288558093</v>
      </c>
      <c r="J80" s="195">
        <v>141.54916459836036</v>
      </c>
      <c r="K80" s="195">
        <v>142.9396171010444</v>
      </c>
      <c r="L80" s="195">
        <v>144.16118988053904</v>
      </c>
      <c r="M80" s="195">
        <v>145.14380920511996</v>
      </c>
      <c r="N80" s="195">
        <v>145.67463515489246</v>
      </c>
      <c r="O80" s="195">
        <v>145.70295717040932</v>
      </c>
      <c r="P80" s="195">
        <v>145.23588741472335</v>
      </c>
      <c r="Q80" s="195">
        <v>144.25123019712282</v>
      </c>
      <c r="R80" s="195">
        <v>143.3888890978985</v>
      </c>
      <c r="S80" s="195">
        <v>142.09943127922693</v>
      </c>
      <c r="T80" s="195">
        <v>140.34071557360855</v>
      </c>
      <c r="U80" s="195">
        <v>138.12409263614316</v>
      </c>
      <c r="V80" s="195">
        <v>135.50114676394614</v>
      </c>
      <c r="W80" s="195">
        <v>132.560956771159</v>
      </c>
      <c r="X80" s="195">
        <v>129.36759007988906</v>
      </c>
      <c r="Y80" s="195">
        <v>125.96598917388258</v>
      </c>
      <c r="Z80" s="195">
        <v>122.39321423834851</v>
      </c>
      <c r="AA80" s="195">
        <v>118.69133030193873</v>
      </c>
      <c r="AB80" s="195">
        <v>114.91682955422736</v>
      </c>
      <c r="AC80" s="195">
        <v>111.13168908268803</v>
      </c>
      <c r="AD80" s="195">
        <v>107.3985196967932</v>
      </c>
      <c r="AE80" s="195">
        <v>103.76681500402017</v>
      </c>
      <c r="AF80" s="195">
        <v>100.25383728900714</v>
      </c>
      <c r="AG80" s="195">
        <v>96.831024265337931</v>
      </c>
      <c r="AH80" s="195">
        <v>93.438760895875873</v>
      </c>
      <c r="AI80" s="195">
        <v>90.003325442622796</v>
      </c>
      <c r="AJ80" s="195">
        <v>86.460040522661913</v>
      </c>
      <c r="AK80" s="27">
        <v>82.768337699814069</v>
      </c>
      <c r="AL80" s="27"/>
    </row>
    <row r="81" spans="1:38" s="43" customFormat="1" hidden="1" x14ac:dyDescent="0.3">
      <c r="A81" s="145" t="s">
        <v>85</v>
      </c>
      <c r="B81" s="196">
        <v>11.138294436007419</v>
      </c>
      <c r="C81" s="196">
        <v>11.46587123382797</v>
      </c>
      <c r="D81" s="196">
        <v>10.387918655662636</v>
      </c>
      <c r="E81" s="196">
        <v>11.786860701063</v>
      </c>
      <c r="F81" s="196">
        <v>11.784450351383766</v>
      </c>
      <c r="G81" s="196">
        <v>11.783740113913513</v>
      </c>
      <c r="H81" s="196">
        <v>11.785695306691554</v>
      </c>
      <c r="I81" s="196">
        <v>11.790449660932786</v>
      </c>
      <c r="J81" s="196">
        <v>11.797021352399534</v>
      </c>
      <c r="K81" s="196">
        <v>11.800775269183008</v>
      </c>
      <c r="L81" s="196">
        <v>11.800749451306853</v>
      </c>
      <c r="M81" s="196">
        <v>11.797631334741716</v>
      </c>
      <c r="N81" s="196">
        <v>11.791470944070353</v>
      </c>
      <c r="O81" s="196">
        <v>11.782747089866971</v>
      </c>
      <c r="P81" s="196">
        <v>11.771781229632957</v>
      </c>
      <c r="Q81" s="196">
        <v>11.753470115885673</v>
      </c>
      <c r="R81" s="196">
        <v>11.732312048488605</v>
      </c>
      <c r="S81" s="196">
        <v>11.707645923267798</v>
      </c>
      <c r="T81" s="196">
        <v>11.678430953366401</v>
      </c>
      <c r="U81" s="196">
        <v>11.643970280108341</v>
      </c>
      <c r="V81" s="196">
        <v>11.600396633573583</v>
      </c>
      <c r="W81" s="196">
        <v>11.551596264600798</v>
      </c>
      <c r="X81" s="196">
        <v>11.498542152080532</v>
      </c>
      <c r="Y81" s="196">
        <v>11.442789813925504</v>
      </c>
      <c r="Z81" s="196">
        <v>11.38643706448992</v>
      </c>
      <c r="AA81" s="196">
        <v>11.331764664344417</v>
      </c>
      <c r="AB81" s="196">
        <v>11.280791489596488</v>
      </c>
      <c r="AC81" s="196">
        <v>11.234886442807689</v>
      </c>
      <c r="AD81" s="196">
        <v>11.19499156230267</v>
      </c>
      <c r="AE81" s="196">
        <v>11.161604609405634</v>
      </c>
      <c r="AF81" s="196">
        <v>11.135046663366138</v>
      </c>
      <c r="AG81" s="196">
        <v>11.115012446215616</v>
      </c>
      <c r="AH81" s="196">
        <v>11.101822306067032</v>
      </c>
      <c r="AI81" s="196">
        <v>11.095403894101183</v>
      </c>
      <c r="AJ81" s="196">
        <v>11.095441970870599</v>
      </c>
      <c r="AK81" s="27">
        <v>11.101476003649882</v>
      </c>
      <c r="AL81" s="27"/>
    </row>
    <row r="82" spans="1:38" s="43" customFormat="1" hidden="1" x14ac:dyDescent="0.3">
      <c r="A82" s="145" t="s">
        <v>385</v>
      </c>
      <c r="B82" s="196">
        <v>14.712793333333332</v>
      </c>
      <c r="C82" s="196">
        <v>13.59859732466667</v>
      </c>
      <c r="D82" s="196">
        <v>12.4844120518034</v>
      </c>
      <c r="E82" s="196">
        <v>12.142064259781566</v>
      </c>
      <c r="F82" s="196">
        <v>11.80935488087797</v>
      </c>
      <c r="G82" s="196">
        <v>11.486097386996731</v>
      </c>
      <c r="H82" s="196">
        <v>11.171948117153597</v>
      </c>
      <c r="I82" s="196">
        <v>10.866652480084916</v>
      </c>
      <c r="J82" s="196">
        <v>10.569963016462786</v>
      </c>
      <c r="K82" s="196">
        <v>10.16979339108693</v>
      </c>
      <c r="L82" s="196">
        <v>9.7838896786031704</v>
      </c>
      <c r="M82" s="196">
        <v>9.4118889744419452</v>
      </c>
      <c r="N82" s="196">
        <v>9.0533171438287123</v>
      </c>
      <c r="O82" s="196">
        <v>8.7077157169625732</v>
      </c>
      <c r="P82" s="196">
        <v>8.3746413835944313</v>
      </c>
      <c r="Q82" s="196">
        <v>8.0533975715675492</v>
      </c>
      <c r="R82" s="196">
        <v>7.7438342860055451</v>
      </c>
      <c r="S82" s="196">
        <v>7.4455507864668498</v>
      </c>
      <c r="T82" s="196">
        <v>7.1581596253738313</v>
      </c>
      <c r="U82" s="196">
        <v>6.8812862178456271</v>
      </c>
      <c r="V82" s="196">
        <v>6.614407466105038</v>
      </c>
      <c r="W82" s="196">
        <v>6.3573324468553585</v>
      </c>
      <c r="X82" s="196">
        <v>6.1097227019625651</v>
      </c>
      <c r="Y82" s="196">
        <v>5.8712510476751696</v>
      </c>
      <c r="Z82" s="196">
        <v>5.6416012086456204</v>
      </c>
      <c r="AA82" s="196">
        <v>5.4204674636075652</v>
      </c>
      <c r="AB82" s="196">
        <v>5.2075543023431807</v>
      </c>
      <c r="AC82" s="196">
        <v>5.0025760935861232</v>
      </c>
      <c r="AD82" s="196">
        <v>4.805256763516649</v>
      </c>
      <c r="AE82" s="196">
        <v>4.615329484516085</v>
      </c>
      <c r="AF82" s="196">
        <v>4.4325363738582073</v>
      </c>
      <c r="AG82" s="196">
        <v>4.2566282020250714</v>
      </c>
      <c r="AH82" s="196">
        <v>4.0873641103445575</v>
      </c>
      <c r="AI82" s="196">
        <v>3.9245113376562766</v>
      </c>
      <c r="AJ82" s="196">
        <v>3.7678449557216602</v>
      </c>
      <c r="AK82" s="27">
        <v>3.617147613102806</v>
      </c>
      <c r="AL82" s="27"/>
    </row>
    <row r="83" spans="1:38" s="43" customFormat="1" hidden="1" x14ac:dyDescent="0.3">
      <c r="A83" s="145" t="s">
        <v>227</v>
      </c>
      <c r="B83" s="196">
        <v>6.5880640120426994</v>
      </c>
      <c r="C83" s="196">
        <v>6.6809787450506271</v>
      </c>
      <c r="D83" s="196">
        <v>4.760428860149216</v>
      </c>
      <c r="E83" s="196">
        <v>6.8258089867931124</v>
      </c>
      <c r="F83" s="196">
        <v>6.8806219438992597</v>
      </c>
      <c r="G83" s="196">
        <v>6.9310767440981476</v>
      </c>
      <c r="H83" s="196">
        <v>6.9752758374481578</v>
      </c>
      <c r="I83" s="196">
        <v>7.0143118486607099</v>
      </c>
      <c r="J83" s="196">
        <v>7.0477153487080439</v>
      </c>
      <c r="K83" s="196">
        <v>7.0855212501647857</v>
      </c>
      <c r="L83" s="196">
        <v>7.1151663528960851</v>
      </c>
      <c r="M83" s="196">
        <v>7.1381408876562888</v>
      </c>
      <c r="N83" s="196">
        <v>7.1546775495592181</v>
      </c>
      <c r="O83" s="196">
        <v>7.1652443597581925</v>
      </c>
      <c r="P83" s="196">
        <v>7.1701158880816767</v>
      </c>
      <c r="Q83" s="196">
        <v>7.1655866467281086</v>
      </c>
      <c r="R83" s="196">
        <v>7.1548317532837302</v>
      </c>
      <c r="S83" s="196">
        <v>7.1382622248737038</v>
      </c>
      <c r="T83" s="196">
        <v>7.1163145680440696</v>
      </c>
      <c r="U83" s="196">
        <v>7.0899088390248561</v>
      </c>
      <c r="V83" s="196">
        <v>7.0573964848920712</v>
      </c>
      <c r="W83" s="196">
        <v>7.0226495942233704</v>
      </c>
      <c r="X83" s="196">
        <v>6.9864974582369408</v>
      </c>
      <c r="Y83" s="196">
        <v>6.9492136501904129</v>
      </c>
      <c r="Z83" s="196">
        <v>6.9103537652037916</v>
      </c>
      <c r="AA83" s="196">
        <v>6.8683616290622345</v>
      </c>
      <c r="AB83" s="196">
        <v>6.8205837717267359</v>
      </c>
      <c r="AC83" s="196">
        <v>6.7646051076788645</v>
      </c>
      <c r="AD83" s="196">
        <v>6.7006295053266713</v>
      </c>
      <c r="AE83" s="196">
        <v>6.6321571652742648</v>
      </c>
      <c r="AF83" s="196">
        <v>6.563746974078156</v>
      </c>
      <c r="AG83" s="196">
        <v>6.4979360923449114</v>
      </c>
      <c r="AH83" s="196">
        <v>6.436380361741203</v>
      </c>
      <c r="AI83" s="196">
        <v>6.3798370982767088</v>
      </c>
      <c r="AJ83" s="196">
        <v>6.3286353592158386</v>
      </c>
      <c r="AK83" s="27">
        <v>6.282867929062232</v>
      </c>
      <c r="AL83" s="27"/>
    </row>
    <row r="84" spans="1:38" s="43" customFormat="1" hidden="1" x14ac:dyDescent="0.3">
      <c r="A84" s="145" t="s">
        <v>271</v>
      </c>
      <c r="B84" s="196">
        <v>2.9039999999999999</v>
      </c>
      <c r="C84" s="196">
        <v>2.8519999999999999</v>
      </c>
      <c r="D84" s="196">
        <v>2.8</v>
      </c>
      <c r="E84" s="196">
        <v>2.8</v>
      </c>
      <c r="F84" s="196">
        <v>2.8</v>
      </c>
      <c r="G84" s="196">
        <v>2.8</v>
      </c>
      <c r="H84" s="196">
        <v>2.8</v>
      </c>
      <c r="I84" s="196">
        <v>2.8</v>
      </c>
      <c r="J84" s="196">
        <v>2.8</v>
      </c>
      <c r="K84" s="196">
        <v>2.7688888888888887</v>
      </c>
      <c r="L84" s="196">
        <v>2.7377777777777772</v>
      </c>
      <c r="M84" s="196">
        <v>2.7066666666666666</v>
      </c>
      <c r="N84" s="196">
        <v>2.6755555555555555</v>
      </c>
      <c r="O84" s="196">
        <v>2.6444444444444444</v>
      </c>
      <c r="P84" s="196">
        <v>2.6133333333333328</v>
      </c>
      <c r="Q84" s="196">
        <v>2.5822222222222222</v>
      </c>
      <c r="R84" s="196">
        <v>2.5511111111111107</v>
      </c>
      <c r="S84" s="196">
        <v>2.52</v>
      </c>
      <c r="T84" s="196">
        <v>2.4888888888888885</v>
      </c>
      <c r="U84" s="196">
        <v>2.4577777777777778</v>
      </c>
      <c r="V84" s="196">
        <v>2.4266666666666663</v>
      </c>
      <c r="W84" s="196">
        <v>2.3955555555555557</v>
      </c>
      <c r="X84" s="196">
        <v>2.3644444444444441</v>
      </c>
      <c r="Y84" s="196">
        <v>2.3333333333333335</v>
      </c>
      <c r="Z84" s="196">
        <v>2.3022222222222219</v>
      </c>
      <c r="AA84" s="196">
        <v>2.2711111111111109</v>
      </c>
      <c r="AB84" s="196">
        <v>2.2400000000000002</v>
      </c>
      <c r="AC84" s="196">
        <v>2.2088888888888887</v>
      </c>
      <c r="AD84" s="196">
        <v>2.177777777777778</v>
      </c>
      <c r="AE84" s="196">
        <v>2.1466666666666661</v>
      </c>
      <c r="AF84" s="196">
        <v>2.1155555555555554</v>
      </c>
      <c r="AG84" s="196">
        <v>2.0844444444444443</v>
      </c>
      <c r="AH84" s="196">
        <v>2.0533333333333337</v>
      </c>
      <c r="AI84" s="196">
        <v>2.0222222222222221</v>
      </c>
      <c r="AJ84" s="196">
        <v>1.9911111111111108</v>
      </c>
      <c r="AK84" s="27">
        <v>1.96</v>
      </c>
      <c r="AL84" s="27"/>
    </row>
    <row r="85" spans="1:38" s="43" customFormat="1" hidden="1" x14ac:dyDescent="0.3">
      <c r="A85" s="145" t="s">
        <v>78</v>
      </c>
      <c r="B85" s="196">
        <v>1.5320000000000003</v>
      </c>
      <c r="C85" s="196">
        <v>1.2410000000000001</v>
      </c>
      <c r="D85" s="196">
        <v>0.95</v>
      </c>
      <c r="E85" s="196">
        <v>0.95</v>
      </c>
      <c r="F85" s="196">
        <v>0.95</v>
      </c>
      <c r="G85" s="196">
        <v>0.95</v>
      </c>
      <c r="H85" s="196">
        <v>0.95</v>
      </c>
      <c r="I85" s="196">
        <v>0.95</v>
      </c>
      <c r="J85" s="196">
        <v>0.95</v>
      </c>
      <c r="K85" s="196">
        <v>0.93944444444444442</v>
      </c>
      <c r="L85" s="196">
        <v>0.92888888888888876</v>
      </c>
      <c r="M85" s="196">
        <v>0.91833333333333322</v>
      </c>
      <c r="N85" s="196">
        <v>0.90777777777777779</v>
      </c>
      <c r="O85" s="196">
        <v>0.89722222222222214</v>
      </c>
      <c r="P85" s="196">
        <v>0.88666666666666671</v>
      </c>
      <c r="Q85" s="196">
        <v>0.87611111111111117</v>
      </c>
      <c r="R85" s="196">
        <v>0.86555555555555552</v>
      </c>
      <c r="S85" s="196">
        <v>0.85499999999999998</v>
      </c>
      <c r="T85" s="196">
        <v>0.84444444444444444</v>
      </c>
      <c r="U85" s="196">
        <v>0.8338888888888889</v>
      </c>
      <c r="V85" s="196">
        <v>0.82333333333333336</v>
      </c>
      <c r="W85" s="196">
        <v>0.81277777777777782</v>
      </c>
      <c r="X85" s="196">
        <v>0.80222222222222217</v>
      </c>
      <c r="Y85" s="196">
        <v>0.79166666666666663</v>
      </c>
      <c r="Z85" s="196">
        <v>0.78111111111111109</v>
      </c>
      <c r="AA85" s="196">
        <v>0.77055555555555555</v>
      </c>
      <c r="AB85" s="196">
        <v>0.76000000000000012</v>
      </c>
      <c r="AC85" s="196">
        <v>0.74944444444444447</v>
      </c>
      <c r="AD85" s="196">
        <v>0.73888888888888882</v>
      </c>
      <c r="AE85" s="196">
        <v>0.72833333333333339</v>
      </c>
      <c r="AF85" s="196">
        <v>0.71777777777777785</v>
      </c>
      <c r="AG85" s="196">
        <v>0.7072222222222222</v>
      </c>
      <c r="AH85" s="196">
        <v>0.69666666666666677</v>
      </c>
      <c r="AI85" s="196">
        <v>0.68611111111111123</v>
      </c>
      <c r="AJ85" s="196">
        <v>0.67555555555555558</v>
      </c>
      <c r="AK85" s="27">
        <v>0.66500000000000004</v>
      </c>
      <c r="AL85" s="27"/>
    </row>
    <row r="86" spans="1:38" s="43" customFormat="1" hidden="1" x14ac:dyDescent="0.3">
      <c r="A86" s="145" t="s">
        <v>52</v>
      </c>
      <c r="B86" s="196">
        <v>918.39331888339927</v>
      </c>
      <c r="C86" s="196">
        <v>906.16052614685771</v>
      </c>
      <c r="D86" s="196">
        <v>861.01576395573591</v>
      </c>
      <c r="E86" s="196">
        <v>902.64768254786327</v>
      </c>
      <c r="F86" s="196">
        <v>910.45679125544098</v>
      </c>
      <c r="G86" s="196">
        <v>906.98875660152851</v>
      </c>
      <c r="H86" s="196">
        <v>898.20240008018311</v>
      </c>
      <c r="I86" s="196">
        <v>888.40289706781152</v>
      </c>
      <c r="J86" s="196">
        <v>877.88276369747325</v>
      </c>
      <c r="K86" s="196">
        <v>867.38920335302259</v>
      </c>
      <c r="L86" s="196">
        <v>856.23797926242014</v>
      </c>
      <c r="M86" s="196">
        <v>844.36203821808419</v>
      </c>
      <c r="N86" s="196">
        <v>831.89834591996089</v>
      </c>
      <c r="O86" s="196">
        <v>818.8316081395277</v>
      </c>
      <c r="P86" s="196">
        <v>805.38738228730017</v>
      </c>
      <c r="Q86" s="196">
        <v>791.40742666757251</v>
      </c>
      <c r="R86" s="196">
        <v>781.31570437281334</v>
      </c>
      <c r="S86" s="196">
        <v>770.63166598657926</v>
      </c>
      <c r="T86" s="196">
        <v>759.11989821329303</v>
      </c>
      <c r="U86" s="196">
        <v>746.99300021471072</v>
      </c>
      <c r="V86" s="196">
        <v>734.28354243739625</v>
      </c>
      <c r="W86" s="196">
        <v>721.44506297148666</v>
      </c>
      <c r="X86" s="196">
        <v>708.71845861146414</v>
      </c>
      <c r="Y86" s="196">
        <v>696.36877862999836</v>
      </c>
      <c r="Z86" s="196">
        <v>684.35291674061091</v>
      </c>
      <c r="AA86" s="196">
        <v>672.8438305257223</v>
      </c>
      <c r="AB86" s="196">
        <v>662.2024025836422</v>
      </c>
      <c r="AC86" s="196">
        <v>652.29892235518741</v>
      </c>
      <c r="AD86" s="196">
        <v>643.28506200184245</v>
      </c>
      <c r="AE86" s="196">
        <v>634.96725456677802</v>
      </c>
      <c r="AF86" s="196">
        <v>627.35149104466757</v>
      </c>
      <c r="AG86" s="196">
        <v>620.35191550368154</v>
      </c>
      <c r="AH86" s="196">
        <v>613.70061121590925</v>
      </c>
      <c r="AI86" s="196">
        <v>607.40318758809633</v>
      </c>
      <c r="AJ86" s="196">
        <v>601.18726857444699</v>
      </c>
      <c r="AK86" s="27">
        <v>595.02595754569677</v>
      </c>
      <c r="AL86" s="27"/>
    </row>
    <row r="87" spans="1:38" s="43" customFormat="1" x14ac:dyDescent="0.3">
      <c r="A87" s="145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</row>
    <row r="88" spans="1:38" s="43" customFormat="1" ht="15" thickBot="1" x14ac:dyDescent="0.35">
      <c r="A88" s="155" t="s">
        <v>570</v>
      </c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</row>
    <row r="89" spans="1:38" s="43" customFormat="1" ht="15" thickBot="1" x14ac:dyDescent="0.35">
      <c r="A89" s="150" t="s">
        <v>465</v>
      </c>
      <c r="B89" s="153">
        <v>2015</v>
      </c>
      <c r="C89" s="153">
        <v>2016</v>
      </c>
      <c r="D89" s="153">
        <v>2017</v>
      </c>
      <c r="E89" s="153">
        <v>2018</v>
      </c>
      <c r="F89" s="153">
        <v>2019</v>
      </c>
      <c r="G89" s="153">
        <v>2020</v>
      </c>
      <c r="H89" s="153">
        <v>2021</v>
      </c>
      <c r="I89" s="153">
        <v>2022</v>
      </c>
      <c r="J89" s="153">
        <v>2023</v>
      </c>
      <c r="K89" s="153">
        <v>2024</v>
      </c>
      <c r="L89" s="153">
        <v>2025</v>
      </c>
      <c r="M89" s="153">
        <v>2026</v>
      </c>
      <c r="N89" s="153">
        <v>2027</v>
      </c>
      <c r="O89" s="153">
        <v>2028</v>
      </c>
      <c r="P89" s="153">
        <v>2029</v>
      </c>
      <c r="Q89" s="153">
        <v>2030</v>
      </c>
      <c r="R89" s="153">
        <v>2031</v>
      </c>
      <c r="S89" s="153">
        <v>2032</v>
      </c>
      <c r="T89" s="153">
        <v>2033</v>
      </c>
      <c r="U89" s="153">
        <v>2034</v>
      </c>
      <c r="V89" s="153">
        <v>2035</v>
      </c>
      <c r="W89" s="153">
        <v>2036</v>
      </c>
      <c r="X89" s="153">
        <v>2037</v>
      </c>
      <c r="Y89" s="153">
        <v>2038</v>
      </c>
      <c r="Z89" s="153">
        <v>2039</v>
      </c>
      <c r="AA89" s="153">
        <v>2040</v>
      </c>
      <c r="AB89" s="153">
        <v>2041</v>
      </c>
      <c r="AC89" s="153">
        <v>2042</v>
      </c>
      <c r="AD89" s="153">
        <v>2043</v>
      </c>
      <c r="AE89" s="153">
        <v>2044</v>
      </c>
      <c r="AF89" s="153">
        <v>2045</v>
      </c>
      <c r="AG89" s="153">
        <v>2046</v>
      </c>
      <c r="AH89" s="153">
        <v>2047</v>
      </c>
      <c r="AI89" s="153">
        <v>2048</v>
      </c>
      <c r="AJ89" s="153">
        <v>2049</v>
      </c>
      <c r="AK89" s="154">
        <v>2050</v>
      </c>
    </row>
    <row r="90" spans="1:38" s="43" customFormat="1" x14ac:dyDescent="0.3">
      <c r="A90" s="151" t="s">
        <v>407</v>
      </c>
      <c r="B90" s="160">
        <f t="shared" ref="B90:AK90" si="16">B75+B83+B84+B85</f>
        <v>13.045955261658241</v>
      </c>
      <c r="C90" s="161">
        <f t="shared" si="16"/>
        <v>12.476121568227891</v>
      </c>
      <c r="D90" s="161">
        <f t="shared" si="16"/>
        <v>9.8817084236443087</v>
      </c>
      <c r="E90" s="161">
        <f t="shared" si="16"/>
        <v>11.950979600500588</v>
      </c>
      <c r="F90" s="161">
        <f t="shared" si="16"/>
        <v>12.009706437930813</v>
      </c>
      <c r="G90" s="161">
        <f t="shared" si="16"/>
        <v>12.06419647508401</v>
      </c>
      <c r="H90" s="161">
        <f t="shared" si="16"/>
        <v>12.112417466936247</v>
      </c>
      <c r="I90" s="161">
        <f t="shared" si="16"/>
        <v>12.155455519446292</v>
      </c>
      <c r="J90" s="161">
        <f t="shared" si="16"/>
        <v>12.192810898998445</v>
      </c>
      <c r="K90" s="161">
        <f t="shared" si="16"/>
        <v>12.188690297612194</v>
      </c>
      <c r="L90" s="161">
        <f t="shared" si="16"/>
        <v>12.176117924328416</v>
      </c>
      <c r="M90" s="161">
        <f t="shared" si="16"/>
        <v>12.156692161024475</v>
      </c>
      <c r="N90" s="161">
        <f t="shared" si="16"/>
        <v>12.130588618022923</v>
      </c>
      <c r="O90" s="161">
        <f t="shared" si="16"/>
        <v>12.098219615091425</v>
      </c>
      <c r="P90" s="161">
        <f t="shared" si="16"/>
        <v>12.059803243098653</v>
      </c>
      <c r="Q90" s="161">
        <f t="shared" si="16"/>
        <v>12.01127301847429</v>
      </c>
      <c r="R90" s="161">
        <f t="shared" si="16"/>
        <v>11.956819284401812</v>
      </c>
      <c r="S90" s="161">
        <f t="shared" si="16"/>
        <v>11.896237792376997</v>
      </c>
      <c r="T90" s="161">
        <f t="shared" si="16"/>
        <v>11.830068696783506</v>
      </c>
      <c r="U90" s="161">
        <f t="shared" si="16"/>
        <v>11.759394072177217</v>
      </c>
      <c r="V90" s="161">
        <f t="shared" si="16"/>
        <v>11.682561317023978</v>
      </c>
      <c r="W90" s="161">
        <f t="shared" si="16"/>
        <v>11.60384221163692</v>
      </c>
      <c r="X90" s="161">
        <f t="shared" si="16"/>
        <v>11.524221043527142</v>
      </c>
      <c r="Y90" s="161">
        <f t="shared" si="16"/>
        <v>11.444043839454032</v>
      </c>
      <c r="Z90" s="161">
        <f t="shared" si="16"/>
        <v>11.362845133322137</v>
      </c>
      <c r="AA90" s="161">
        <f t="shared" si="16"/>
        <v>11.278966055686467</v>
      </c>
      <c r="AB90" s="161">
        <f t="shared" si="16"/>
        <v>11.189618502003887</v>
      </c>
      <c r="AC90" s="161">
        <f t="shared" si="16"/>
        <v>11.092262509057472</v>
      </c>
      <c r="AD90" s="161">
        <f t="shared" si="16"/>
        <v>10.987013000506282</v>
      </c>
      <c r="AE90" s="161">
        <f t="shared" si="16"/>
        <v>10.87732025192911</v>
      </c>
      <c r="AF90" s="161">
        <f t="shared" si="16"/>
        <v>10.767723511285112</v>
      </c>
      <c r="AG90" s="161">
        <f t="shared" si="16"/>
        <v>10.660749894140226</v>
      </c>
      <c r="AH90" s="161">
        <f t="shared" si="16"/>
        <v>10.558053304723833</v>
      </c>
      <c r="AI90" s="161">
        <f t="shared" si="16"/>
        <v>10.46039078696333</v>
      </c>
      <c r="AJ90" s="161">
        <f t="shared" si="16"/>
        <v>10.368091490741508</v>
      </c>
      <c r="AK90" s="162">
        <f t="shared" si="16"/>
        <v>10.281248352545372</v>
      </c>
    </row>
    <row r="91" spans="1:38" s="43" customFormat="1" x14ac:dyDescent="0.3">
      <c r="A91" s="151" t="s">
        <v>81</v>
      </c>
      <c r="B91" s="215">
        <f>B76</f>
        <v>208.36054066066603</v>
      </c>
      <c r="C91" s="156">
        <f t="shared" ref="C91:AK91" si="17">C76</f>
        <v>206.18444953711648</v>
      </c>
      <c r="D91" s="156">
        <f t="shared" si="17"/>
        <v>203.88574732124272</v>
      </c>
      <c r="E91" s="156">
        <f t="shared" si="17"/>
        <v>201.90380079032519</v>
      </c>
      <c r="F91" s="156">
        <f t="shared" si="17"/>
        <v>200.22331834826065</v>
      </c>
      <c r="G91" s="156">
        <f t="shared" si="17"/>
        <v>198.36917560953538</v>
      </c>
      <c r="H91" s="156">
        <f t="shared" si="17"/>
        <v>196.66221717643765</v>
      </c>
      <c r="I91" s="156">
        <f t="shared" si="17"/>
        <v>195.3126131050883</v>
      </c>
      <c r="J91" s="156">
        <f t="shared" si="17"/>
        <v>194.20889505057661</v>
      </c>
      <c r="K91" s="156">
        <f t="shared" si="17"/>
        <v>194.51848862905416</v>
      </c>
      <c r="L91" s="156">
        <f t="shared" si="17"/>
        <v>195.09979340958216</v>
      </c>
      <c r="M91" s="156">
        <f t="shared" si="17"/>
        <v>195.97479714176347</v>
      </c>
      <c r="N91" s="156">
        <f t="shared" si="17"/>
        <v>197.20057573676138</v>
      </c>
      <c r="O91" s="156">
        <f t="shared" si="17"/>
        <v>198.72987015087048</v>
      </c>
      <c r="P91" s="156">
        <f t="shared" si="17"/>
        <v>200.50239719530666</v>
      </c>
      <c r="Q91" s="156">
        <f t="shared" si="17"/>
        <v>202.45324026750347</v>
      </c>
      <c r="R91" s="156">
        <f t="shared" si="17"/>
        <v>204.70736068200674</v>
      </c>
      <c r="S91" s="156">
        <f t="shared" si="17"/>
        <v>207.24047328951616</v>
      </c>
      <c r="T91" s="156">
        <f t="shared" si="17"/>
        <v>210.22693129248117</v>
      </c>
      <c r="U91" s="156">
        <f t="shared" si="17"/>
        <v>213.666547055367</v>
      </c>
      <c r="V91" s="156">
        <f t="shared" si="17"/>
        <v>217.45396767062041</v>
      </c>
      <c r="W91" s="156">
        <f t="shared" si="17"/>
        <v>221.55198813079676</v>
      </c>
      <c r="X91" s="156">
        <f t="shared" si="17"/>
        <v>225.88845174584557</v>
      </c>
      <c r="Y91" s="156">
        <f t="shared" si="17"/>
        <v>230.40482739423135</v>
      </c>
      <c r="Z91" s="156">
        <f t="shared" si="17"/>
        <v>235.05692097251841</v>
      </c>
      <c r="AA91" s="156">
        <f t="shared" si="17"/>
        <v>239.79667160827549</v>
      </c>
      <c r="AB91" s="156">
        <f t="shared" si="17"/>
        <v>244.49352457995454</v>
      </c>
      <c r="AC91" s="156">
        <f t="shared" si="17"/>
        <v>249.10041113787136</v>
      </c>
      <c r="AD91" s="156">
        <f t="shared" si="17"/>
        <v>253.57756178843809</v>
      </c>
      <c r="AE91" s="156">
        <f t="shared" si="17"/>
        <v>257.89699724548063</v>
      </c>
      <c r="AF91" s="156">
        <f t="shared" si="17"/>
        <v>262.05979060799524</v>
      </c>
      <c r="AG91" s="156">
        <f t="shared" si="17"/>
        <v>266.1023225069892</v>
      </c>
      <c r="AH91" s="156">
        <f t="shared" si="17"/>
        <v>270.07795614462293</v>
      </c>
      <c r="AI91" s="156">
        <f t="shared" si="17"/>
        <v>274.04809590511223</v>
      </c>
      <c r="AJ91" s="156">
        <f t="shared" si="17"/>
        <v>278.06571718480131</v>
      </c>
      <c r="AK91" s="216">
        <f t="shared" si="17"/>
        <v>282.16686114988607</v>
      </c>
    </row>
    <row r="92" spans="1:38" s="43" customFormat="1" x14ac:dyDescent="0.3">
      <c r="A92" s="151" t="s">
        <v>82</v>
      </c>
      <c r="B92" s="215">
        <f t="shared" ref="B92:AK92" si="18">B77</f>
        <v>191.42502883355453</v>
      </c>
      <c r="C92" s="156">
        <f t="shared" si="18"/>
        <v>191.97785791959598</v>
      </c>
      <c r="D92" s="156">
        <f t="shared" si="18"/>
        <v>170.46687078958604</v>
      </c>
      <c r="E92" s="156">
        <f t="shared" si="18"/>
        <v>202.84652447922775</v>
      </c>
      <c r="F92" s="156">
        <f t="shared" si="18"/>
        <v>213.17106908510237</v>
      </c>
      <c r="G92" s="156">
        <f t="shared" si="18"/>
        <v>212.66144942955268</v>
      </c>
      <c r="H92" s="156">
        <f t="shared" si="18"/>
        <v>211.93930455457746</v>
      </c>
      <c r="I92" s="156">
        <f t="shared" si="18"/>
        <v>211.02005959651024</v>
      </c>
      <c r="J92" s="156">
        <f t="shared" si="18"/>
        <v>210.00444543405351</v>
      </c>
      <c r="K92" s="156">
        <f t="shared" si="18"/>
        <v>208.65992882493742</v>
      </c>
      <c r="L92" s="156">
        <f t="shared" si="18"/>
        <v>207.03847408794226</v>
      </c>
      <c r="M92" s="156">
        <f t="shared" si="18"/>
        <v>205.10324660121009</v>
      </c>
      <c r="N92" s="156">
        <f t="shared" si="18"/>
        <v>202.96769803396597</v>
      </c>
      <c r="O92" s="156">
        <f t="shared" si="18"/>
        <v>200.46904305713005</v>
      </c>
      <c r="P92" s="156">
        <f t="shared" si="18"/>
        <v>197.73611570643618</v>
      </c>
      <c r="Q92" s="156">
        <f t="shared" si="18"/>
        <v>194.79090092037342</v>
      </c>
      <c r="R92" s="156">
        <f t="shared" si="18"/>
        <v>191.72580103286541</v>
      </c>
      <c r="S92" s="156">
        <f t="shared" si="18"/>
        <v>188.3319925967813</v>
      </c>
      <c r="T92" s="156">
        <f t="shared" si="18"/>
        <v>184.7348437503158</v>
      </c>
      <c r="U92" s="156">
        <f t="shared" si="18"/>
        <v>181.06388505519863</v>
      </c>
      <c r="V92" s="156">
        <f t="shared" si="18"/>
        <v>177.15224501143828</v>
      </c>
      <c r="W92" s="156">
        <f t="shared" si="18"/>
        <v>173.13377480423804</v>
      </c>
      <c r="X92" s="156">
        <f t="shared" si="18"/>
        <v>169.07893325591678</v>
      </c>
      <c r="Y92" s="156">
        <f t="shared" si="18"/>
        <v>165.14640415525463</v>
      </c>
      <c r="Z92" s="156">
        <f t="shared" si="18"/>
        <v>161.21419880309165</v>
      </c>
      <c r="AA92" s="156">
        <f t="shared" si="18"/>
        <v>157.40665073284163</v>
      </c>
      <c r="AB92" s="156">
        <f t="shared" si="18"/>
        <v>153.83525350674751</v>
      </c>
      <c r="AC92" s="156">
        <f t="shared" si="18"/>
        <v>150.38769352360862</v>
      </c>
      <c r="AD92" s="156">
        <f t="shared" si="18"/>
        <v>147.24057217473248</v>
      </c>
      <c r="AE92" s="156">
        <f t="shared" si="18"/>
        <v>144.24915805161339</v>
      </c>
      <c r="AF92" s="156">
        <f t="shared" si="18"/>
        <v>141.50259946580618</v>
      </c>
      <c r="AG92" s="156">
        <f t="shared" si="18"/>
        <v>139.03915173578054</v>
      </c>
      <c r="AH92" s="156">
        <f t="shared" si="18"/>
        <v>136.74007904750889</v>
      </c>
      <c r="AI92" s="156">
        <f t="shared" si="18"/>
        <v>134.75505847195748</v>
      </c>
      <c r="AJ92" s="156">
        <f t="shared" si="18"/>
        <v>132.92664251774241</v>
      </c>
      <c r="AK92" s="216">
        <f t="shared" si="18"/>
        <v>131.31002817599142</v>
      </c>
    </row>
    <row r="93" spans="1:38" s="43" customFormat="1" x14ac:dyDescent="0.3">
      <c r="A93" s="151" t="s">
        <v>84</v>
      </c>
      <c r="B93" s="215">
        <f t="shared" ref="B93:AK93" si="19">B78</f>
        <v>334.79652398260185</v>
      </c>
      <c r="C93" s="156">
        <f t="shared" si="19"/>
        <v>327.67494866881799</v>
      </c>
      <c r="D93" s="156">
        <f t="shared" si="19"/>
        <v>320.28579366196311</v>
      </c>
      <c r="E93" s="156">
        <f t="shared" si="19"/>
        <v>318.48824655780436</v>
      </c>
      <c r="F93" s="156">
        <f t="shared" si="19"/>
        <v>315.60408228754068</v>
      </c>
      <c r="G93" s="156">
        <f t="shared" si="19"/>
        <v>312.43217040957097</v>
      </c>
      <c r="H93" s="156">
        <f t="shared" si="19"/>
        <v>304.48772026698367</v>
      </c>
      <c r="I93" s="156">
        <f t="shared" si="19"/>
        <v>295.46299530097059</v>
      </c>
      <c r="J93" s="156">
        <f t="shared" si="19"/>
        <v>285.65524764667856</v>
      </c>
      <c r="K93" s="156">
        <f t="shared" si="19"/>
        <v>275.11621450084147</v>
      </c>
      <c r="L93" s="156">
        <f t="shared" si="19"/>
        <v>264.09090220627689</v>
      </c>
      <c r="M93" s="156">
        <f t="shared" si="19"/>
        <v>252.59525001999992</v>
      </c>
      <c r="N93" s="156">
        <f t="shared" si="19"/>
        <v>240.80877921551019</v>
      </c>
      <c r="O93" s="156">
        <f t="shared" si="19"/>
        <v>228.97651253013379</v>
      </c>
      <c r="P93" s="156">
        <f t="shared" si="19"/>
        <v>217.24824278009604</v>
      </c>
      <c r="Q93" s="156">
        <f t="shared" si="19"/>
        <v>205.54071654089185</v>
      </c>
      <c r="R93" s="156">
        <f t="shared" si="19"/>
        <v>197.4120856003216</v>
      </c>
      <c r="S93" s="156">
        <f t="shared" si="19"/>
        <v>189.16560260032773</v>
      </c>
      <c r="T93" s="156">
        <f t="shared" si="19"/>
        <v>180.30915664168683</v>
      </c>
      <c r="U93" s="156">
        <f t="shared" si="19"/>
        <v>170.91463712142826</v>
      </c>
      <c r="V93" s="156">
        <f t="shared" si="19"/>
        <v>161.24129197114533</v>
      </c>
      <c r="W93" s="156">
        <f t="shared" si="19"/>
        <v>151.54896154406944</v>
      </c>
      <c r="X93" s="156">
        <f t="shared" si="19"/>
        <v>142.01454859204631</v>
      </c>
      <c r="Y93" s="156">
        <f t="shared" si="19"/>
        <v>132.7564271526735</v>
      </c>
      <c r="Z93" s="156">
        <f t="shared" si="19"/>
        <v>123.85929171729101</v>
      </c>
      <c r="AA93" s="156">
        <f t="shared" si="19"/>
        <v>115.37744019834216</v>
      </c>
      <c r="AB93" s="156">
        <f t="shared" si="19"/>
        <v>107.63538304787822</v>
      </c>
      <c r="AC93" s="156">
        <f t="shared" si="19"/>
        <v>100.60226576291041</v>
      </c>
      <c r="AD93" s="156">
        <f t="shared" si="19"/>
        <v>94.229530965595089</v>
      </c>
      <c r="AE93" s="156">
        <f t="shared" si="19"/>
        <v>88.443141587875331</v>
      </c>
      <c r="AF93" s="156">
        <f t="shared" si="19"/>
        <v>83.136996450089157</v>
      </c>
      <c r="AG93" s="156">
        <f t="shared" si="19"/>
        <v>78.177187268739743</v>
      </c>
      <c r="AH93" s="156">
        <f t="shared" si="19"/>
        <v>73.419045444511113</v>
      </c>
      <c r="AI93" s="156">
        <f t="shared" si="19"/>
        <v>68.730362559714862</v>
      </c>
      <c r="AJ93" s="156">
        <f t="shared" si="19"/>
        <v>64.008116844095753</v>
      </c>
      <c r="AK93" s="216">
        <f t="shared" si="19"/>
        <v>59.175320627427858</v>
      </c>
    </row>
    <row r="94" spans="1:38" s="43" customFormat="1" x14ac:dyDescent="0.3">
      <c r="A94" s="151" t="s">
        <v>242</v>
      </c>
      <c r="B94" s="215">
        <f t="shared" ref="B94:AK94" si="20">B79</f>
        <v>11.205519554102191</v>
      </c>
      <c r="C94" s="156">
        <f t="shared" si="20"/>
        <v>11.290681502713367</v>
      </c>
      <c r="D94" s="156">
        <f t="shared" si="20"/>
        <v>11.376490682133991</v>
      </c>
      <c r="E94" s="156">
        <f t="shared" si="20"/>
        <v>11.462952011318212</v>
      </c>
      <c r="F94" s="156">
        <f t="shared" si="20"/>
        <v>11.550070446604229</v>
      </c>
      <c r="G94" s="156">
        <f t="shared" si="20"/>
        <v>11.637850981998422</v>
      </c>
      <c r="H94" s="156">
        <f t="shared" si="20"/>
        <v>11.72629864946161</v>
      </c>
      <c r="I94" s="156">
        <f t="shared" si="20"/>
        <v>11.81541851919752</v>
      </c>
      <c r="J94" s="156">
        <f t="shared" si="20"/>
        <v>11.905215699943421</v>
      </c>
      <c r="K94" s="156">
        <f t="shared" si="20"/>
        <v>11.995695339262991</v>
      </c>
      <c r="L94" s="156">
        <f t="shared" si="20"/>
        <v>12.086862623841391</v>
      </c>
      <c r="M94" s="156">
        <f t="shared" si="20"/>
        <v>12.178722779782586</v>
      </c>
      <c r="N94" s="156">
        <f t="shared" si="20"/>
        <v>12.271281072908934</v>
      </c>
      <c r="O94" s="156">
        <f t="shared" si="20"/>
        <v>12.364542809063042</v>
      </c>
      <c r="P94" s="156">
        <f t="shared" si="20"/>
        <v>12.458513334411922</v>
      </c>
      <c r="Q94" s="156">
        <f t="shared" si="20"/>
        <v>12.553198035753452</v>
      </c>
      <c r="R94" s="156">
        <f t="shared" si="20"/>
        <v>12.648602340825182</v>
      </c>
      <c r="S94" s="156">
        <f t="shared" si="20"/>
        <v>12.744731718615453</v>
      </c>
      <c r="T94" s="156">
        <f t="shared" si="20"/>
        <v>12.841591679676931</v>
      </c>
      <c r="U94" s="156">
        <f t="shared" si="20"/>
        <v>12.939187776442477</v>
      </c>
      <c r="V94" s="156">
        <f t="shared" si="20"/>
        <v>13.03752560354344</v>
      </c>
      <c r="W94" s="156">
        <f t="shared" si="20"/>
        <v>13.13661079813037</v>
      </c>
      <c r="X94" s="156">
        <f t="shared" si="20"/>
        <v>13.23644904019616</v>
      </c>
      <c r="Y94" s="156">
        <f t="shared" si="20"/>
        <v>13.337046052901652</v>
      </c>
      <c r="Z94" s="156">
        <f t="shared" si="20"/>
        <v>13.438407602903707</v>
      </c>
      <c r="AA94" s="156">
        <f t="shared" si="20"/>
        <v>13.540539500685773</v>
      </c>
      <c r="AB94" s="156">
        <f t="shared" si="20"/>
        <v>13.643447600890987</v>
      </c>
      <c r="AC94" s="156">
        <f t="shared" si="20"/>
        <v>13.747137802657759</v>
      </c>
      <c r="AD94" s="156">
        <f t="shared" si="20"/>
        <v>13.851616049957958</v>
      </c>
      <c r="AE94" s="156">
        <f t="shared" si="20"/>
        <v>13.956888331937639</v>
      </c>
      <c r="AF94" s="156">
        <f t="shared" si="20"/>
        <v>14.062960683260368</v>
      </c>
      <c r="AG94" s="156">
        <f t="shared" si="20"/>
        <v>14.169839184453144</v>
      </c>
      <c r="AH94" s="156">
        <f t="shared" si="20"/>
        <v>14.27752996225499</v>
      </c>
      <c r="AI94" s="156">
        <f t="shared" si="20"/>
        <v>14.386039189968129</v>
      </c>
      <c r="AJ94" s="156">
        <f t="shared" si="20"/>
        <v>14.495373087811886</v>
      </c>
      <c r="AK94" s="216">
        <f t="shared" si="20"/>
        <v>14.605537923279256</v>
      </c>
    </row>
    <row r="95" spans="1:38" s="43" customFormat="1" x14ac:dyDescent="0.3">
      <c r="A95" s="151" t="s">
        <v>80</v>
      </c>
      <c r="B95" s="215">
        <f t="shared" ref="B95:AK95" si="21">B80</f>
        <v>133.70866282147571</v>
      </c>
      <c r="C95" s="156">
        <f t="shared" si="21"/>
        <v>131.49199839189143</v>
      </c>
      <c r="D95" s="156">
        <f t="shared" si="21"/>
        <v>122.24682236969964</v>
      </c>
      <c r="E95" s="156">
        <f t="shared" si="21"/>
        <v>132.06625414784256</v>
      </c>
      <c r="F95" s="156">
        <f t="shared" si="21"/>
        <v>134.30473941774051</v>
      </c>
      <c r="G95" s="156">
        <f t="shared" si="21"/>
        <v>136.55407619487687</v>
      </c>
      <c r="H95" s="156">
        <f t="shared" si="21"/>
        <v>138.31679854194132</v>
      </c>
      <c r="I95" s="156">
        <f t="shared" si="21"/>
        <v>139.97925288558093</v>
      </c>
      <c r="J95" s="156">
        <f t="shared" si="21"/>
        <v>141.54916459836036</v>
      </c>
      <c r="K95" s="156">
        <f t="shared" si="21"/>
        <v>142.9396171010444</v>
      </c>
      <c r="L95" s="156">
        <f t="shared" si="21"/>
        <v>144.16118988053904</v>
      </c>
      <c r="M95" s="156">
        <f t="shared" si="21"/>
        <v>145.14380920511996</v>
      </c>
      <c r="N95" s="156">
        <f t="shared" si="21"/>
        <v>145.67463515489246</v>
      </c>
      <c r="O95" s="156">
        <f t="shared" si="21"/>
        <v>145.70295717040932</v>
      </c>
      <c r="P95" s="156">
        <f t="shared" si="21"/>
        <v>145.23588741472335</v>
      </c>
      <c r="Q95" s="156">
        <f t="shared" si="21"/>
        <v>144.25123019712282</v>
      </c>
      <c r="R95" s="156">
        <f t="shared" si="21"/>
        <v>143.3888890978985</v>
      </c>
      <c r="S95" s="156">
        <f t="shared" si="21"/>
        <v>142.09943127922693</v>
      </c>
      <c r="T95" s="156">
        <f t="shared" si="21"/>
        <v>140.34071557360855</v>
      </c>
      <c r="U95" s="156">
        <f t="shared" si="21"/>
        <v>138.12409263614316</v>
      </c>
      <c r="V95" s="156">
        <f t="shared" si="21"/>
        <v>135.50114676394614</v>
      </c>
      <c r="W95" s="156">
        <f t="shared" si="21"/>
        <v>132.560956771159</v>
      </c>
      <c r="X95" s="156">
        <f t="shared" si="21"/>
        <v>129.36759007988906</v>
      </c>
      <c r="Y95" s="156">
        <f t="shared" si="21"/>
        <v>125.96598917388258</v>
      </c>
      <c r="Z95" s="156">
        <f t="shared" si="21"/>
        <v>122.39321423834851</v>
      </c>
      <c r="AA95" s="156">
        <f t="shared" si="21"/>
        <v>118.69133030193873</v>
      </c>
      <c r="AB95" s="156">
        <f t="shared" si="21"/>
        <v>114.91682955422736</v>
      </c>
      <c r="AC95" s="156">
        <f t="shared" si="21"/>
        <v>111.13168908268803</v>
      </c>
      <c r="AD95" s="156">
        <f t="shared" si="21"/>
        <v>107.3985196967932</v>
      </c>
      <c r="AE95" s="156">
        <f t="shared" si="21"/>
        <v>103.76681500402017</v>
      </c>
      <c r="AF95" s="156">
        <f t="shared" si="21"/>
        <v>100.25383728900714</v>
      </c>
      <c r="AG95" s="156">
        <f t="shared" si="21"/>
        <v>96.831024265337931</v>
      </c>
      <c r="AH95" s="156">
        <f t="shared" si="21"/>
        <v>93.438760895875873</v>
      </c>
      <c r="AI95" s="156">
        <f t="shared" si="21"/>
        <v>90.003325442622796</v>
      </c>
      <c r="AJ95" s="156">
        <f t="shared" si="21"/>
        <v>86.460040522661913</v>
      </c>
      <c r="AK95" s="216">
        <f t="shared" si="21"/>
        <v>82.768337699814069</v>
      </c>
    </row>
    <row r="96" spans="1:38" s="43" customFormat="1" x14ac:dyDescent="0.3">
      <c r="A96" s="151" t="s">
        <v>85</v>
      </c>
      <c r="B96" s="215">
        <f t="shared" ref="B96:AK96" si="22">B81</f>
        <v>11.138294436007419</v>
      </c>
      <c r="C96" s="156">
        <f t="shared" si="22"/>
        <v>11.46587123382797</v>
      </c>
      <c r="D96" s="156">
        <f t="shared" si="22"/>
        <v>10.387918655662636</v>
      </c>
      <c r="E96" s="156">
        <f t="shared" si="22"/>
        <v>11.786860701063</v>
      </c>
      <c r="F96" s="156">
        <f t="shared" si="22"/>
        <v>11.784450351383766</v>
      </c>
      <c r="G96" s="156">
        <f t="shared" si="22"/>
        <v>11.783740113913513</v>
      </c>
      <c r="H96" s="156">
        <f t="shared" si="22"/>
        <v>11.785695306691554</v>
      </c>
      <c r="I96" s="156">
        <f t="shared" si="22"/>
        <v>11.790449660932786</v>
      </c>
      <c r="J96" s="156">
        <f t="shared" si="22"/>
        <v>11.797021352399534</v>
      </c>
      <c r="K96" s="156">
        <f t="shared" si="22"/>
        <v>11.800775269183008</v>
      </c>
      <c r="L96" s="156">
        <f t="shared" si="22"/>
        <v>11.800749451306853</v>
      </c>
      <c r="M96" s="156">
        <f t="shared" si="22"/>
        <v>11.797631334741716</v>
      </c>
      <c r="N96" s="156">
        <f t="shared" si="22"/>
        <v>11.791470944070353</v>
      </c>
      <c r="O96" s="156">
        <f t="shared" si="22"/>
        <v>11.782747089866971</v>
      </c>
      <c r="P96" s="156">
        <f t="shared" si="22"/>
        <v>11.771781229632957</v>
      </c>
      <c r="Q96" s="156">
        <f t="shared" si="22"/>
        <v>11.753470115885673</v>
      </c>
      <c r="R96" s="156">
        <f t="shared" si="22"/>
        <v>11.732312048488605</v>
      </c>
      <c r="S96" s="156">
        <f t="shared" si="22"/>
        <v>11.707645923267798</v>
      </c>
      <c r="T96" s="156">
        <f t="shared" si="22"/>
        <v>11.678430953366401</v>
      </c>
      <c r="U96" s="156">
        <f t="shared" si="22"/>
        <v>11.643970280108341</v>
      </c>
      <c r="V96" s="156">
        <f t="shared" si="22"/>
        <v>11.600396633573583</v>
      </c>
      <c r="W96" s="156">
        <f t="shared" si="22"/>
        <v>11.551596264600798</v>
      </c>
      <c r="X96" s="156">
        <f t="shared" si="22"/>
        <v>11.498542152080532</v>
      </c>
      <c r="Y96" s="156">
        <f t="shared" si="22"/>
        <v>11.442789813925504</v>
      </c>
      <c r="Z96" s="156">
        <f t="shared" si="22"/>
        <v>11.38643706448992</v>
      </c>
      <c r="AA96" s="156">
        <f t="shared" si="22"/>
        <v>11.331764664344417</v>
      </c>
      <c r="AB96" s="156">
        <f t="shared" si="22"/>
        <v>11.280791489596488</v>
      </c>
      <c r="AC96" s="156">
        <f t="shared" si="22"/>
        <v>11.234886442807689</v>
      </c>
      <c r="AD96" s="156">
        <f t="shared" si="22"/>
        <v>11.19499156230267</v>
      </c>
      <c r="AE96" s="156">
        <f t="shared" si="22"/>
        <v>11.161604609405634</v>
      </c>
      <c r="AF96" s="156">
        <f t="shared" si="22"/>
        <v>11.135046663366138</v>
      </c>
      <c r="AG96" s="156">
        <f t="shared" si="22"/>
        <v>11.115012446215616</v>
      </c>
      <c r="AH96" s="156">
        <f t="shared" si="22"/>
        <v>11.101822306067032</v>
      </c>
      <c r="AI96" s="156">
        <f t="shared" si="22"/>
        <v>11.095403894101183</v>
      </c>
      <c r="AJ96" s="156">
        <f t="shared" si="22"/>
        <v>11.095441970870599</v>
      </c>
      <c r="AK96" s="216">
        <f t="shared" si="22"/>
        <v>11.101476003649882</v>
      </c>
    </row>
    <row r="97" spans="1:38" s="43" customFormat="1" ht="15" thickBot="1" x14ac:dyDescent="0.35">
      <c r="A97" s="152" t="s">
        <v>79</v>
      </c>
      <c r="B97" s="217">
        <f t="shared" ref="B97:AK97" si="23">B82</f>
        <v>14.712793333333332</v>
      </c>
      <c r="C97" s="218">
        <f t="shared" si="23"/>
        <v>13.59859732466667</v>
      </c>
      <c r="D97" s="218">
        <f t="shared" si="23"/>
        <v>12.4844120518034</v>
      </c>
      <c r="E97" s="218">
        <f t="shared" si="23"/>
        <v>12.142064259781566</v>
      </c>
      <c r="F97" s="218">
        <f t="shared" si="23"/>
        <v>11.80935488087797</v>
      </c>
      <c r="G97" s="218">
        <f t="shared" si="23"/>
        <v>11.486097386996731</v>
      </c>
      <c r="H97" s="218">
        <f t="shared" si="23"/>
        <v>11.171948117153597</v>
      </c>
      <c r="I97" s="218">
        <f t="shared" si="23"/>
        <v>10.866652480084916</v>
      </c>
      <c r="J97" s="218">
        <f t="shared" si="23"/>
        <v>10.569963016462786</v>
      </c>
      <c r="K97" s="218">
        <f t="shared" si="23"/>
        <v>10.16979339108693</v>
      </c>
      <c r="L97" s="218">
        <f t="shared" si="23"/>
        <v>9.7838896786031704</v>
      </c>
      <c r="M97" s="218">
        <f t="shared" si="23"/>
        <v>9.4118889744419452</v>
      </c>
      <c r="N97" s="218">
        <f t="shared" si="23"/>
        <v>9.0533171438287123</v>
      </c>
      <c r="O97" s="218">
        <f t="shared" si="23"/>
        <v>8.7077157169625732</v>
      </c>
      <c r="P97" s="218">
        <f t="shared" si="23"/>
        <v>8.3746413835944313</v>
      </c>
      <c r="Q97" s="218">
        <f t="shared" si="23"/>
        <v>8.0533975715675492</v>
      </c>
      <c r="R97" s="218">
        <f t="shared" si="23"/>
        <v>7.7438342860055451</v>
      </c>
      <c r="S97" s="218">
        <f t="shared" si="23"/>
        <v>7.4455507864668498</v>
      </c>
      <c r="T97" s="218">
        <f t="shared" si="23"/>
        <v>7.1581596253738313</v>
      </c>
      <c r="U97" s="218">
        <f t="shared" si="23"/>
        <v>6.8812862178456271</v>
      </c>
      <c r="V97" s="218">
        <f t="shared" si="23"/>
        <v>6.614407466105038</v>
      </c>
      <c r="W97" s="218">
        <f t="shared" si="23"/>
        <v>6.3573324468553585</v>
      </c>
      <c r="X97" s="218">
        <f t="shared" si="23"/>
        <v>6.1097227019625651</v>
      </c>
      <c r="Y97" s="218">
        <f t="shared" si="23"/>
        <v>5.8712510476751696</v>
      </c>
      <c r="Z97" s="218">
        <f t="shared" si="23"/>
        <v>5.6416012086456204</v>
      </c>
      <c r="AA97" s="218">
        <f t="shared" si="23"/>
        <v>5.4204674636075652</v>
      </c>
      <c r="AB97" s="218">
        <f t="shared" si="23"/>
        <v>5.2075543023431807</v>
      </c>
      <c r="AC97" s="218">
        <f t="shared" si="23"/>
        <v>5.0025760935861232</v>
      </c>
      <c r="AD97" s="218">
        <f t="shared" si="23"/>
        <v>4.805256763516649</v>
      </c>
      <c r="AE97" s="218">
        <f t="shared" si="23"/>
        <v>4.615329484516085</v>
      </c>
      <c r="AF97" s="218">
        <f t="shared" si="23"/>
        <v>4.4325363738582073</v>
      </c>
      <c r="AG97" s="218">
        <f t="shared" si="23"/>
        <v>4.2566282020250714</v>
      </c>
      <c r="AH97" s="218">
        <f t="shared" si="23"/>
        <v>4.0873641103445575</v>
      </c>
      <c r="AI97" s="218">
        <f t="shared" si="23"/>
        <v>3.9245113376562766</v>
      </c>
      <c r="AJ97" s="218">
        <f t="shared" si="23"/>
        <v>3.7678449557216602</v>
      </c>
      <c r="AK97" s="219">
        <f t="shared" si="23"/>
        <v>3.617147613102806</v>
      </c>
    </row>
    <row r="98" spans="1:38" s="43" customFormat="1" hidden="1" x14ac:dyDescent="0.3">
      <c r="A98" s="145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</row>
    <row r="99" spans="1:38" s="43" customFormat="1" hidden="1" x14ac:dyDescent="0.3">
      <c r="A99" s="145" t="s">
        <v>401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</row>
    <row r="100" spans="1:38" s="43" customFormat="1" hidden="1" x14ac:dyDescent="0.3">
      <c r="A100" s="145" t="s">
        <v>270</v>
      </c>
      <c r="B100" s="145">
        <v>2014</v>
      </c>
      <c r="C100" s="145">
        <v>2015</v>
      </c>
      <c r="D100" s="145">
        <v>2016</v>
      </c>
      <c r="E100" s="145">
        <v>2017</v>
      </c>
      <c r="F100" s="145">
        <v>2018</v>
      </c>
      <c r="G100" s="145">
        <v>2019</v>
      </c>
      <c r="H100" s="145">
        <v>2020</v>
      </c>
      <c r="I100" s="145">
        <v>2021</v>
      </c>
      <c r="J100" s="145">
        <v>2022</v>
      </c>
      <c r="K100" s="145">
        <v>2023</v>
      </c>
      <c r="L100" s="145">
        <v>2024</v>
      </c>
      <c r="M100" s="145">
        <v>2025</v>
      </c>
      <c r="N100" s="145">
        <v>2026</v>
      </c>
      <c r="O100" s="145">
        <v>2027</v>
      </c>
      <c r="P100" s="145">
        <v>2028</v>
      </c>
      <c r="Q100" s="145">
        <v>2029</v>
      </c>
      <c r="R100" s="145">
        <v>2030</v>
      </c>
      <c r="S100" s="145">
        <v>2031</v>
      </c>
      <c r="T100" s="145">
        <v>2032</v>
      </c>
      <c r="U100" s="145">
        <v>2033</v>
      </c>
      <c r="V100" s="145">
        <v>2034</v>
      </c>
      <c r="W100" s="145">
        <v>2035</v>
      </c>
      <c r="X100" s="145">
        <v>2036</v>
      </c>
      <c r="Y100" s="145">
        <v>2037</v>
      </c>
      <c r="Z100" s="145">
        <v>2038</v>
      </c>
      <c r="AA100" s="145">
        <v>2039</v>
      </c>
      <c r="AB100" s="145">
        <v>2040</v>
      </c>
      <c r="AC100" s="145">
        <v>2041</v>
      </c>
      <c r="AD100" s="145">
        <v>2042</v>
      </c>
      <c r="AE100" s="145">
        <v>2043</v>
      </c>
      <c r="AF100" s="145">
        <v>2044</v>
      </c>
      <c r="AG100" s="145">
        <v>2045</v>
      </c>
      <c r="AH100" s="145">
        <v>2046</v>
      </c>
      <c r="AI100" s="145">
        <v>2047</v>
      </c>
      <c r="AJ100" s="145">
        <v>2048</v>
      </c>
      <c r="AK100" s="43">
        <v>2049</v>
      </c>
      <c r="AL100" s="43">
        <v>2050</v>
      </c>
    </row>
    <row r="101" spans="1:38" s="43" customFormat="1" hidden="1" x14ac:dyDescent="0.3">
      <c r="A101" s="145" t="s">
        <v>407</v>
      </c>
      <c r="B101" s="145">
        <v>7.6</v>
      </c>
      <c r="C101" s="145">
        <v>7.6</v>
      </c>
      <c r="D101" s="145">
        <v>7.6</v>
      </c>
      <c r="E101" s="145">
        <v>7.5</v>
      </c>
      <c r="F101" s="145">
        <v>7.5</v>
      </c>
      <c r="G101" s="145">
        <v>7.4</v>
      </c>
      <c r="H101" s="145">
        <v>7.3</v>
      </c>
      <c r="I101" s="145">
        <v>7.3</v>
      </c>
      <c r="J101" s="145">
        <v>7.2</v>
      </c>
      <c r="K101" s="145">
        <v>7.2</v>
      </c>
      <c r="L101" s="145">
        <v>7.1</v>
      </c>
      <c r="M101" s="145">
        <v>7.1</v>
      </c>
      <c r="N101" s="145">
        <v>7</v>
      </c>
      <c r="O101" s="145">
        <v>7</v>
      </c>
      <c r="P101" s="145">
        <v>6.9</v>
      </c>
      <c r="Q101" s="145">
        <v>6.9</v>
      </c>
      <c r="R101" s="145">
        <v>6.8</v>
      </c>
      <c r="S101" s="145">
        <v>6.7</v>
      </c>
      <c r="T101" s="145">
        <v>6.7</v>
      </c>
      <c r="U101" s="145">
        <v>6.6</v>
      </c>
      <c r="V101" s="145">
        <v>6.6</v>
      </c>
      <c r="W101" s="145">
        <v>6.5</v>
      </c>
      <c r="X101" s="145">
        <v>6.5</v>
      </c>
      <c r="Y101" s="145">
        <v>6.4</v>
      </c>
      <c r="Z101" s="145">
        <v>6.3</v>
      </c>
      <c r="AA101" s="145">
        <v>6.3</v>
      </c>
      <c r="AB101" s="145">
        <v>6.2</v>
      </c>
      <c r="AC101" s="145">
        <v>6.1</v>
      </c>
      <c r="AD101" s="145">
        <v>6.1</v>
      </c>
      <c r="AE101" s="145">
        <v>6</v>
      </c>
      <c r="AF101" s="145">
        <v>6</v>
      </c>
      <c r="AG101" s="145">
        <v>5.9</v>
      </c>
      <c r="AH101" s="145">
        <v>5.8</v>
      </c>
      <c r="AI101" s="145">
        <v>5.8</v>
      </c>
      <c r="AJ101" s="145">
        <v>5.7</v>
      </c>
      <c r="AK101" s="43">
        <v>5.6</v>
      </c>
      <c r="AL101" s="43">
        <v>5.6</v>
      </c>
    </row>
    <row r="102" spans="1:38" s="43" customFormat="1" hidden="1" x14ac:dyDescent="0.3">
      <c r="A102" s="145" t="s">
        <v>81</v>
      </c>
      <c r="B102" s="145">
        <v>211.5</v>
      </c>
      <c r="C102" s="145">
        <v>208.5</v>
      </c>
      <c r="D102" s="145">
        <v>206.4</v>
      </c>
      <c r="E102" s="145">
        <v>204.3</v>
      </c>
      <c r="F102" s="145">
        <v>202.4</v>
      </c>
      <c r="G102" s="145">
        <v>200.9</v>
      </c>
      <c r="H102" s="145">
        <v>199.1</v>
      </c>
      <c r="I102" s="145">
        <v>197.4</v>
      </c>
      <c r="J102" s="145">
        <v>195.9</v>
      </c>
      <c r="K102" s="145">
        <v>194.5</v>
      </c>
      <c r="L102" s="145">
        <v>194</v>
      </c>
      <c r="M102" s="145">
        <v>193.6</v>
      </c>
      <c r="N102" s="145">
        <v>193.5</v>
      </c>
      <c r="O102" s="145">
        <v>193.5</v>
      </c>
      <c r="P102" s="145">
        <v>193.8</v>
      </c>
      <c r="Q102" s="145">
        <v>194.1</v>
      </c>
      <c r="R102" s="145">
        <v>194.5</v>
      </c>
      <c r="S102" s="145">
        <v>195.4</v>
      </c>
      <c r="T102" s="145">
        <v>196.6</v>
      </c>
      <c r="U102" s="145">
        <v>198.3</v>
      </c>
      <c r="V102" s="145">
        <v>200.4</v>
      </c>
      <c r="W102" s="145">
        <v>202.8</v>
      </c>
      <c r="X102" s="145">
        <v>205.6</v>
      </c>
      <c r="Y102" s="145">
        <v>208.7</v>
      </c>
      <c r="Z102" s="145">
        <v>211.9</v>
      </c>
      <c r="AA102" s="145">
        <v>215.4</v>
      </c>
      <c r="AB102" s="145">
        <v>218.9</v>
      </c>
      <c r="AC102" s="145">
        <v>222.5</v>
      </c>
      <c r="AD102" s="145">
        <v>226</v>
      </c>
      <c r="AE102" s="145">
        <v>229.5</v>
      </c>
      <c r="AF102" s="145">
        <v>232.9</v>
      </c>
      <c r="AG102" s="145">
        <v>236.1</v>
      </c>
      <c r="AH102" s="145">
        <v>239.1</v>
      </c>
      <c r="AI102" s="145">
        <v>242</v>
      </c>
      <c r="AJ102" s="145">
        <v>244.7</v>
      </c>
      <c r="AK102" s="43">
        <v>247.3</v>
      </c>
      <c r="AL102" s="43">
        <v>249.7</v>
      </c>
    </row>
    <row r="103" spans="1:38" s="43" customFormat="1" hidden="1" x14ac:dyDescent="0.3">
      <c r="A103" s="145" t="s">
        <v>82</v>
      </c>
      <c r="B103" s="145">
        <v>188.7</v>
      </c>
      <c r="C103" s="145">
        <v>189.1</v>
      </c>
      <c r="D103" s="145">
        <v>188.8</v>
      </c>
      <c r="E103" s="145">
        <v>188.3</v>
      </c>
      <c r="F103" s="145">
        <v>187.6</v>
      </c>
      <c r="G103" s="145">
        <v>186.7</v>
      </c>
      <c r="H103" s="145">
        <v>185.6</v>
      </c>
      <c r="I103" s="145">
        <v>184.3</v>
      </c>
      <c r="J103" s="145">
        <v>182.7</v>
      </c>
      <c r="K103" s="145">
        <v>180.8</v>
      </c>
      <c r="L103" s="145">
        <v>179.1</v>
      </c>
      <c r="M103" s="145">
        <v>176.9</v>
      </c>
      <c r="N103" s="145">
        <v>174.2</v>
      </c>
      <c r="O103" s="145">
        <v>171.1</v>
      </c>
      <c r="P103" s="145">
        <v>167.5</v>
      </c>
      <c r="Q103" s="145">
        <v>163.6</v>
      </c>
      <c r="R103" s="145">
        <v>159.19999999999999</v>
      </c>
      <c r="S103" s="145">
        <v>153.1</v>
      </c>
      <c r="T103" s="145">
        <v>147</v>
      </c>
      <c r="U103" s="145">
        <v>140.9</v>
      </c>
      <c r="V103" s="145">
        <v>134.9</v>
      </c>
      <c r="W103" s="145">
        <v>128.9</v>
      </c>
      <c r="X103" s="145">
        <v>123</v>
      </c>
      <c r="Y103" s="145">
        <v>117.2</v>
      </c>
      <c r="Z103" s="145">
        <v>111.6</v>
      </c>
      <c r="AA103" s="145">
        <v>106.1</v>
      </c>
      <c r="AB103" s="145">
        <v>100.7</v>
      </c>
      <c r="AC103" s="145">
        <v>95.6</v>
      </c>
      <c r="AD103" s="145">
        <v>90.6</v>
      </c>
      <c r="AE103" s="145">
        <v>85.9</v>
      </c>
      <c r="AF103" s="145">
        <v>81.3</v>
      </c>
      <c r="AG103" s="145">
        <v>77</v>
      </c>
      <c r="AH103" s="145">
        <v>72.900000000000006</v>
      </c>
      <c r="AI103" s="145">
        <v>69.099999999999994</v>
      </c>
      <c r="AJ103" s="145">
        <v>65.5</v>
      </c>
      <c r="AK103" s="43">
        <v>62.1</v>
      </c>
      <c r="AL103" s="43">
        <v>59</v>
      </c>
    </row>
    <row r="104" spans="1:38" s="43" customFormat="1" hidden="1" x14ac:dyDescent="0.3">
      <c r="A104" s="145" t="s">
        <v>84</v>
      </c>
      <c r="B104" s="145">
        <v>343.5</v>
      </c>
      <c r="C104" s="145">
        <v>342.5</v>
      </c>
      <c r="D104" s="145">
        <v>339.7</v>
      </c>
      <c r="E104" s="145">
        <v>336.5</v>
      </c>
      <c r="F104" s="145">
        <v>332.8</v>
      </c>
      <c r="G104" s="145">
        <v>328</v>
      </c>
      <c r="H104" s="145">
        <v>320.89999999999998</v>
      </c>
      <c r="I104" s="145">
        <v>313.3</v>
      </c>
      <c r="J104" s="145">
        <v>305.3</v>
      </c>
      <c r="K104" s="145">
        <v>296.8</v>
      </c>
      <c r="L104" s="145">
        <v>288.3</v>
      </c>
      <c r="M104" s="145">
        <v>278.60000000000002</v>
      </c>
      <c r="N104" s="145">
        <v>268.89999999999998</v>
      </c>
      <c r="O104" s="145">
        <v>259.10000000000002</v>
      </c>
      <c r="P104" s="145">
        <v>249.2</v>
      </c>
      <c r="Q104" s="145">
        <v>239.5</v>
      </c>
      <c r="R104" s="145">
        <v>229.9</v>
      </c>
      <c r="S104" s="145">
        <v>222.8</v>
      </c>
      <c r="T104" s="145">
        <v>215</v>
      </c>
      <c r="U104" s="145">
        <v>206.5</v>
      </c>
      <c r="V104" s="145">
        <v>197.2</v>
      </c>
      <c r="W104" s="145">
        <v>187.4</v>
      </c>
      <c r="X104" s="145">
        <v>177.4</v>
      </c>
      <c r="Y104" s="145">
        <v>167.3</v>
      </c>
      <c r="Z104" s="145">
        <v>157.19999999999999</v>
      </c>
      <c r="AA104" s="145">
        <v>147.30000000000001</v>
      </c>
      <c r="AB104" s="145">
        <v>137.6</v>
      </c>
      <c r="AC104" s="145">
        <v>128.19999999999999</v>
      </c>
      <c r="AD104" s="145">
        <v>119.3</v>
      </c>
      <c r="AE104" s="145">
        <v>110.8</v>
      </c>
      <c r="AF104" s="145">
        <v>103</v>
      </c>
      <c r="AG104" s="145">
        <v>95.7</v>
      </c>
      <c r="AH104" s="145">
        <v>89</v>
      </c>
      <c r="AI104" s="145">
        <v>82.8</v>
      </c>
      <c r="AJ104" s="145">
        <v>77</v>
      </c>
      <c r="AK104" s="43">
        <v>71.400000000000006</v>
      </c>
      <c r="AL104" s="43">
        <v>66.099999999999994</v>
      </c>
    </row>
    <row r="105" spans="1:38" s="43" customFormat="1" hidden="1" x14ac:dyDescent="0.3">
      <c r="A105" s="145" t="s">
        <v>242</v>
      </c>
      <c r="B105" s="145">
        <v>11.1</v>
      </c>
      <c r="C105" s="145">
        <v>11.2</v>
      </c>
      <c r="D105" s="145">
        <v>11.3</v>
      </c>
      <c r="E105" s="145">
        <v>11.4</v>
      </c>
      <c r="F105" s="145">
        <v>11.5</v>
      </c>
      <c r="G105" s="145">
        <v>11.6</v>
      </c>
      <c r="H105" s="145">
        <v>11.6</v>
      </c>
      <c r="I105" s="145">
        <v>11.7</v>
      </c>
      <c r="J105" s="145">
        <v>11.8</v>
      </c>
      <c r="K105" s="145">
        <v>11.9</v>
      </c>
      <c r="L105" s="145">
        <v>12</v>
      </c>
      <c r="M105" s="145">
        <v>12.1</v>
      </c>
      <c r="N105" s="145">
        <v>12.2</v>
      </c>
      <c r="O105" s="145">
        <v>12.3</v>
      </c>
      <c r="P105" s="145">
        <v>12.4</v>
      </c>
      <c r="Q105" s="145">
        <v>12.5</v>
      </c>
      <c r="R105" s="145">
        <v>12.6</v>
      </c>
      <c r="S105" s="145">
        <v>12.6</v>
      </c>
      <c r="T105" s="145">
        <v>12.7</v>
      </c>
      <c r="U105" s="145">
        <v>12.8</v>
      </c>
      <c r="V105" s="145">
        <v>12.9</v>
      </c>
      <c r="W105" s="145">
        <v>13</v>
      </c>
      <c r="X105" s="145">
        <v>13.1</v>
      </c>
      <c r="Y105" s="145">
        <v>13.2</v>
      </c>
      <c r="Z105" s="145">
        <v>13.3</v>
      </c>
      <c r="AA105" s="145">
        <v>13.4</v>
      </c>
      <c r="AB105" s="145">
        <v>13.5</v>
      </c>
      <c r="AC105" s="145">
        <v>13.6</v>
      </c>
      <c r="AD105" s="145">
        <v>13.7</v>
      </c>
      <c r="AE105" s="145">
        <v>13.9</v>
      </c>
      <c r="AF105" s="145">
        <v>14</v>
      </c>
      <c r="AG105" s="145">
        <v>14.1</v>
      </c>
      <c r="AH105" s="145">
        <v>14.2</v>
      </c>
      <c r="AI105" s="145">
        <v>14.3</v>
      </c>
      <c r="AJ105" s="145">
        <v>14.4</v>
      </c>
      <c r="AK105" s="43">
        <v>14.5</v>
      </c>
      <c r="AL105" s="43">
        <v>14.6</v>
      </c>
    </row>
    <row r="106" spans="1:38" hidden="1" x14ac:dyDescent="0.3">
      <c r="A106" s="145" t="s">
        <v>80</v>
      </c>
      <c r="B106" s="145">
        <v>124.7</v>
      </c>
      <c r="C106" s="145">
        <v>125.5</v>
      </c>
      <c r="D106" s="145">
        <v>125.7</v>
      </c>
      <c r="E106" s="145">
        <v>126</v>
      </c>
      <c r="F106" s="145">
        <v>126.3</v>
      </c>
      <c r="G106" s="145">
        <v>126.5</v>
      </c>
      <c r="H106" s="145">
        <v>126.5</v>
      </c>
      <c r="I106" s="145">
        <v>126.5</v>
      </c>
      <c r="J106" s="145">
        <v>126.4</v>
      </c>
      <c r="K106" s="145">
        <v>126.3</v>
      </c>
      <c r="L106" s="145">
        <v>126.2</v>
      </c>
      <c r="M106" s="145">
        <v>126</v>
      </c>
      <c r="N106" s="145">
        <v>125.8</v>
      </c>
      <c r="O106" s="145">
        <v>125.5</v>
      </c>
      <c r="P106" s="145">
        <v>125.2</v>
      </c>
      <c r="Q106" s="145">
        <v>125</v>
      </c>
      <c r="R106" s="145">
        <v>124.7</v>
      </c>
      <c r="S106" s="145">
        <v>120.5</v>
      </c>
      <c r="T106" s="145">
        <v>116.2</v>
      </c>
      <c r="U106" s="145">
        <v>111.7</v>
      </c>
      <c r="V106" s="145">
        <v>107.1</v>
      </c>
      <c r="W106" s="145">
        <v>102.3</v>
      </c>
      <c r="X106" s="145">
        <v>97.4</v>
      </c>
      <c r="Y106" s="145">
        <v>92.5</v>
      </c>
      <c r="Z106" s="145">
        <v>87.5</v>
      </c>
      <c r="AA106" s="145">
        <v>82.5</v>
      </c>
      <c r="AB106" s="145">
        <v>77.599999999999994</v>
      </c>
      <c r="AC106" s="145">
        <v>72.8</v>
      </c>
      <c r="AD106" s="145">
        <v>68</v>
      </c>
      <c r="AE106" s="145">
        <v>63.4</v>
      </c>
      <c r="AF106" s="145">
        <v>58.9</v>
      </c>
      <c r="AG106" s="145">
        <v>54.5</v>
      </c>
      <c r="AH106" s="145">
        <v>50.4</v>
      </c>
      <c r="AI106" s="145">
        <v>46.4</v>
      </c>
      <c r="AJ106" s="145">
        <v>42.6</v>
      </c>
      <c r="AK106">
        <v>39</v>
      </c>
      <c r="AL106">
        <v>35.6</v>
      </c>
    </row>
    <row r="107" spans="1:38" hidden="1" x14ac:dyDescent="0.3">
      <c r="A107" s="145" t="s">
        <v>85</v>
      </c>
      <c r="B107" s="146">
        <v>10.9</v>
      </c>
      <c r="C107" s="146">
        <v>10.9</v>
      </c>
      <c r="D107" s="146">
        <v>10.8</v>
      </c>
      <c r="E107" s="146">
        <v>10.7</v>
      </c>
      <c r="F107" s="146">
        <v>10.5</v>
      </c>
      <c r="G107" s="146">
        <v>10.3</v>
      </c>
      <c r="H107" s="146">
        <v>10.1</v>
      </c>
      <c r="I107" s="146">
        <v>9.9</v>
      </c>
      <c r="J107" s="146">
        <v>9.6</v>
      </c>
      <c r="K107" s="146">
        <v>9.4</v>
      </c>
      <c r="L107" s="146">
        <v>9.1999999999999993</v>
      </c>
      <c r="M107" s="146">
        <v>8.9</v>
      </c>
      <c r="N107" s="146">
        <v>8.6999999999999993</v>
      </c>
      <c r="O107" s="146">
        <v>8.5</v>
      </c>
      <c r="P107" s="146">
        <v>8.3000000000000007</v>
      </c>
      <c r="Q107" s="146">
        <v>8.1</v>
      </c>
      <c r="R107" s="146">
        <v>7.9</v>
      </c>
      <c r="S107" s="146">
        <v>7.7</v>
      </c>
      <c r="T107" s="146">
        <v>7.5</v>
      </c>
      <c r="U107" s="146">
        <v>7.3</v>
      </c>
      <c r="V107" s="146">
        <v>7.1</v>
      </c>
      <c r="W107" s="146">
        <v>6.9</v>
      </c>
      <c r="X107" s="146">
        <v>6.8</v>
      </c>
      <c r="Y107" s="146">
        <v>6.6</v>
      </c>
      <c r="Z107" s="146">
        <v>6.4</v>
      </c>
      <c r="AA107" s="146">
        <v>6.2</v>
      </c>
      <c r="AB107" s="146">
        <v>6.1</v>
      </c>
      <c r="AC107" s="146">
        <v>5.9</v>
      </c>
      <c r="AD107" s="146">
        <v>5.7</v>
      </c>
      <c r="AE107" s="146">
        <v>5.6</v>
      </c>
      <c r="AF107" s="146">
        <v>5.4</v>
      </c>
      <c r="AG107" s="146">
        <v>5.3</v>
      </c>
      <c r="AH107" s="146">
        <v>5.0999999999999996</v>
      </c>
      <c r="AI107" s="146">
        <v>5</v>
      </c>
      <c r="AJ107" s="146">
        <v>4.8</v>
      </c>
      <c r="AK107">
        <v>4.7</v>
      </c>
      <c r="AL107">
        <v>4.5999999999999996</v>
      </c>
    </row>
    <row r="108" spans="1:38" hidden="1" x14ac:dyDescent="0.3">
      <c r="A108" s="145" t="s">
        <v>385</v>
      </c>
      <c r="B108" s="146">
        <v>15.8</v>
      </c>
      <c r="C108" s="146">
        <v>15.4</v>
      </c>
      <c r="D108" s="146">
        <v>14.8</v>
      </c>
      <c r="E108" s="146">
        <v>14.3</v>
      </c>
      <c r="F108" s="146">
        <v>13.8</v>
      </c>
      <c r="G108" s="146">
        <v>13.3</v>
      </c>
      <c r="H108" s="146">
        <v>12.8</v>
      </c>
      <c r="I108" s="146">
        <v>12.3</v>
      </c>
      <c r="J108" s="146">
        <v>11.9</v>
      </c>
      <c r="K108" s="146">
        <v>11.4</v>
      </c>
      <c r="L108" s="146">
        <v>11</v>
      </c>
      <c r="M108" s="146">
        <v>10.6</v>
      </c>
      <c r="N108" s="146">
        <v>10.199999999999999</v>
      </c>
      <c r="O108" s="146">
        <v>9.8000000000000007</v>
      </c>
      <c r="P108" s="146">
        <v>9.4</v>
      </c>
      <c r="Q108" s="146">
        <v>9</v>
      </c>
      <c r="R108" s="146">
        <v>8.6999999999999993</v>
      </c>
      <c r="S108" s="146">
        <v>8.4</v>
      </c>
      <c r="T108" s="146">
        <v>8</v>
      </c>
      <c r="U108" s="146">
        <v>7.7</v>
      </c>
      <c r="V108" s="146">
        <v>7.4</v>
      </c>
      <c r="W108" s="146">
        <v>7.2</v>
      </c>
      <c r="X108" s="146">
        <v>6.9</v>
      </c>
      <c r="Y108" s="146">
        <v>6.6</v>
      </c>
      <c r="Z108" s="146">
        <v>6.4</v>
      </c>
      <c r="AA108" s="146">
        <v>6.1</v>
      </c>
      <c r="AB108" s="146">
        <v>5.9</v>
      </c>
      <c r="AC108" s="146">
        <v>5.6</v>
      </c>
      <c r="AD108" s="146">
        <v>5.4</v>
      </c>
      <c r="AE108" s="146">
        <v>5.2</v>
      </c>
      <c r="AF108" s="146">
        <v>5</v>
      </c>
      <c r="AG108" s="146">
        <v>4.8</v>
      </c>
      <c r="AH108" s="146">
        <v>4.5999999999999996</v>
      </c>
      <c r="AI108" s="146">
        <v>4.4000000000000004</v>
      </c>
      <c r="AJ108" s="146">
        <v>4.3</v>
      </c>
      <c r="AK108">
        <v>4.0999999999999996</v>
      </c>
      <c r="AL108">
        <v>3.9</v>
      </c>
    </row>
    <row r="109" spans="1:38" hidden="1" x14ac:dyDescent="0.3">
      <c r="A109" s="145" t="s">
        <v>227</v>
      </c>
      <c r="B109" s="146">
        <v>6.6</v>
      </c>
      <c r="C109" s="146">
        <v>6.7</v>
      </c>
      <c r="D109" s="146">
        <v>6.7</v>
      </c>
      <c r="E109" s="146">
        <v>6.7</v>
      </c>
      <c r="F109" s="146">
        <v>6.7</v>
      </c>
      <c r="G109" s="146">
        <v>6.7</v>
      </c>
      <c r="H109" s="146">
        <v>6.7</v>
      </c>
      <c r="I109" s="146">
        <v>6.7</v>
      </c>
      <c r="J109" s="146">
        <v>6.7</v>
      </c>
      <c r="K109" s="146">
        <v>6.7</v>
      </c>
      <c r="L109" s="146">
        <v>6.7</v>
      </c>
      <c r="M109" s="146">
        <v>6.7</v>
      </c>
      <c r="N109" s="146">
        <v>6.7</v>
      </c>
      <c r="O109" s="146">
        <v>6.7</v>
      </c>
      <c r="P109" s="146">
        <v>6.7</v>
      </c>
      <c r="Q109" s="146">
        <v>6.7</v>
      </c>
      <c r="R109" s="146">
        <v>6.6</v>
      </c>
      <c r="S109" s="146">
        <v>6.6</v>
      </c>
      <c r="T109" s="146">
        <v>6.5</v>
      </c>
      <c r="U109" s="146">
        <v>6.5</v>
      </c>
      <c r="V109" s="146">
        <v>6.5</v>
      </c>
      <c r="W109" s="146">
        <v>6.4</v>
      </c>
      <c r="X109" s="146">
        <v>6.3</v>
      </c>
      <c r="Y109" s="146">
        <v>6.3</v>
      </c>
      <c r="Z109" s="146">
        <v>6.2</v>
      </c>
      <c r="AA109" s="146">
        <v>6.2</v>
      </c>
      <c r="AB109" s="146">
        <v>6.1</v>
      </c>
      <c r="AC109" s="146">
        <v>6</v>
      </c>
      <c r="AD109" s="146">
        <v>5.9</v>
      </c>
      <c r="AE109" s="146">
        <v>5.8</v>
      </c>
      <c r="AF109" s="146">
        <v>5.7</v>
      </c>
      <c r="AG109" s="146">
        <v>5.5</v>
      </c>
      <c r="AH109" s="146">
        <v>5.4</v>
      </c>
      <c r="AI109" s="146">
        <v>5.3</v>
      </c>
      <c r="AJ109" s="146">
        <v>5.2</v>
      </c>
      <c r="AK109">
        <v>5</v>
      </c>
      <c r="AL109">
        <v>4.9000000000000004</v>
      </c>
    </row>
    <row r="110" spans="1:38" hidden="1" x14ac:dyDescent="0.3">
      <c r="A110" s="145" t="s">
        <v>83</v>
      </c>
      <c r="B110" s="146" t="s">
        <v>337</v>
      </c>
      <c r="C110" s="146" t="s">
        <v>337</v>
      </c>
      <c r="D110" s="146" t="s">
        <v>337</v>
      </c>
      <c r="E110" s="146" t="s">
        <v>337</v>
      </c>
      <c r="F110" s="146" t="s">
        <v>337</v>
      </c>
      <c r="G110" s="146" t="s">
        <v>337</v>
      </c>
      <c r="H110" s="146" t="s">
        <v>337</v>
      </c>
      <c r="I110" s="146" t="s">
        <v>337</v>
      </c>
      <c r="J110" s="146" t="s">
        <v>337</v>
      </c>
      <c r="K110" s="146" t="s">
        <v>337</v>
      </c>
      <c r="L110" s="146" t="s">
        <v>337</v>
      </c>
      <c r="M110" s="146" t="s">
        <v>337</v>
      </c>
      <c r="N110" s="146" t="s">
        <v>337</v>
      </c>
      <c r="O110" s="146" t="s">
        <v>337</v>
      </c>
      <c r="P110" s="146" t="s">
        <v>337</v>
      </c>
      <c r="Q110" s="146" t="s">
        <v>337</v>
      </c>
      <c r="R110" s="146" t="s">
        <v>337</v>
      </c>
      <c r="S110" s="146">
        <v>1.7</v>
      </c>
      <c r="T110" s="146">
        <v>3.3</v>
      </c>
      <c r="U110" s="146">
        <v>4.7</v>
      </c>
      <c r="V110" s="146">
        <v>6.1</v>
      </c>
      <c r="W110" s="146">
        <v>7.4</v>
      </c>
      <c r="X110" s="146">
        <v>8.5</v>
      </c>
      <c r="Y110" s="146">
        <v>9.6</v>
      </c>
      <c r="Z110" s="146">
        <v>10.5</v>
      </c>
      <c r="AA110" s="146">
        <v>11.4</v>
      </c>
      <c r="AB110" s="146">
        <v>12.1</v>
      </c>
      <c r="AC110" s="146">
        <v>12.8</v>
      </c>
      <c r="AD110" s="146">
        <v>13.4</v>
      </c>
      <c r="AE110" s="146">
        <v>13.8</v>
      </c>
      <c r="AF110" s="146">
        <v>14.3</v>
      </c>
      <c r="AG110" s="146">
        <v>14.6</v>
      </c>
      <c r="AH110" s="146">
        <v>14.9</v>
      </c>
      <c r="AI110" s="146">
        <v>15.2</v>
      </c>
      <c r="AJ110" s="146">
        <v>15.4</v>
      </c>
      <c r="AK110">
        <v>15.6</v>
      </c>
      <c r="AL110">
        <v>15.8</v>
      </c>
    </row>
    <row r="111" spans="1:38" hidden="1" x14ac:dyDescent="0.3">
      <c r="A111" s="145" t="s">
        <v>51</v>
      </c>
      <c r="B111" s="146" t="s">
        <v>337</v>
      </c>
      <c r="C111" s="146" t="s">
        <v>337</v>
      </c>
      <c r="D111" s="146" t="s">
        <v>337</v>
      </c>
      <c r="E111" s="146" t="s">
        <v>337</v>
      </c>
      <c r="F111" s="146" t="s">
        <v>337</v>
      </c>
      <c r="G111" s="146" t="s">
        <v>337</v>
      </c>
      <c r="H111" s="146" t="s">
        <v>337</v>
      </c>
      <c r="I111" s="146" t="s">
        <v>337</v>
      </c>
      <c r="J111" s="146" t="s">
        <v>337</v>
      </c>
      <c r="K111" s="146" t="s">
        <v>337</v>
      </c>
      <c r="L111" s="146" t="s">
        <v>337</v>
      </c>
      <c r="M111" s="146" t="s">
        <v>337</v>
      </c>
      <c r="N111" s="146" t="s">
        <v>337</v>
      </c>
      <c r="O111" s="146" t="s">
        <v>337</v>
      </c>
      <c r="P111" s="146" t="s">
        <v>337</v>
      </c>
      <c r="Q111" s="146" t="s">
        <v>337</v>
      </c>
      <c r="R111" s="146" t="s">
        <v>337</v>
      </c>
      <c r="S111" s="146">
        <v>3.8</v>
      </c>
      <c r="T111" s="146">
        <v>7.6</v>
      </c>
      <c r="U111" s="146">
        <v>11.3</v>
      </c>
      <c r="V111" s="146">
        <v>14.9</v>
      </c>
      <c r="W111" s="146">
        <v>18.399999999999999</v>
      </c>
      <c r="X111" s="146">
        <v>21.8</v>
      </c>
      <c r="Y111" s="146">
        <v>25.1</v>
      </c>
      <c r="Z111" s="146">
        <v>28.2</v>
      </c>
      <c r="AA111" s="146">
        <v>31.2</v>
      </c>
      <c r="AB111" s="146">
        <v>34</v>
      </c>
      <c r="AC111" s="146">
        <v>36.6</v>
      </c>
      <c r="AD111" s="146">
        <v>39.1</v>
      </c>
      <c r="AE111" s="146">
        <v>41.3</v>
      </c>
      <c r="AF111" s="146">
        <v>43.5</v>
      </c>
      <c r="AG111" s="146">
        <v>45.5</v>
      </c>
      <c r="AH111" s="146">
        <v>47.3</v>
      </c>
      <c r="AI111" s="146">
        <v>49.1</v>
      </c>
      <c r="AJ111" s="146">
        <v>50.8</v>
      </c>
      <c r="AK111">
        <v>52.5</v>
      </c>
      <c r="AL111">
        <v>54.1</v>
      </c>
    </row>
    <row r="112" spans="1:38" hidden="1" x14ac:dyDescent="0.3">
      <c r="A112" s="145" t="s">
        <v>52</v>
      </c>
      <c r="B112" s="146">
        <v>920.5</v>
      </c>
      <c r="C112" s="146">
        <v>917.3</v>
      </c>
      <c r="D112" s="146">
        <v>911.9</v>
      </c>
      <c r="E112" s="146">
        <v>905.7</v>
      </c>
      <c r="F112" s="146">
        <v>899.1</v>
      </c>
      <c r="G112" s="146">
        <v>891.4</v>
      </c>
      <c r="H112" s="146">
        <v>880.7</v>
      </c>
      <c r="I112" s="146">
        <v>869.4</v>
      </c>
      <c r="J112" s="146">
        <v>857.5</v>
      </c>
      <c r="K112" s="146">
        <v>845.1</v>
      </c>
      <c r="L112" s="146">
        <v>833.6</v>
      </c>
      <c r="M112" s="146">
        <v>820.6</v>
      </c>
      <c r="N112" s="146">
        <v>807.2</v>
      </c>
      <c r="O112" s="146">
        <v>793.5</v>
      </c>
      <c r="P112" s="146">
        <v>779.4</v>
      </c>
      <c r="Q112" s="146">
        <v>765.2</v>
      </c>
      <c r="R112" s="146">
        <v>750.9</v>
      </c>
      <c r="S112" s="146">
        <v>739.3</v>
      </c>
      <c r="T112" s="146">
        <v>727.1</v>
      </c>
      <c r="U112" s="146">
        <v>714.3</v>
      </c>
      <c r="V112" s="146">
        <v>701</v>
      </c>
      <c r="W112" s="146">
        <v>687.2</v>
      </c>
      <c r="X112" s="146">
        <v>673.3</v>
      </c>
      <c r="Y112" s="146">
        <v>659.4</v>
      </c>
      <c r="Z112" s="146">
        <v>645.6</v>
      </c>
      <c r="AA112" s="146">
        <v>632</v>
      </c>
      <c r="AB112" s="146">
        <v>618.70000000000005</v>
      </c>
      <c r="AC112" s="146">
        <v>605.70000000000005</v>
      </c>
      <c r="AD112" s="146">
        <v>593.20000000000005</v>
      </c>
      <c r="AE112" s="146">
        <v>581.29999999999995</v>
      </c>
      <c r="AF112" s="146">
        <v>569.79999999999995</v>
      </c>
      <c r="AG112" s="146">
        <v>559</v>
      </c>
      <c r="AH112" s="146">
        <v>548.9</v>
      </c>
      <c r="AI112" s="146">
        <v>539.29999999999995</v>
      </c>
      <c r="AJ112" s="146">
        <v>530.29999999999995</v>
      </c>
      <c r="AK112">
        <v>521.9</v>
      </c>
      <c r="AL112">
        <v>514</v>
      </c>
    </row>
    <row r="113" spans="1:37" x14ac:dyDescent="0.3">
      <c r="A113" s="145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E4FD-4F83-4481-BC3D-D5938656FE3B}">
  <sheetPr codeName="Sheet6">
    <tabColor theme="0"/>
  </sheetPr>
  <dimension ref="A1:AL55"/>
  <sheetViews>
    <sheetView showGridLines="0" workbookViewId="0">
      <pane ySplit="18" topLeftCell="A19" activePane="bottomLeft" state="frozen"/>
      <selection activeCell="A146" sqref="A146:XFD146"/>
      <selection pane="bottomLeft" activeCell="A19" sqref="A19"/>
    </sheetView>
  </sheetViews>
  <sheetFormatPr defaultRowHeight="14.4" x14ac:dyDescent="0.3"/>
  <cols>
    <col min="1" max="1" width="32.44140625" bestFit="1" customWidth="1"/>
    <col min="2" max="37" width="7.44140625" bestFit="1" customWidth="1"/>
    <col min="38" max="38" width="9" bestFit="1" customWidth="1"/>
  </cols>
  <sheetData>
    <row r="1" s="43" customFormat="1" x14ac:dyDescent="0.3"/>
    <row r="2" s="43" customFormat="1" x14ac:dyDescent="0.3"/>
    <row r="3" s="43" customFormat="1" x14ac:dyDescent="0.3"/>
    <row r="4" s="43" customFormat="1" x14ac:dyDescent="0.3"/>
    <row r="5" s="43" customFormat="1" x14ac:dyDescent="0.3"/>
    <row r="6" s="43" customFormat="1" x14ac:dyDescent="0.3"/>
    <row r="7" s="43" customFormat="1" x14ac:dyDescent="0.3"/>
    <row r="8" s="43" customFormat="1" x14ac:dyDescent="0.3"/>
    <row r="9" s="43" customFormat="1" x14ac:dyDescent="0.3"/>
    <row r="10" s="43" customFormat="1" x14ac:dyDescent="0.3"/>
    <row r="11" s="43" customFormat="1" x14ac:dyDescent="0.3"/>
    <row r="12" s="43" customFormat="1" x14ac:dyDescent="0.3"/>
    <row r="13" s="43" customFormat="1" x14ac:dyDescent="0.3"/>
    <row r="14" s="43" customFormat="1" x14ac:dyDescent="0.3"/>
    <row r="15" s="43" customFormat="1" x14ac:dyDescent="0.3"/>
    <row r="16" s="43" customFormat="1" x14ac:dyDescent="0.3"/>
    <row r="17" spans="1:38" s="43" customFormat="1" x14ac:dyDescent="0.3"/>
    <row r="18" spans="1:38" s="43" customFormat="1" x14ac:dyDescent="0.3"/>
    <row r="19" spans="1:38" s="43" customFormat="1" x14ac:dyDescent="0.3"/>
    <row r="20" spans="1:38" s="43" customFormat="1" x14ac:dyDescent="0.3"/>
    <row r="21" spans="1:38" s="43" customFormat="1" x14ac:dyDescent="0.3">
      <c r="A21" s="57" t="s">
        <v>383</v>
      </c>
    </row>
    <row r="22" spans="1:38" s="43" customFormat="1" x14ac:dyDescent="0.3">
      <c r="A22" s="57" t="s">
        <v>274</v>
      </c>
    </row>
    <row r="23" spans="1:38" s="43" customFormat="1" x14ac:dyDescent="0.3">
      <c r="A23" s="57" t="s">
        <v>244</v>
      </c>
    </row>
    <row r="24" spans="1:38" s="43" customFormat="1" x14ac:dyDescent="0.3">
      <c r="A24" s="57" t="s">
        <v>245</v>
      </c>
    </row>
    <row r="25" spans="1:38" s="43" customFormat="1" x14ac:dyDescent="0.3">
      <c r="A25" s="57"/>
    </row>
    <row r="26" spans="1:38" s="43" customFormat="1" x14ac:dyDescent="0.3">
      <c r="A26" s="57" t="s">
        <v>266</v>
      </c>
      <c r="B26" s="57">
        <v>2014</v>
      </c>
      <c r="C26" s="57">
        <v>2015</v>
      </c>
      <c r="D26" s="57">
        <v>2016</v>
      </c>
      <c r="E26" s="57">
        <v>2017</v>
      </c>
      <c r="F26" s="57">
        <v>2018</v>
      </c>
      <c r="G26" s="57">
        <v>2019</v>
      </c>
      <c r="H26" s="57">
        <v>2020</v>
      </c>
      <c r="I26" s="57">
        <v>2021</v>
      </c>
      <c r="J26" s="57">
        <v>2022</v>
      </c>
      <c r="K26" s="57">
        <v>2023</v>
      </c>
      <c r="L26" s="57">
        <v>2024</v>
      </c>
      <c r="M26" s="57">
        <v>2025</v>
      </c>
      <c r="N26" s="57">
        <v>2026</v>
      </c>
      <c r="O26" s="57">
        <v>2027</v>
      </c>
      <c r="P26" s="57">
        <v>2028</v>
      </c>
      <c r="Q26" s="57">
        <v>2029</v>
      </c>
      <c r="R26" s="57">
        <v>2030</v>
      </c>
      <c r="S26" s="57">
        <v>2031</v>
      </c>
      <c r="T26" s="57">
        <v>2032</v>
      </c>
      <c r="U26" s="57">
        <v>2033</v>
      </c>
      <c r="V26" s="57">
        <v>2034</v>
      </c>
      <c r="W26" s="57">
        <v>2035</v>
      </c>
      <c r="X26" s="57">
        <v>2036</v>
      </c>
      <c r="Y26" s="57">
        <v>2037</v>
      </c>
      <c r="Z26" s="57">
        <v>2038</v>
      </c>
      <c r="AA26" s="57">
        <v>2039</v>
      </c>
      <c r="AB26" s="57">
        <v>2040</v>
      </c>
      <c r="AC26" s="57">
        <v>2041</v>
      </c>
      <c r="AD26" s="57">
        <v>2042</v>
      </c>
      <c r="AE26" s="57">
        <v>2043</v>
      </c>
      <c r="AF26" s="57">
        <v>2044</v>
      </c>
      <c r="AG26" s="57">
        <v>2045</v>
      </c>
      <c r="AH26" s="57">
        <v>2046</v>
      </c>
      <c r="AI26" s="57">
        <v>2047</v>
      </c>
      <c r="AJ26" s="57">
        <v>2048</v>
      </c>
      <c r="AK26" s="57">
        <v>2049</v>
      </c>
      <c r="AL26" s="43">
        <v>2050</v>
      </c>
    </row>
    <row r="27" spans="1:38" s="43" customFormat="1" x14ac:dyDescent="0.3">
      <c r="A27" s="43" t="s">
        <v>25</v>
      </c>
      <c r="B27" s="59">
        <v>196.99756005105468</v>
      </c>
      <c r="C27" s="59">
        <v>194.64937059223013</v>
      </c>
      <c r="D27" s="59">
        <v>193.31685431282975</v>
      </c>
      <c r="E27" s="59">
        <v>193.09321608086506</v>
      </c>
      <c r="F27" s="59">
        <v>190.70733622753446</v>
      </c>
      <c r="G27" s="59">
        <v>189.87561149735802</v>
      </c>
      <c r="H27" s="59">
        <v>188.7527703262509</v>
      </c>
      <c r="I27" s="59">
        <v>187.58577904662397</v>
      </c>
      <c r="J27" s="59">
        <v>186.47374518459287</v>
      </c>
      <c r="K27" s="59">
        <v>185.39694178356814</v>
      </c>
      <c r="L27" s="59">
        <v>185.72363372283024</v>
      </c>
      <c r="M27" s="59">
        <v>186.1183784918997</v>
      </c>
      <c r="N27" s="59">
        <v>186.55538902220181</v>
      </c>
      <c r="O27" s="59">
        <v>187.02139062598226</v>
      </c>
      <c r="P27" s="59">
        <v>187.49485124368326</v>
      </c>
      <c r="Q27" s="59">
        <v>187.96618334585824</v>
      </c>
      <c r="R27" s="59">
        <v>188.34117242840475</v>
      </c>
      <c r="S27" s="59">
        <v>188.76167729808796</v>
      </c>
      <c r="T27" s="59">
        <v>189.2263235377435</v>
      </c>
      <c r="U27" s="59">
        <v>189.73264341641104</v>
      </c>
      <c r="V27" s="59">
        <v>190.27517925391138</v>
      </c>
      <c r="W27" s="59">
        <v>190.80151336212376</v>
      </c>
      <c r="X27" s="59">
        <v>191.35697149640629</v>
      </c>
      <c r="Y27" s="59">
        <v>191.93274074203089</v>
      </c>
      <c r="Z27" s="59">
        <v>192.52513787825208</v>
      </c>
      <c r="AA27" s="59">
        <v>193.12494071050747</v>
      </c>
      <c r="AB27" s="59">
        <v>193.7262213995977</v>
      </c>
      <c r="AC27" s="59">
        <v>194.33564045234979</v>
      </c>
      <c r="AD27" s="59">
        <v>194.94703044116628</v>
      </c>
      <c r="AE27" s="59">
        <v>195.55873095641343</v>
      </c>
      <c r="AF27" s="59">
        <v>196.17346544478966</v>
      </c>
      <c r="AG27" s="59">
        <v>196.78927937955163</v>
      </c>
      <c r="AH27" s="59">
        <v>197.40746220902898</v>
      </c>
      <c r="AI27" s="59">
        <v>198.03206725913361</v>
      </c>
      <c r="AJ27" s="59">
        <v>198.66095804401337</v>
      </c>
      <c r="AK27" s="59">
        <v>199.29727330086732</v>
      </c>
      <c r="AL27" s="43">
        <v>199.93502466323056</v>
      </c>
    </row>
    <row r="28" spans="1:38" s="43" customFormat="1" x14ac:dyDescent="0.3">
      <c r="A28" s="43" t="s">
        <v>2</v>
      </c>
      <c r="B28" s="59">
        <v>60.380127134724859</v>
      </c>
      <c r="C28" s="59">
        <v>58.825043643263761</v>
      </c>
      <c r="D28" s="59">
        <v>57.106628220113862</v>
      </c>
      <c r="E28" s="59">
        <v>55.387112976880445</v>
      </c>
      <c r="F28" s="59">
        <v>66.020610897649661</v>
      </c>
      <c r="G28" s="59">
        <v>76.36375708797739</v>
      </c>
      <c r="H28" s="59">
        <v>76.016292739293391</v>
      </c>
      <c r="I28" s="59">
        <v>75.677966877436361</v>
      </c>
      <c r="J28" s="59">
        <v>75.34853615751453</v>
      </c>
      <c r="K28" s="59">
        <v>75.127764664813625</v>
      </c>
      <c r="L28" s="59">
        <v>75.084270441244684</v>
      </c>
      <c r="M28" s="59">
        <v>75.050335912652216</v>
      </c>
      <c r="N28" s="59">
        <v>75.025754422999924</v>
      </c>
      <c r="O28" s="59">
        <v>75.110326050567878</v>
      </c>
      <c r="P28" s="59">
        <v>75.103857436960112</v>
      </c>
      <c r="Q28" s="59">
        <v>75.106161621250337</v>
      </c>
      <c r="R28" s="59">
        <v>75.117057879129689</v>
      </c>
      <c r="S28" s="59">
        <v>75.236371566922884</v>
      </c>
      <c r="T28" s="59">
        <v>75.263933970345064</v>
      </c>
      <c r="U28" s="59">
        <v>75.299582157873232</v>
      </c>
      <c r="V28" s="59">
        <v>75.443158838611723</v>
      </c>
      <c r="W28" s="59">
        <v>75.494512224533224</v>
      </c>
      <c r="X28" s="59">
        <v>75.55349589698136</v>
      </c>
      <c r="Y28" s="59">
        <v>75.619968677323911</v>
      </c>
      <c r="Z28" s="59">
        <v>75.79379450164852</v>
      </c>
      <c r="AA28" s="59">
        <v>75.874842299396704</v>
      </c>
      <c r="AB28" s="59">
        <v>75.962985875834775</v>
      </c>
      <c r="AC28" s="59">
        <v>76.158103798263113</v>
      </c>
      <c r="AD28" s="59">
        <v>76.260079285868372</v>
      </c>
      <c r="AE28" s="59">
        <v>76.468800103126114</v>
      </c>
      <c r="AF28" s="59">
        <v>76.584158456663999</v>
      </c>
      <c r="AG28" s="59">
        <v>76.706050895498691</v>
      </c>
      <c r="AH28" s="59">
        <v>76.934378214561363</v>
      </c>
      <c r="AI28" s="59">
        <v>77.069045361430952</v>
      </c>
      <c r="AJ28" s="59">
        <v>77.309961346194953</v>
      </c>
      <c r="AK28" s="59">
        <v>77.457039154361155</v>
      </c>
      <c r="AL28" s="43">
        <v>77.610195662745951</v>
      </c>
    </row>
    <row r="29" spans="1:38" s="43" customFormat="1" x14ac:dyDescent="0.3">
      <c r="A29" s="43" t="s">
        <v>24</v>
      </c>
      <c r="B29" s="59">
        <v>219.80506713744631</v>
      </c>
      <c r="C29" s="59">
        <v>219.76129428491458</v>
      </c>
      <c r="D29" s="59">
        <v>219.5935026612334</v>
      </c>
      <c r="E29" s="59">
        <v>189.87271633598519</v>
      </c>
      <c r="F29" s="59">
        <v>218.56823493155841</v>
      </c>
      <c r="G29" s="59">
        <v>217.96965019179518</v>
      </c>
      <c r="H29" s="59">
        <v>217.2853846613323</v>
      </c>
      <c r="I29" s="59">
        <v>216.60460946285232</v>
      </c>
      <c r="J29" s="59">
        <v>215.9254341874373</v>
      </c>
      <c r="K29" s="59">
        <v>215.24060467754381</v>
      </c>
      <c r="L29" s="59">
        <v>215.99472597792763</v>
      </c>
      <c r="M29" s="59">
        <v>216.73816903785391</v>
      </c>
      <c r="N29" s="59">
        <v>217.42622599787134</v>
      </c>
      <c r="O29" s="59">
        <v>218.06339393388666</v>
      </c>
      <c r="P29" s="59">
        <v>218.65309723007547</v>
      </c>
      <c r="Q29" s="59">
        <v>219.21164678923859</v>
      </c>
      <c r="R29" s="59">
        <v>219.66461759717703</v>
      </c>
      <c r="S29" s="59">
        <v>220.18698107992404</v>
      </c>
      <c r="T29" s="59">
        <v>220.78075278730043</v>
      </c>
      <c r="U29" s="59">
        <v>221.44003768338959</v>
      </c>
      <c r="V29" s="59">
        <v>222.15302972399158</v>
      </c>
      <c r="W29" s="59">
        <v>222.86128301040338</v>
      </c>
      <c r="X29" s="59">
        <v>223.59612743646935</v>
      </c>
      <c r="Y29" s="59">
        <v>224.33577927730028</v>
      </c>
      <c r="Z29" s="59">
        <v>225.07076486011542</v>
      </c>
      <c r="AA29" s="59">
        <v>225.78962004145293</v>
      </c>
      <c r="AB29" s="59">
        <v>226.48786991239757</v>
      </c>
      <c r="AC29" s="59">
        <v>227.17551826427763</v>
      </c>
      <c r="AD29" s="59">
        <v>227.84995184273544</v>
      </c>
      <c r="AE29" s="59">
        <v>228.51436399725253</v>
      </c>
      <c r="AF29" s="59">
        <v>229.17852735807253</v>
      </c>
      <c r="AG29" s="59">
        <v>229.84512093606457</v>
      </c>
      <c r="AH29" s="59">
        <v>230.51692741941847</v>
      </c>
      <c r="AI29" s="59">
        <v>231.19710012344376</v>
      </c>
      <c r="AJ29" s="59">
        <v>231.88000371184657</v>
      </c>
      <c r="AK29" s="59">
        <v>232.56668125552582</v>
      </c>
      <c r="AL29" s="43">
        <v>233.24736551438394</v>
      </c>
    </row>
    <row r="30" spans="1:38" s="43" customFormat="1" x14ac:dyDescent="0.3">
      <c r="A30" s="43" t="s">
        <v>0</v>
      </c>
      <c r="B30" s="59">
        <v>454.29053757775375</v>
      </c>
      <c r="C30" s="59">
        <v>444.97162994789352</v>
      </c>
      <c r="D30" s="59">
        <v>436.27312431243604</v>
      </c>
      <c r="E30" s="59">
        <v>427.87525403206877</v>
      </c>
      <c r="F30" s="59">
        <v>428.83178220149699</v>
      </c>
      <c r="G30" s="59">
        <v>428.63748041160432</v>
      </c>
      <c r="H30" s="59">
        <v>428.05503841058726</v>
      </c>
      <c r="I30" s="59">
        <v>427.07793199315324</v>
      </c>
      <c r="J30" s="59">
        <v>425.6664526149525</v>
      </c>
      <c r="K30" s="59">
        <v>423.82137763897288</v>
      </c>
      <c r="L30" s="59">
        <v>421.71604620435545</v>
      </c>
      <c r="M30" s="59">
        <v>419.25988604229229</v>
      </c>
      <c r="N30" s="59">
        <v>416.91641886080265</v>
      </c>
      <c r="O30" s="59">
        <v>414.72262193144883</v>
      </c>
      <c r="P30" s="59">
        <v>412.75163330844185</v>
      </c>
      <c r="Q30" s="59">
        <v>411.03568531970097</v>
      </c>
      <c r="R30" s="59">
        <v>409.52354770475671</v>
      </c>
      <c r="S30" s="59">
        <v>408.38835728782436</v>
      </c>
      <c r="T30" s="59">
        <v>407.51963688283644</v>
      </c>
      <c r="U30" s="59">
        <v>406.84955613508174</v>
      </c>
      <c r="V30" s="59">
        <v>406.47543772078126</v>
      </c>
      <c r="W30" s="59">
        <v>406.53803973748677</v>
      </c>
      <c r="X30" s="59">
        <v>407.15380554304534</v>
      </c>
      <c r="Y30" s="59">
        <v>408.37431214877353</v>
      </c>
      <c r="Z30" s="59">
        <v>410.19681527722366</v>
      </c>
      <c r="AA30" s="59">
        <v>412.58866902251611</v>
      </c>
      <c r="AB30" s="59">
        <v>415.49833599014977</v>
      </c>
      <c r="AC30" s="59">
        <v>418.85720617647655</v>
      </c>
      <c r="AD30" s="59">
        <v>422.58503666361219</v>
      </c>
      <c r="AE30" s="59">
        <v>426.60207742469004</v>
      </c>
      <c r="AF30" s="59">
        <v>430.84065894750552</v>
      </c>
      <c r="AG30" s="59">
        <v>435.25169275337691</v>
      </c>
      <c r="AH30" s="59">
        <v>439.80311616045111</v>
      </c>
      <c r="AI30" s="59">
        <v>444.4727537076688</v>
      </c>
      <c r="AJ30" s="59">
        <v>449.24342415803204</v>
      </c>
      <c r="AK30" s="59">
        <v>454.10136696265863</v>
      </c>
      <c r="AL30" s="43">
        <v>459.03478549464876</v>
      </c>
    </row>
    <row r="31" spans="1:38" s="43" customFormat="1" x14ac:dyDescent="0.3">
      <c r="A31" s="57" t="s">
        <v>52</v>
      </c>
      <c r="B31" s="72">
        <v>931.47329190097958</v>
      </c>
      <c r="C31" s="72">
        <v>918.20733846830194</v>
      </c>
      <c r="D31" s="72">
        <v>906.29010950661302</v>
      </c>
      <c r="E31" s="72">
        <v>866.22829942579949</v>
      </c>
      <c r="F31" s="72">
        <v>904.12796425823944</v>
      </c>
      <c r="G31" s="72">
        <v>912.84649918873492</v>
      </c>
      <c r="H31" s="72">
        <v>910.10948613746382</v>
      </c>
      <c r="I31" s="72">
        <v>906.94628738006588</v>
      </c>
      <c r="J31" s="72">
        <v>903.41416814449724</v>
      </c>
      <c r="K31" s="72">
        <v>899.58668876489844</v>
      </c>
      <c r="L31" s="72">
        <v>898.51867634635801</v>
      </c>
      <c r="M31" s="72">
        <v>897.16676948469808</v>
      </c>
      <c r="N31" s="72">
        <v>895.92378830387565</v>
      </c>
      <c r="O31" s="72">
        <v>894.9177325418857</v>
      </c>
      <c r="P31" s="72">
        <v>894.00343921916067</v>
      </c>
      <c r="Q31" s="72">
        <v>893.31967707604815</v>
      </c>
      <c r="R31" s="72">
        <v>892.64639560946819</v>
      </c>
      <c r="S31" s="72">
        <v>892.57338723275927</v>
      </c>
      <c r="T31" s="72">
        <v>892.79064717822541</v>
      </c>
      <c r="U31" s="72">
        <v>893.32181939275563</v>
      </c>
      <c r="V31" s="72">
        <v>894.34680553729595</v>
      </c>
      <c r="W31" s="72">
        <v>895.69534833454713</v>
      </c>
      <c r="X31" s="72">
        <v>897.66040037290236</v>
      </c>
      <c r="Y31" s="72">
        <v>900.26280084542861</v>
      </c>
      <c r="Z31" s="72">
        <v>903.58651251723973</v>
      </c>
      <c r="AA31" s="72">
        <v>907.37807207387323</v>
      </c>
      <c r="AB31" s="72">
        <v>911.67541317797986</v>
      </c>
      <c r="AC31" s="72">
        <v>916.52646869136709</v>
      </c>
      <c r="AD31" s="72">
        <v>921.64209823338228</v>
      </c>
      <c r="AE31" s="72">
        <v>927.14397248148214</v>
      </c>
      <c r="AF31" s="72">
        <v>932.77681020703176</v>
      </c>
      <c r="AG31" s="72">
        <v>938.59214396449181</v>
      </c>
      <c r="AH31" s="72">
        <v>944.66188400345993</v>
      </c>
      <c r="AI31" s="72">
        <v>950.77096645167717</v>
      </c>
      <c r="AJ31" s="72">
        <v>957.09434726008692</v>
      </c>
      <c r="AK31" s="72">
        <v>963.42236067341287</v>
      </c>
      <c r="AL31" s="147">
        <v>969.82737133500927</v>
      </c>
    </row>
    <row r="33" spans="1:38" s="43" customFormat="1" x14ac:dyDescent="0.3">
      <c r="A33" s="57" t="s">
        <v>383</v>
      </c>
    </row>
    <row r="34" spans="1:38" s="43" customFormat="1" x14ac:dyDescent="0.3">
      <c r="A34" s="57" t="s">
        <v>524</v>
      </c>
    </row>
    <row r="35" spans="1:38" s="43" customFormat="1" x14ac:dyDescent="0.3">
      <c r="A35" s="57" t="s">
        <v>244</v>
      </c>
    </row>
    <row r="36" spans="1:38" s="43" customFormat="1" x14ac:dyDescent="0.3">
      <c r="A36" s="57" t="s">
        <v>245</v>
      </c>
    </row>
    <row r="37" spans="1:38" s="43" customFormat="1" x14ac:dyDescent="0.3">
      <c r="A37" s="57"/>
    </row>
    <row r="38" spans="1:38" s="43" customFormat="1" x14ac:dyDescent="0.3">
      <c r="A38" s="57" t="s">
        <v>266</v>
      </c>
      <c r="B38" s="57">
        <v>2014</v>
      </c>
      <c r="C38" s="57">
        <v>2015</v>
      </c>
      <c r="D38" s="57">
        <v>2016</v>
      </c>
      <c r="E38" s="57">
        <v>2017</v>
      </c>
      <c r="F38" s="57">
        <v>2018</v>
      </c>
      <c r="G38" s="57">
        <v>2019</v>
      </c>
      <c r="H38" s="57">
        <v>2020</v>
      </c>
      <c r="I38" s="57">
        <v>2021</v>
      </c>
      <c r="J38" s="57">
        <v>2022</v>
      </c>
      <c r="K38" s="57">
        <v>2023</v>
      </c>
      <c r="L38" s="57">
        <v>2024</v>
      </c>
      <c r="M38" s="57">
        <v>2025</v>
      </c>
      <c r="N38" s="57">
        <v>2026</v>
      </c>
      <c r="O38" s="57">
        <v>2027</v>
      </c>
      <c r="P38" s="57">
        <v>2028</v>
      </c>
      <c r="Q38" s="57">
        <v>2029</v>
      </c>
      <c r="R38" s="57">
        <v>2030</v>
      </c>
      <c r="S38" s="57">
        <v>2031</v>
      </c>
      <c r="T38" s="57">
        <v>2032</v>
      </c>
      <c r="U38" s="57">
        <v>2033</v>
      </c>
      <c r="V38" s="57">
        <v>2034</v>
      </c>
      <c r="W38" s="57">
        <v>2035</v>
      </c>
      <c r="X38" s="57">
        <v>2036</v>
      </c>
      <c r="Y38" s="57">
        <v>2037</v>
      </c>
      <c r="Z38" s="57">
        <v>2038</v>
      </c>
      <c r="AA38" s="57">
        <v>2039</v>
      </c>
      <c r="AB38" s="57">
        <v>2040</v>
      </c>
      <c r="AC38" s="57">
        <v>2041</v>
      </c>
      <c r="AD38" s="57">
        <v>2042</v>
      </c>
      <c r="AE38" s="57">
        <v>2043</v>
      </c>
      <c r="AF38" s="57">
        <v>2044</v>
      </c>
      <c r="AG38" s="57">
        <v>2045</v>
      </c>
      <c r="AH38" s="57">
        <v>2046</v>
      </c>
      <c r="AI38" s="57">
        <v>2047</v>
      </c>
      <c r="AJ38" s="57">
        <v>2048</v>
      </c>
      <c r="AK38" s="57">
        <v>2049</v>
      </c>
      <c r="AL38" s="43">
        <v>2050</v>
      </c>
    </row>
    <row r="39" spans="1:38" s="43" customFormat="1" x14ac:dyDescent="0.3">
      <c r="A39" s="43" t="s">
        <v>25</v>
      </c>
      <c r="B39" s="59">
        <v>196.99756005105468</v>
      </c>
      <c r="C39" s="59">
        <v>194.65798668764663</v>
      </c>
      <c r="D39" s="59">
        <v>193.33461800140475</v>
      </c>
      <c r="E39" s="59">
        <v>188.38657885409253</v>
      </c>
      <c r="F39" s="59">
        <v>190.72338532493114</v>
      </c>
      <c r="G39" s="59">
        <v>189.87165932642742</v>
      </c>
      <c r="H39" s="59">
        <v>188.70817959245915</v>
      </c>
      <c r="I39" s="59">
        <v>187.42213729944532</v>
      </c>
      <c r="J39" s="59">
        <v>186.09773864343416</v>
      </c>
      <c r="K39" s="59">
        <v>184.7034285683529</v>
      </c>
      <c r="L39" s="59">
        <v>183.98545144449716</v>
      </c>
      <c r="M39" s="59">
        <v>183.17239073211107</v>
      </c>
      <c r="N39" s="59">
        <v>182.24538734901205</v>
      </c>
      <c r="O39" s="59">
        <v>181.19581900837213</v>
      </c>
      <c r="P39" s="59">
        <v>180.00801718260666</v>
      </c>
      <c r="Q39" s="59">
        <v>178.67753167116578</v>
      </c>
      <c r="R39" s="59">
        <v>177.11702367939463</v>
      </c>
      <c r="S39" s="59">
        <v>175.4942732141991</v>
      </c>
      <c r="T39" s="59">
        <v>173.80777362113466</v>
      </c>
      <c r="U39" s="59">
        <v>172.05901002838152</v>
      </c>
      <c r="V39" s="59">
        <v>170.25181115561969</v>
      </c>
      <c r="W39" s="59">
        <v>168.34917844395488</v>
      </c>
      <c r="X39" s="59">
        <v>166.4108018216271</v>
      </c>
      <c r="Y39" s="59">
        <v>164.44609360360514</v>
      </c>
      <c r="Z39" s="59">
        <v>162.46785280002464</v>
      </c>
      <c r="AA39" s="59">
        <v>160.48259324836167</v>
      </c>
      <c r="AB39" s="59">
        <v>158.49639420419012</v>
      </c>
      <c r="AC39" s="59">
        <v>156.53385380264933</v>
      </c>
      <c r="AD39" s="59">
        <v>154.60198776964103</v>
      </c>
      <c r="AE39" s="59">
        <v>152.71004911812312</v>
      </c>
      <c r="AF39" s="59">
        <v>150.86966454128279</v>
      </c>
      <c r="AG39" s="59">
        <v>149.08986097702251</v>
      </c>
      <c r="AH39" s="59">
        <v>147.38252297602912</v>
      </c>
      <c r="AI39" s="59">
        <v>145.76216523755215</v>
      </c>
      <c r="AJ39" s="59">
        <v>144.24147010214151</v>
      </c>
      <c r="AK39" s="59">
        <v>142.83778778062788</v>
      </c>
      <c r="AL39" s="43">
        <v>141.56642228365195</v>
      </c>
    </row>
    <row r="40" spans="1:38" s="43" customFormat="1" x14ac:dyDescent="0.3">
      <c r="A40" s="43" t="s">
        <v>2</v>
      </c>
      <c r="B40" s="59">
        <v>60.380127134724859</v>
      </c>
      <c r="C40" s="59">
        <v>58.825043643263761</v>
      </c>
      <c r="D40" s="59">
        <v>57.106628220113862</v>
      </c>
      <c r="E40" s="59">
        <v>55.387112976880445</v>
      </c>
      <c r="F40" s="59">
        <v>66.020610897649661</v>
      </c>
      <c r="G40" s="59">
        <v>76.36375708797739</v>
      </c>
      <c r="H40" s="59">
        <v>76.016292739293391</v>
      </c>
      <c r="I40" s="59">
        <v>75.677966877436361</v>
      </c>
      <c r="J40" s="59">
        <v>75.34853615751453</v>
      </c>
      <c r="K40" s="59">
        <v>75.127764664813625</v>
      </c>
      <c r="L40" s="59">
        <v>74.222899939574916</v>
      </c>
      <c r="M40" s="59">
        <v>73.328919533244957</v>
      </c>
      <c r="N40" s="59">
        <v>72.445329637958054</v>
      </c>
      <c r="O40" s="59">
        <v>71.667208133500623</v>
      </c>
      <c r="P40" s="59">
        <v>70.801870726631748</v>
      </c>
      <c r="Q40" s="59">
        <v>69.945537106715264</v>
      </c>
      <c r="R40" s="59">
        <v>69.097774894918032</v>
      </c>
      <c r="S40" s="59">
        <v>68.349276942020808</v>
      </c>
      <c r="T40" s="59">
        <v>67.516305307682345</v>
      </c>
      <c r="U40" s="59">
        <v>66.690690809567158</v>
      </c>
      <c r="V40" s="59">
        <v>65.959832586317589</v>
      </c>
      <c r="W40" s="59">
        <v>65.146697673920031</v>
      </c>
      <c r="X40" s="59">
        <v>64.33982059502911</v>
      </c>
      <c r="Y40" s="59">
        <v>63.538858516381161</v>
      </c>
      <c r="Z40" s="59">
        <v>62.826813084998058</v>
      </c>
      <c r="AA40" s="59">
        <v>62.035585609448432</v>
      </c>
      <c r="AB40" s="59">
        <v>61.249310030225097</v>
      </c>
      <c r="AC40" s="59">
        <v>60.547685901083931</v>
      </c>
      <c r="AD40" s="59">
        <v>59.769311380981456</v>
      </c>
      <c r="AE40" s="59">
        <v>59.072794014034336</v>
      </c>
      <c r="AF40" s="59">
        <v>58.301194852713408</v>
      </c>
      <c r="AG40" s="59">
        <v>57.53313925727263</v>
      </c>
      <c r="AH40" s="59">
        <v>56.842816593311468</v>
      </c>
      <c r="AI40" s="59">
        <v>56.079979938268195</v>
      </c>
      <c r="AJ40" s="59">
        <v>55.392168018761062</v>
      </c>
      <c r="AK40" s="59">
        <v>54.633593822926095</v>
      </c>
      <c r="AL40" s="43">
        <v>53.877366554130283</v>
      </c>
    </row>
    <row r="41" spans="1:38" s="43" customFormat="1" x14ac:dyDescent="0.3">
      <c r="A41" s="43" t="s">
        <v>24</v>
      </c>
      <c r="B41" s="59">
        <v>219.80506713744631</v>
      </c>
      <c r="C41" s="59">
        <v>219.53069041992896</v>
      </c>
      <c r="D41" s="59">
        <v>219.11589031045401</v>
      </c>
      <c r="E41" s="59">
        <v>189.12573484510162</v>
      </c>
      <c r="F41" s="59">
        <v>217.52734474568564</v>
      </c>
      <c r="G41" s="59">
        <v>216.61072132280003</v>
      </c>
      <c r="H41" s="59">
        <v>215.57229315086042</v>
      </c>
      <c r="I41" s="59">
        <v>214.43509560648232</v>
      </c>
      <c r="J41" s="59">
        <v>213.19287334350628</v>
      </c>
      <c r="K41" s="59">
        <v>211.81523221791377</v>
      </c>
      <c r="L41" s="59">
        <v>210.87244227840063</v>
      </c>
      <c r="M41" s="59">
        <v>209.66169596797457</v>
      </c>
      <c r="N41" s="59">
        <v>208.13098688876676</v>
      </c>
      <c r="O41" s="59">
        <v>206.29021241186817</v>
      </c>
      <c r="P41" s="59">
        <v>204.15548143127521</v>
      </c>
      <c r="Q41" s="59">
        <v>201.74926924220014</v>
      </c>
      <c r="R41" s="59">
        <v>199.05134538901447</v>
      </c>
      <c r="S41" s="59">
        <v>196.29617663675185</v>
      </c>
      <c r="T41" s="59">
        <v>193.51382547852612</v>
      </c>
      <c r="U41" s="59">
        <v>190.72608638520484</v>
      </c>
      <c r="V41" s="59">
        <v>187.95050294431761</v>
      </c>
      <c r="W41" s="59">
        <v>185.17224510753428</v>
      </c>
      <c r="X41" s="59">
        <v>182.43424079547299</v>
      </c>
      <c r="Y41" s="59">
        <v>179.73931418889657</v>
      </c>
      <c r="Z41" s="59">
        <v>177.0978341992703</v>
      </c>
      <c r="AA41" s="59">
        <v>174.51889899013975</v>
      </c>
      <c r="AB41" s="59">
        <v>172.00410717975976</v>
      </c>
      <c r="AC41" s="59">
        <v>169.56591448452969</v>
      </c>
      <c r="AD41" s="59">
        <v>167.19529137007191</v>
      </c>
      <c r="AE41" s="59">
        <v>164.88955177733899</v>
      </c>
      <c r="AF41" s="59">
        <v>162.65894693789178</v>
      </c>
      <c r="AG41" s="59">
        <v>160.51604245797543</v>
      </c>
      <c r="AH41" s="59">
        <v>158.46679688990679</v>
      </c>
      <c r="AI41" s="59">
        <v>156.51783755524079</v>
      </c>
      <c r="AJ41" s="59">
        <v>154.67057822100949</v>
      </c>
      <c r="AK41" s="59">
        <v>152.93286619398629</v>
      </c>
      <c r="AL41" s="43">
        <v>151.30895332014867</v>
      </c>
    </row>
    <row r="42" spans="1:38" s="43" customFormat="1" x14ac:dyDescent="0.3">
      <c r="A42" s="43" t="s">
        <v>0</v>
      </c>
      <c r="B42" s="59">
        <v>454.29053757775375</v>
      </c>
      <c r="C42" s="59">
        <v>445.21467526841963</v>
      </c>
      <c r="D42" s="59">
        <v>434.50085581776312</v>
      </c>
      <c r="E42" s="59">
        <v>423.77075565700937</v>
      </c>
      <c r="F42" s="59">
        <v>421.42890952078318</v>
      </c>
      <c r="G42" s="59">
        <v>417.83751134913535</v>
      </c>
      <c r="H42" s="59">
        <v>411.54664968522394</v>
      </c>
      <c r="I42" s="59">
        <v>404.49190585406586</v>
      </c>
      <c r="J42" s="59">
        <v>396.90651852782491</v>
      </c>
      <c r="K42" s="59">
        <v>388.95608443572587</v>
      </c>
      <c r="L42" s="59">
        <v>380.82469147668189</v>
      </c>
      <c r="M42" s="59">
        <v>371.42486116955268</v>
      </c>
      <c r="N42" s="59">
        <v>361.99793248851779</v>
      </c>
      <c r="O42" s="59">
        <v>352.6074149065164</v>
      </c>
      <c r="P42" s="59">
        <v>343.1211385141512</v>
      </c>
      <c r="Q42" s="59">
        <v>333.83861208644947</v>
      </c>
      <c r="R42" s="59">
        <v>324.72167298838554</v>
      </c>
      <c r="S42" s="59">
        <v>319.05902322736279</v>
      </c>
      <c r="T42" s="59">
        <v>312.72793835985493</v>
      </c>
      <c r="U42" s="59">
        <v>305.70851763755098</v>
      </c>
      <c r="V42" s="59">
        <v>298.05146477797024</v>
      </c>
      <c r="W42" s="59">
        <v>289.93300665167783</v>
      </c>
      <c r="X42" s="59">
        <v>281.81701310634236</v>
      </c>
      <c r="Y42" s="59">
        <v>273.64205326388407</v>
      </c>
      <c r="Z42" s="59">
        <v>265.48177304721031</v>
      </c>
      <c r="AA42" s="59">
        <v>257.39878420133886</v>
      </c>
      <c r="AB42" s="59">
        <v>249.46217394443889</v>
      </c>
      <c r="AC42" s="59">
        <v>241.76619342010358</v>
      </c>
      <c r="AD42" s="59">
        <v>234.32321754608165</v>
      </c>
      <c r="AE42" s="59">
        <v>227.18620433385721</v>
      </c>
      <c r="AF42" s="59">
        <v>220.39080671035478</v>
      </c>
      <c r="AG42" s="59">
        <v>213.9520006578538</v>
      </c>
      <c r="AH42" s="59">
        <v>207.86320041083721</v>
      </c>
      <c r="AI42" s="59">
        <v>202.09986961822719</v>
      </c>
      <c r="AJ42" s="59">
        <v>196.6245863507767</v>
      </c>
      <c r="AK42" s="59">
        <v>191.39228280572482</v>
      </c>
      <c r="AL42" s="43">
        <v>186.34869608710918</v>
      </c>
    </row>
    <row r="43" spans="1:38" s="43" customFormat="1" x14ac:dyDescent="0.3">
      <c r="A43" s="57" t="s">
        <v>52</v>
      </c>
      <c r="B43" s="72">
        <v>931.47329190097958</v>
      </c>
      <c r="C43" s="72">
        <v>918.22839601925898</v>
      </c>
      <c r="D43" s="72">
        <v>904.05799234973574</v>
      </c>
      <c r="E43" s="72">
        <v>856.67018233308397</v>
      </c>
      <c r="F43" s="72">
        <v>895.70025048904961</v>
      </c>
      <c r="G43" s="72">
        <v>900.68364908634021</v>
      </c>
      <c r="H43" s="72">
        <v>891.84341516783684</v>
      </c>
      <c r="I43" s="72">
        <v>882.02710563742994</v>
      </c>
      <c r="J43" s="72">
        <v>871.54566667227982</v>
      </c>
      <c r="K43" s="72">
        <v>860.60250988680616</v>
      </c>
      <c r="L43" s="72">
        <v>849.90548513915462</v>
      </c>
      <c r="M43" s="72">
        <v>837.58786740288326</v>
      </c>
      <c r="N43" s="72">
        <v>824.81963636425462</v>
      </c>
      <c r="O43" s="72">
        <v>811.76065446025734</v>
      </c>
      <c r="P43" s="72">
        <v>798.08650785466489</v>
      </c>
      <c r="Q43" s="72">
        <v>784.21095010653062</v>
      </c>
      <c r="R43" s="72">
        <v>769.9878169517126</v>
      </c>
      <c r="S43" s="72">
        <v>759.1987500203345</v>
      </c>
      <c r="T43" s="72">
        <v>747.56584276719809</v>
      </c>
      <c r="U43" s="72">
        <v>735.18430486070451</v>
      </c>
      <c r="V43" s="72">
        <v>722.2136114642251</v>
      </c>
      <c r="W43" s="72">
        <v>708.60112787708704</v>
      </c>
      <c r="X43" s="72">
        <v>695.00187631847155</v>
      </c>
      <c r="Y43" s="72">
        <v>681.366319572767</v>
      </c>
      <c r="Z43" s="72">
        <v>667.87427313150329</v>
      </c>
      <c r="AA43" s="72">
        <v>654.43586204928874</v>
      </c>
      <c r="AB43" s="72">
        <v>641.2119853586139</v>
      </c>
      <c r="AC43" s="72">
        <v>628.41364760836655</v>
      </c>
      <c r="AD43" s="72">
        <v>615.88980806677603</v>
      </c>
      <c r="AE43" s="72">
        <v>603.85859924335364</v>
      </c>
      <c r="AF43" s="72">
        <v>592.2206130422428</v>
      </c>
      <c r="AG43" s="72">
        <v>581.09104335012444</v>
      </c>
      <c r="AH43" s="72">
        <v>570.5553368700846</v>
      </c>
      <c r="AI43" s="72">
        <v>560.45985234928833</v>
      </c>
      <c r="AJ43" s="72">
        <v>550.92880269268881</v>
      </c>
      <c r="AK43" s="72">
        <v>541.79653060326507</v>
      </c>
      <c r="AL43" s="43">
        <v>533.10143824504007</v>
      </c>
    </row>
    <row r="45" spans="1:38" x14ac:dyDescent="0.3">
      <c r="A45" s="57" t="s">
        <v>383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</row>
    <row r="46" spans="1:38" x14ac:dyDescent="0.3">
      <c r="A46" s="57" t="s">
        <v>525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</row>
    <row r="47" spans="1:38" x14ac:dyDescent="0.3">
      <c r="A47" s="57" t="s">
        <v>244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</row>
    <row r="48" spans="1:38" x14ac:dyDescent="0.3">
      <c r="A48" s="57" t="s">
        <v>245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</row>
    <row r="49" spans="1:38" x14ac:dyDescent="0.3">
      <c r="A49" s="57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</row>
    <row r="50" spans="1:38" x14ac:dyDescent="0.3">
      <c r="A50" s="57" t="s">
        <v>266</v>
      </c>
      <c r="B50" s="57">
        <v>2014</v>
      </c>
      <c r="C50" s="57">
        <v>2015</v>
      </c>
      <c r="D50" s="57">
        <v>2016</v>
      </c>
      <c r="E50" s="57">
        <v>2017</v>
      </c>
      <c r="F50" s="57">
        <v>2018</v>
      </c>
      <c r="G50" s="57">
        <v>2019</v>
      </c>
      <c r="H50" s="57">
        <v>2020</v>
      </c>
      <c r="I50" s="57">
        <v>2021</v>
      </c>
      <c r="J50" s="57">
        <v>2022</v>
      </c>
      <c r="K50" s="57">
        <v>2023</v>
      </c>
      <c r="L50" s="57">
        <v>2024</v>
      </c>
      <c r="M50" s="57">
        <v>2025</v>
      </c>
      <c r="N50" s="57">
        <v>2026</v>
      </c>
      <c r="O50" s="57">
        <v>2027</v>
      </c>
      <c r="P50" s="57">
        <v>2028</v>
      </c>
      <c r="Q50" s="57">
        <v>2029</v>
      </c>
      <c r="R50" s="57">
        <v>2030</v>
      </c>
      <c r="S50" s="57">
        <v>2031</v>
      </c>
      <c r="T50" s="57">
        <v>2032</v>
      </c>
      <c r="U50" s="57">
        <v>2033</v>
      </c>
      <c r="V50" s="57">
        <v>2034</v>
      </c>
      <c r="W50" s="57">
        <v>2035</v>
      </c>
      <c r="X50" s="57">
        <v>2036</v>
      </c>
      <c r="Y50" s="57">
        <v>2037</v>
      </c>
      <c r="Z50" s="57">
        <v>2038</v>
      </c>
      <c r="AA50" s="57">
        <v>2039</v>
      </c>
      <c r="AB50" s="57">
        <v>2040</v>
      </c>
      <c r="AC50" s="57">
        <v>2041</v>
      </c>
      <c r="AD50" s="57">
        <v>2042</v>
      </c>
      <c r="AE50" s="57">
        <v>2043</v>
      </c>
      <c r="AF50" s="57">
        <v>2044</v>
      </c>
      <c r="AG50" s="57">
        <v>2045</v>
      </c>
      <c r="AH50" s="57">
        <v>2046</v>
      </c>
      <c r="AI50" s="57">
        <v>2047</v>
      </c>
      <c r="AJ50" s="57">
        <v>2048</v>
      </c>
      <c r="AK50" s="57">
        <v>2049</v>
      </c>
      <c r="AL50" s="43">
        <v>2050</v>
      </c>
    </row>
    <row r="51" spans="1:38" x14ac:dyDescent="0.3">
      <c r="A51" s="43" t="s">
        <v>25</v>
      </c>
      <c r="B51" s="59">
        <v>196.99756005105468</v>
      </c>
      <c r="C51" s="59">
        <v>194.63399016094664</v>
      </c>
      <c r="D51" s="59">
        <v>193.28797207621605</v>
      </c>
      <c r="E51" s="59">
        <v>188.32055949586254</v>
      </c>
      <c r="F51" s="59">
        <v>190.63216421727296</v>
      </c>
      <c r="G51" s="59">
        <v>189.75088188226465</v>
      </c>
      <c r="H51" s="59">
        <v>188.61766083307552</v>
      </c>
      <c r="I51" s="59">
        <v>187.37619092633685</v>
      </c>
      <c r="J51" s="59">
        <v>186.11725555918582</v>
      </c>
      <c r="K51" s="59">
        <v>184.81453917344464</v>
      </c>
      <c r="L51" s="59">
        <v>184.22558489243349</v>
      </c>
      <c r="M51" s="59">
        <v>183.57728680517027</v>
      </c>
      <c r="N51" s="59">
        <v>182.86159416036386</v>
      </c>
      <c r="O51" s="59">
        <v>182.0697521636115</v>
      </c>
      <c r="P51" s="59">
        <v>181.19396362214226</v>
      </c>
      <c r="Q51" s="59">
        <v>180.23082621436376</v>
      </c>
      <c r="R51" s="59">
        <v>179.1047348785859</v>
      </c>
      <c r="S51" s="59">
        <v>177.90840186588773</v>
      </c>
      <c r="T51" s="59">
        <v>176.61114199039099</v>
      </c>
      <c r="U51" s="59">
        <v>175.23719898995711</v>
      </c>
      <c r="V51" s="59">
        <v>173.8147181528322</v>
      </c>
      <c r="W51" s="59">
        <v>172.30291851105662</v>
      </c>
      <c r="X51" s="59">
        <v>170.75580279138669</v>
      </c>
      <c r="Y51" s="59">
        <v>169.20868902870947</v>
      </c>
      <c r="Z51" s="59">
        <v>167.69795478790854</v>
      </c>
      <c r="AA51" s="59">
        <v>166.23211318828453</v>
      </c>
      <c r="AB51" s="59">
        <v>164.81690413209947</v>
      </c>
      <c r="AC51" s="59">
        <v>163.46516736040277</v>
      </c>
      <c r="AD51" s="59">
        <v>162.20968692141807</v>
      </c>
      <c r="AE51" s="59">
        <v>161.05852884250857</v>
      </c>
      <c r="AF51" s="59">
        <v>160.01412911681163</v>
      </c>
      <c r="AG51" s="59">
        <v>159.07800149037732</v>
      </c>
      <c r="AH51" s="59">
        <v>158.22401623659732</v>
      </c>
      <c r="AI51" s="59">
        <v>157.47513159524641</v>
      </c>
      <c r="AJ51" s="59">
        <v>156.83662929441053</v>
      </c>
      <c r="AK51" s="59">
        <v>156.30533799292695</v>
      </c>
      <c r="AL51" s="43">
        <v>155.87388617435113</v>
      </c>
    </row>
    <row r="52" spans="1:38" x14ac:dyDescent="0.3">
      <c r="A52" s="43" t="s">
        <v>2</v>
      </c>
      <c r="B52" s="59">
        <v>60.380127134724859</v>
      </c>
      <c r="C52" s="59">
        <v>58.825043643263761</v>
      </c>
      <c r="D52" s="59">
        <v>57.106628220113862</v>
      </c>
      <c r="E52" s="59">
        <v>55.387112976880445</v>
      </c>
      <c r="F52" s="59">
        <v>66.020610897649661</v>
      </c>
      <c r="G52" s="59">
        <v>76.36375708797739</v>
      </c>
      <c r="H52" s="59">
        <v>76.016292739293391</v>
      </c>
      <c r="I52" s="59">
        <v>75.677966877436361</v>
      </c>
      <c r="J52" s="59">
        <v>75.34853615751453</v>
      </c>
      <c r="K52" s="59">
        <v>75.127764664813625</v>
      </c>
      <c r="L52" s="59">
        <v>74.222899939574916</v>
      </c>
      <c r="M52" s="59">
        <v>73.328919533244957</v>
      </c>
      <c r="N52" s="59">
        <v>72.445329637958054</v>
      </c>
      <c r="O52" s="59">
        <v>71.667208133500623</v>
      </c>
      <c r="P52" s="59">
        <v>70.801870726631748</v>
      </c>
      <c r="Q52" s="59">
        <v>69.945537106715264</v>
      </c>
      <c r="R52" s="59">
        <v>69.097774894918032</v>
      </c>
      <c r="S52" s="59">
        <v>68.349276942020808</v>
      </c>
      <c r="T52" s="59">
        <v>67.516305307682345</v>
      </c>
      <c r="U52" s="59">
        <v>66.690690809567158</v>
      </c>
      <c r="V52" s="59">
        <v>65.959832586317589</v>
      </c>
      <c r="W52" s="59">
        <v>65.146697673920031</v>
      </c>
      <c r="X52" s="59">
        <v>64.33982059502911</v>
      </c>
      <c r="Y52" s="59">
        <v>63.538858516381161</v>
      </c>
      <c r="Z52" s="59">
        <v>62.826813084998058</v>
      </c>
      <c r="AA52" s="59">
        <v>62.035585609448432</v>
      </c>
      <c r="AB52" s="59">
        <v>61.249310030225097</v>
      </c>
      <c r="AC52" s="59">
        <v>60.547685901083931</v>
      </c>
      <c r="AD52" s="59">
        <v>59.769311380981456</v>
      </c>
      <c r="AE52" s="59">
        <v>59.072794014034336</v>
      </c>
      <c r="AF52" s="59">
        <v>58.301194852713408</v>
      </c>
      <c r="AG52" s="59">
        <v>57.53313925727263</v>
      </c>
      <c r="AH52" s="59">
        <v>56.842816593311468</v>
      </c>
      <c r="AI52" s="59">
        <v>56.079979938268195</v>
      </c>
      <c r="AJ52" s="59">
        <v>55.392168018761062</v>
      </c>
      <c r="AK52" s="59">
        <v>54.633593822926095</v>
      </c>
      <c r="AL52" s="43">
        <v>53.877366554130283</v>
      </c>
    </row>
    <row r="53" spans="1:38" x14ac:dyDescent="0.3">
      <c r="A53" s="43" t="s">
        <v>24</v>
      </c>
      <c r="B53" s="59">
        <v>219.80506713744631</v>
      </c>
      <c r="C53" s="59">
        <v>219.53390580399923</v>
      </c>
      <c r="D53" s="59">
        <v>219.13581766787948</v>
      </c>
      <c r="E53" s="59">
        <v>189.17342792207373</v>
      </c>
      <c r="F53" s="59">
        <v>217.61111345866718</v>
      </c>
      <c r="G53" s="59">
        <v>216.73697639045429</v>
      </c>
      <c r="H53" s="59">
        <v>215.74607751907303</v>
      </c>
      <c r="I53" s="59">
        <v>214.65231397076033</v>
      </c>
      <c r="J53" s="59">
        <v>213.45343079393894</v>
      </c>
      <c r="K53" s="59">
        <v>212.12221572865511</v>
      </c>
      <c r="L53" s="59">
        <v>211.33783592990272</v>
      </c>
      <c r="M53" s="59">
        <v>210.38593055531314</v>
      </c>
      <c r="N53" s="59">
        <v>209.22151723569155</v>
      </c>
      <c r="O53" s="59">
        <v>207.84678257644001</v>
      </c>
      <c r="P53" s="59">
        <v>206.27912631130235</v>
      </c>
      <c r="Q53" s="59">
        <v>204.53081055275493</v>
      </c>
      <c r="R53" s="59">
        <v>202.58395361744948</v>
      </c>
      <c r="S53" s="59">
        <v>200.51366986158598</v>
      </c>
      <c r="T53" s="59">
        <v>198.3250017242936</v>
      </c>
      <c r="U53" s="59">
        <v>196.02359583152273</v>
      </c>
      <c r="V53" s="59">
        <v>193.62859843379184</v>
      </c>
      <c r="W53" s="59">
        <v>191.13692739371382</v>
      </c>
      <c r="X53" s="59">
        <v>188.60411170280099</v>
      </c>
      <c r="Y53" s="59">
        <v>186.06018871502908</v>
      </c>
      <c r="Z53" s="59">
        <v>183.54043968414098</v>
      </c>
      <c r="AA53" s="59">
        <v>181.08443919924949</v>
      </c>
      <c r="AB53" s="59">
        <v>178.72235292023822</v>
      </c>
      <c r="AC53" s="59">
        <v>176.48357557972767</v>
      </c>
      <c r="AD53" s="59">
        <v>174.37071742233326</v>
      </c>
      <c r="AE53" s="59">
        <v>172.38745822308843</v>
      </c>
      <c r="AF53" s="59">
        <v>170.54537108308551</v>
      </c>
      <c r="AG53" s="59">
        <v>168.86096203600766</v>
      </c>
      <c r="AH53" s="59">
        <v>167.32870160334468</v>
      </c>
      <c r="AI53" s="59">
        <v>165.95656201449978</v>
      </c>
      <c r="AJ53" s="59">
        <v>164.74018692388378</v>
      </c>
      <c r="AK53" s="59">
        <v>163.66917395604719</v>
      </c>
      <c r="AL53" s="43">
        <v>162.73043178612295</v>
      </c>
    </row>
    <row r="54" spans="1:38" x14ac:dyDescent="0.3">
      <c r="A54" s="43" t="s">
        <v>0</v>
      </c>
      <c r="B54" s="59">
        <v>454.29053757775375</v>
      </c>
      <c r="C54" s="59">
        <v>445.40037927518961</v>
      </c>
      <c r="D54" s="59">
        <v>436.6301081826482</v>
      </c>
      <c r="E54" s="59">
        <v>428.13466356091914</v>
      </c>
      <c r="F54" s="59">
        <v>428.38379397427354</v>
      </c>
      <c r="G54" s="59">
        <v>427.60517589474455</v>
      </c>
      <c r="H54" s="59">
        <v>426.60872551008674</v>
      </c>
      <c r="I54" s="59">
        <v>420.49592830564961</v>
      </c>
      <c r="J54" s="59">
        <v>413.48367455717244</v>
      </c>
      <c r="K54" s="59">
        <v>405.81824413055983</v>
      </c>
      <c r="L54" s="59">
        <v>397.60288259111144</v>
      </c>
      <c r="M54" s="59">
        <v>388.9458423686919</v>
      </c>
      <c r="N54" s="59">
        <v>379.83359718407075</v>
      </c>
      <c r="O54" s="59">
        <v>370.31460304640876</v>
      </c>
      <c r="P54" s="59">
        <v>360.55664747945121</v>
      </c>
      <c r="Q54" s="59">
        <v>350.68020841346612</v>
      </c>
      <c r="R54" s="59">
        <v>340.62096327661919</v>
      </c>
      <c r="S54" s="59">
        <v>334.54435570331867</v>
      </c>
      <c r="T54" s="59">
        <v>328.17921696421223</v>
      </c>
      <c r="U54" s="59">
        <v>321.16841258224594</v>
      </c>
      <c r="V54" s="59">
        <v>313.58985104176907</v>
      </c>
      <c r="W54" s="59">
        <v>305.69699885870574</v>
      </c>
      <c r="X54" s="59">
        <v>297.74532788226981</v>
      </c>
      <c r="Y54" s="59">
        <v>289.91072235134436</v>
      </c>
      <c r="Z54" s="59">
        <v>282.30357107295083</v>
      </c>
      <c r="AA54" s="59">
        <v>275.00077874362853</v>
      </c>
      <c r="AB54" s="59">
        <v>268.05526344315939</v>
      </c>
      <c r="AC54" s="59">
        <v>261.70597374242794</v>
      </c>
      <c r="AD54" s="59">
        <v>255.94920663045468</v>
      </c>
      <c r="AE54" s="59">
        <v>250.76628092221105</v>
      </c>
      <c r="AF54" s="59">
        <v>246.10655951416749</v>
      </c>
      <c r="AG54" s="59">
        <v>241.87938826101001</v>
      </c>
      <c r="AH54" s="59">
        <v>237.95638107042794</v>
      </c>
      <c r="AI54" s="59">
        <v>234.18893766789498</v>
      </c>
      <c r="AJ54" s="59">
        <v>230.43420335104111</v>
      </c>
      <c r="AK54" s="59">
        <v>226.57916280254668</v>
      </c>
      <c r="AL54" s="43">
        <v>222.54427303109242</v>
      </c>
    </row>
    <row r="55" spans="1:38" x14ac:dyDescent="0.3">
      <c r="A55" s="57" t="s">
        <v>52</v>
      </c>
      <c r="B55" s="72">
        <v>931.47329190097958</v>
      </c>
      <c r="C55" s="72">
        <v>918.39331888339927</v>
      </c>
      <c r="D55" s="72">
        <v>906.16052614685759</v>
      </c>
      <c r="E55" s="72">
        <v>861.01576395573579</v>
      </c>
      <c r="F55" s="72">
        <v>902.64768254786327</v>
      </c>
      <c r="G55" s="72">
        <v>910.45679125544086</v>
      </c>
      <c r="H55" s="72">
        <v>906.98875660152862</v>
      </c>
      <c r="I55" s="72">
        <v>898.20240008018322</v>
      </c>
      <c r="J55" s="72">
        <v>888.40289706781175</v>
      </c>
      <c r="K55" s="72">
        <v>877.88276369747314</v>
      </c>
      <c r="L55" s="72">
        <v>867.38920335302259</v>
      </c>
      <c r="M55" s="72">
        <v>856.23797926242025</v>
      </c>
      <c r="N55" s="72">
        <v>844.36203821808419</v>
      </c>
      <c r="O55" s="72">
        <v>831.89834591996089</v>
      </c>
      <c r="P55" s="72">
        <v>818.83160813952759</v>
      </c>
      <c r="Q55" s="72">
        <v>805.38738228730006</v>
      </c>
      <c r="R55" s="72">
        <v>791.40742666757262</v>
      </c>
      <c r="S55" s="72">
        <v>781.31570437281312</v>
      </c>
      <c r="T55" s="72">
        <v>770.63166598657915</v>
      </c>
      <c r="U55" s="72">
        <v>759.11989821329291</v>
      </c>
      <c r="V55" s="72">
        <v>746.99300021471072</v>
      </c>
      <c r="W55" s="72">
        <v>734.28354243739614</v>
      </c>
      <c r="X55" s="72">
        <v>721.44506297148655</v>
      </c>
      <c r="Y55" s="72">
        <v>708.71845861146403</v>
      </c>
      <c r="Z55" s="72">
        <v>696.36877862999836</v>
      </c>
      <c r="AA55" s="72">
        <v>684.35291674061091</v>
      </c>
      <c r="AB55" s="72">
        <v>672.84383052572218</v>
      </c>
      <c r="AC55" s="72">
        <v>662.20240258364231</v>
      </c>
      <c r="AD55" s="72">
        <v>652.29892235518741</v>
      </c>
      <c r="AE55" s="72">
        <v>643.28506200184233</v>
      </c>
      <c r="AF55" s="72">
        <v>634.96725456677802</v>
      </c>
      <c r="AG55" s="72">
        <v>627.35149104466768</v>
      </c>
      <c r="AH55" s="72">
        <v>620.35191550368143</v>
      </c>
      <c r="AI55" s="72">
        <v>613.70061121590936</v>
      </c>
      <c r="AJ55" s="72">
        <v>607.40318758809644</v>
      </c>
      <c r="AK55" s="72">
        <v>601.18726857444688</v>
      </c>
      <c r="AL55" s="43">
        <v>595.02595754569677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DA2C5-1F30-4455-8C4D-34FEF863C0A1}">
  <sheetPr codeName="Sheet7">
    <tabColor theme="0"/>
  </sheetPr>
  <dimension ref="A2:AL81"/>
  <sheetViews>
    <sheetView showGridLines="0" workbookViewId="0">
      <pane ySplit="16" topLeftCell="A17" activePane="bottomLeft" state="frozen"/>
      <selection pane="bottomLeft" activeCell="AL49" sqref="AL49"/>
    </sheetView>
  </sheetViews>
  <sheetFormatPr defaultColWidth="9.109375" defaultRowHeight="10.199999999999999" x14ac:dyDescent="0.2"/>
  <cols>
    <col min="1" max="1" width="27.109375" style="73" bestFit="1" customWidth="1"/>
    <col min="2" max="38" width="6.44140625" style="73" bestFit="1" customWidth="1"/>
    <col min="39" max="16384" width="9.109375" style="73"/>
  </cols>
  <sheetData>
    <row r="2" ht="15" customHeight="1" x14ac:dyDescent="0.2"/>
    <row r="3" ht="15" customHeight="1" x14ac:dyDescent="0.2"/>
    <row r="4" ht="15" customHeight="1" x14ac:dyDescent="0.2"/>
    <row r="5" ht="1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spans="1:38" ht="15" customHeight="1" x14ac:dyDescent="0.2"/>
    <row r="18" spans="1:38" ht="15" customHeight="1" x14ac:dyDescent="0.2"/>
    <row r="19" spans="1:38" ht="14.4" x14ac:dyDescent="0.3">
      <c r="A19" s="57" t="s">
        <v>383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</row>
    <row r="20" spans="1:38" ht="14.4" x14ac:dyDescent="0.3">
      <c r="A20" s="57" t="s">
        <v>320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</row>
    <row r="21" spans="1:38" ht="14.4" x14ac:dyDescent="0.3">
      <c r="A21" s="57" t="s">
        <v>244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</row>
    <row r="22" spans="1:38" ht="14.4" x14ac:dyDescent="0.3">
      <c r="A22" s="57" t="s">
        <v>321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</row>
    <row r="23" spans="1:38" ht="14.4" x14ac:dyDescent="0.3">
      <c r="A23" s="57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</row>
    <row r="24" spans="1:38" ht="14.4" x14ac:dyDescent="0.3">
      <c r="A24" s="57" t="s">
        <v>266</v>
      </c>
      <c r="B24" s="57">
        <v>2015</v>
      </c>
      <c r="C24" s="57">
        <v>2016</v>
      </c>
      <c r="D24" s="57">
        <v>2017</v>
      </c>
      <c r="E24" s="57">
        <v>2018</v>
      </c>
      <c r="F24" s="57">
        <v>2019</v>
      </c>
      <c r="G24" s="57">
        <v>2020</v>
      </c>
      <c r="H24" s="57">
        <v>2021</v>
      </c>
      <c r="I24" s="57">
        <v>2022</v>
      </c>
      <c r="J24" s="57">
        <v>2023</v>
      </c>
      <c r="K24" s="57">
        <v>2024</v>
      </c>
      <c r="L24" s="57">
        <v>2025</v>
      </c>
      <c r="M24" s="57">
        <v>2026</v>
      </c>
      <c r="N24" s="57">
        <v>2027</v>
      </c>
      <c r="O24" s="57">
        <v>2028</v>
      </c>
      <c r="P24" s="57">
        <v>2029</v>
      </c>
      <c r="Q24" s="57">
        <v>2030</v>
      </c>
      <c r="R24" s="57">
        <v>2031</v>
      </c>
      <c r="S24" s="57">
        <v>2032</v>
      </c>
      <c r="T24" s="57">
        <v>2033</v>
      </c>
      <c r="U24" s="57">
        <v>2034</v>
      </c>
      <c r="V24" s="57">
        <v>2035</v>
      </c>
      <c r="W24" s="57">
        <v>2036</v>
      </c>
      <c r="X24" s="57">
        <v>2037</v>
      </c>
      <c r="Y24" s="57">
        <v>2038</v>
      </c>
      <c r="Z24" s="57">
        <v>2039</v>
      </c>
      <c r="AA24" s="57">
        <v>2040</v>
      </c>
      <c r="AB24" s="57">
        <v>2041</v>
      </c>
      <c r="AC24" s="57">
        <v>2042</v>
      </c>
      <c r="AD24" s="57">
        <v>2043</v>
      </c>
      <c r="AE24" s="57">
        <v>2044</v>
      </c>
      <c r="AF24" s="57">
        <v>2045</v>
      </c>
      <c r="AG24" s="57">
        <v>2046</v>
      </c>
      <c r="AH24" s="57">
        <v>2047</v>
      </c>
      <c r="AI24" s="57">
        <v>2048</v>
      </c>
      <c r="AJ24" s="57">
        <v>2049</v>
      </c>
      <c r="AK24" s="57">
        <v>2050</v>
      </c>
      <c r="AL24" s="43"/>
    </row>
    <row r="25" spans="1:38" ht="14.4" x14ac:dyDescent="0.3">
      <c r="A25" s="43" t="s">
        <v>25</v>
      </c>
      <c r="B25" s="139">
        <v>29.451973085930142</v>
      </c>
      <c r="C25" s="139">
        <v>29.008249258593221</v>
      </c>
      <c r="D25" s="139">
        <v>28.563668918799006</v>
      </c>
      <c r="E25" s="139">
        <v>28.219087690588644</v>
      </c>
      <c r="F25" s="139">
        <v>27.90483337966387</v>
      </c>
      <c r="G25" s="139">
        <v>27.496262080970123</v>
      </c>
      <c r="H25" s="139">
        <v>27.076658527835487</v>
      </c>
      <c r="I25" s="139">
        <v>26.674705656372431</v>
      </c>
      <c r="J25" s="139">
        <v>26.284289296864522</v>
      </c>
      <c r="K25" s="139">
        <v>26.212896192464683</v>
      </c>
      <c r="L25" s="139">
        <v>26.164404654855382</v>
      </c>
      <c r="M25" s="139">
        <v>26.139203108989708</v>
      </c>
      <c r="N25" s="139">
        <v>26.132226302500762</v>
      </c>
      <c r="O25" s="139">
        <v>26.13820100782862</v>
      </c>
      <c r="P25" s="139">
        <v>26.15347933894045</v>
      </c>
      <c r="Q25" s="139">
        <v>26.159217134707642</v>
      </c>
      <c r="R25" s="139">
        <v>26.177201276366294</v>
      </c>
      <c r="S25" s="139">
        <v>26.207613721591464</v>
      </c>
      <c r="T25" s="139">
        <v>26.251080326707623</v>
      </c>
      <c r="U25" s="139">
        <v>26.307961029627794</v>
      </c>
      <c r="V25" s="139">
        <v>26.367809907608166</v>
      </c>
      <c r="W25" s="139">
        <v>26.439932741113143</v>
      </c>
      <c r="X25" s="139">
        <v>26.522749263480918</v>
      </c>
      <c r="Y25" s="139">
        <v>26.61442982349902</v>
      </c>
      <c r="Z25" s="139">
        <v>26.712748036752462</v>
      </c>
      <c r="AA25" s="139">
        <v>26.815527073383368</v>
      </c>
      <c r="AB25" s="139">
        <v>26.922281267244827</v>
      </c>
      <c r="AC25" s="139">
        <v>27.031185228211505</v>
      </c>
      <c r="AD25" s="139">
        <v>27.140910071765774</v>
      </c>
      <c r="AE25" s="139">
        <v>27.25068539891565</v>
      </c>
      <c r="AF25" s="139">
        <v>27.360014752365522</v>
      </c>
      <c r="AG25" s="139">
        <v>27.468881639311803</v>
      </c>
      <c r="AH25" s="139">
        <v>27.577641110672587</v>
      </c>
      <c r="AI25" s="139">
        <v>27.686606380960601</v>
      </c>
      <c r="AJ25" s="139">
        <v>27.796293264102292</v>
      </c>
      <c r="AK25" s="139">
        <v>27.90685229119109</v>
      </c>
      <c r="AL25" s="43"/>
    </row>
    <row r="26" spans="1:38" ht="14.4" x14ac:dyDescent="0.3">
      <c r="A26" s="43" t="s">
        <v>2</v>
      </c>
      <c r="B26" s="139">
        <v>3.8151999999999999</v>
      </c>
      <c r="C26" s="139">
        <v>3.78258004</v>
      </c>
      <c r="D26" s="139">
        <v>3.7496380771199993</v>
      </c>
      <c r="E26" s="139">
        <v>3.716372057256319</v>
      </c>
      <c r="F26" s="139">
        <v>3.6827799150244958</v>
      </c>
      <c r="G26" s="139">
        <v>3.6488595737019018</v>
      </c>
      <c r="H26" s="139">
        <v>3.6146089451700871</v>
      </c>
      <c r="I26" s="139">
        <v>3.5800259298568378</v>
      </c>
      <c r="J26" s="139">
        <v>3.5451084166779605</v>
      </c>
      <c r="K26" s="139">
        <v>3.5592888503446716</v>
      </c>
      <c r="L26" s="139">
        <v>3.5735260057460509</v>
      </c>
      <c r="M26" s="139">
        <v>3.587820109769035</v>
      </c>
      <c r="N26" s="139">
        <v>3.6021713902081105</v>
      </c>
      <c r="O26" s="139">
        <v>3.616580075768943</v>
      </c>
      <c r="P26" s="139">
        <v>3.6310463960720187</v>
      </c>
      <c r="Q26" s="139">
        <v>3.6455705816563078</v>
      </c>
      <c r="R26" s="139">
        <v>3.6601528639829333</v>
      </c>
      <c r="S26" s="139">
        <v>3.674793475438864</v>
      </c>
      <c r="T26" s="139">
        <v>3.6894926493406195</v>
      </c>
      <c r="U26" s="139">
        <v>3.7042506199379828</v>
      </c>
      <c r="V26" s="139">
        <v>3.7190676224177346</v>
      </c>
      <c r="W26" s="139">
        <v>3.7339438929074054</v>
      </c>
      <c r="X26" s="139">
        <v>3.7488796684790349</v>
      </c>
      <c r="Y26" s="139">
        <v>3.763875187152951</v>
      </c>
      <c r="Z26" s="139">
        <v>3.7789306879015632</v>
      </c>
      <c r="AA26" s="139">
        <v>3.7940464106531691</v>
      </c>
      <c r="AB26" s="139">
        <v>3.8092225962957813</v>
      </c>
      <c r="AC26" s="139">
        <v>3.8244594866809645</v>
      </c>
      <c r="AD26" s="139">
        <v>3.8397573246276884</v>
      </c>
      <c r="AE26" s="139">
        <v>3.8551163539261988</v>
      </c>
      <c r="AF26" s="139">
        <v>3.8705368193419032</v>
      </c>
      <c r="AG26" s="139">
        <v>3.8860189666192713</v>
      </c>
      <c r="AH26" s="139">
        <v>3.9015630424857477</v>
      </c>
      <c r="AI26" s="139">
        <v>3.9171692946556913</v>
      </c>
      <c r="AJ26" s="139">
        <v>3.9328379718343141</v>
      </c>
      <c r="AK26" s="139">
        <v>3.9485693237216508</v>
      </c>
      <c r="AL26" s="43"/>
    </row>
    <row r="27" spans="1:38" ht="14.4" x14ac:dyDescent="0.3">
      <c r="A27" s="43" t="s">
        <v>24</v>
      </c>
      <c r="B27" s="139">
        <v>27.226243139746895</v>
      </c>
      <c r="C27" s="139">
        <v>27.078673369935853</v>
      </c>
      <c r="D27" s="139">
        <v>26.887647606751365</v>
      </c>
      <c r="E27" s="139">
        <v>26.679686978874741</v>
      </c>
      <c r="F27" s="139">
        <v>26.511891568098154</v>
      </c>
      <c r="G27" s="139">
        <v>26.350985470231301</v>
      </c>
      <c r="H27" s="139">
        <v>26.208577398235953</v>
      </c>
      <c r="I27" s="139">
        <v>26.079068228108678</v>
      </c>
      <c r="J27" s="139">
        <v>25.955564870380218</v>
      </c>
      <c r="K27" s="139">
        <v>26.118208343201811</v>
      </c>
      <c r="L27" s="139">
        <v>26.285974950059853</v>
      </c>
      <c r="M27" s="139">
        <v>26.450095856705659</v>
      </c>
      <c r="N27" s="139">
        <v>26.608760350775047</v>
      </c>
      <c r="O27" s="139">
        <v>26.761033400415386</v>
      </c>
      <c r="P27" s="139">
        <v>26.906477947221141</v>
      </c>
      <c r="Q27" s="139">
        <v>27.033642718428712</v>
      </c>
      <c r="R27" s="139">
        <v>27.161205949121761</v>
      </c>
      <c r="S27" s="139">
        <v>27.288300218328214</v>
      </c>
      <c r="T27" s="139">
        <v>27.415146560231129</v>
      </c>
      <c r="U27" s="139">
        <v>27.54320296835543</v>
      </c>
      <c r="V27" s="139">
        <v>27.668276572697607</v>
      </c>
      <c r="W27" s="139">
        <v>27.795792827715875</v>
      </c>
      <c r="X27" s="139">
        <v>27.923119002369052</v>
      </c>
      <c r="Y27" s="139">
        <v>28.048035493527294</v>
      </c>
      <c r="Z27" s="139">
        <v>28.168266469598606</v>
      </c>
      <c r="AA27" s="139">
        <v>28.28296950376907</v>
      </c>
      <c r="AB27" s="139">
        <v>28.394378684937287</v>
      </c>
      <c r="AC27" s="139">
        <v>28.503954160431785</v>
      </c>
      <c r="AD27" s="139">
        <v>28.6125892027326</v>
      </c>
      <c r="AE27" s="139">
        <v>28.719837348436876</v>
      </c>
      <c r="AF27" s="139">
        <v>28.823979945042218</v>
      </c>
      <c r="AG27" s="139">
        <v>28.924283522868265</v>
      </c>
      <c r="AH27" s="139">
        <v>29.021120179366758</v>
      </c>
      <c r="AI27" s="139">
        <v>29.114549306796977</v>
      </c>
      <c r="AJ27" s="139">
        <v>29.205238910366813</v>
      </c>
      <c r="AK27" s="139">
        <v>29.292789951041801</v>
      </c>
      <c r="AL27" s="43"/>
    </row>
    <row r="28" spans="1:38" ht="14.4" x14ac:dyDescent="0.3">
      <c r="A28" s="43" t="s">
        <v>0</v>
      </c>
      <c r="B28" s="139">
        <v>0.55235089284740202</v>
      </c>
      <c r="C28" s="139">
        <v>0.5636266798195938</v>
      </c>
      <c r="D28" s="139">
        <v>0.57882393655720132</v>
      </c>
      <c r="E28" s="139">
        <v>0.59808286513561837</v>
      </c>
      <c r="F28" s="139">
        <v>0.62938817636295274</v>
      </c>
      <c r="G28" s="139">
        <v>0.67284346365089331</v>
      </c>
      <c r="H28" s="139">
        <v>0.72847042390718209</v>
      </c>
      <c r="I28" s="139">
        <v>0.79625560179054355</v>
      </c>
      <c r="J28" s="139">
        <v>0.87614327502817779</v>
      </c>
      <c r="K28" s="139">
        <v>0.96787186916789836</v>
      </c>
      <c r="L28" s="139">
        <v>1.0714127737037451</v>
      </c>
      <c r="M28" s="139">
        <v>1.2057069331136157</v>
      </c>
      <c r="N28" s="139">
        <v>1.3693038243112674</v>
      </c>
      <c r="O28" s="139">
        <v>1.5605611663541505</v>
      </c>
      <c r="P28" s="139">
        <v>1.7791302786915124</v>
      </c>
      <c r="Q28" s="139">
        <v>2.0275388052637195</v>
      </c>
      <c r="R28" s="139">
        <v>2.285412936801495</v>
      </c>
      <c r="S28" s="139">
        <v>2.5586348908725349</v>
      </c>
      <c r="T28" s="139">
        <v>2.8492975714094975</v>
      </c>
      <c r="U28" s="139">
        <v>3.1531224092225045</v>
      </c>
      <c r="V28" s="139">
        <v>3.4627051464312064</v>
      </c>
      <c r="W28" s="139">
        <v>3.7717567605462214</v>
      </c>
      <c r="X28" s="139">
        <v>4.0765100672578258</v>
      </c>
      <c r="Y28" s="139">
        <v>4.3740203453768363</v>
      </c>
      <c r="Z28" s="139">
        <v>4.6617051172784771</v>
      </c>
      <c r="AA28" s="139">
        <v>4.9367753502393814</v>
      </c>
      <c r="AB28" s="139">
        <v>5.1961295671466292</v>
      </c>
      <c r="AC28" s="139">
        <v>5.4370265429305737</v>
      </c>
      <c r="AD28" s="139">
        <v>5.6579620943425191</v>
      </c>
      <c r="AE28" s="139">
        <v>5.859149211054274</v>
      </c>
      <c r="AF28" s="139">
        <v>6.0429971051744351</v>
      </c>
      <c r="AG28" s="139">
        <v>6.2139789988737126</v>
      </c>
      <c r="AH28" s="139">
        <v>6.3775115491764955</v>
      </c>
      <c r="AI28" s="139">
        <v>6.5386308476917474</v>
      </c>
      <c r="AJ28" s="139">
        <v>6.700938248918157</v>
      </c>
      <c r="AK28" s="139">
        <v>6.866162393947409</v>
      </c>
      <c r="AL28" s="43"/>
    </row>
    <row r="29" spans="1:38" ht="14.4" x14ac:dyDescent="0.3">
      <c r="A29" s="57" t="s">
        <v>52</v>
      </c>
      <c r="B29" s="140">
        <v>61.045767118524438</v>
      </c>
      <c r="C29" s="140">
        <v>60.433129348348672</v>
      </c>
      <c r="D29" s="140">
        <v>59.779778539227571</v>
      </c>
      <c r="E29" s="140">
        <v>59.213229591855324</v>
      </c>
      <c r="F29" s="140">
        <v>58.728893039149469</v>
      </c>
      <c r="G29" s="140">
        <v>58.168950588554218</v>
      </c>
      <c r="H29" s="140">
        <v>57.62831529514871</v>
      </c>
      <c r="I29" s="140">
        <v>57.130055416128492</v>
      </c>
      <c r="J29" s="140">
        <v>56.661105858950876</v>
      </c>
      <c r="K29" s="140">
        <v>56.858265255179063</v>
      </c>
      <c r="L29" s="140">
        <v>57.095318384365029</v>
      </c>
      <c r="M29" s="140">
        <v>57.382826008578014</v>
      </c>
      <c r="N29" s="140">
        <v>57.712461867795184</v>
      </c>
      <c r="O29" s="140">
        <v>58.076375650367098</v>
      </c>
      <c r="P29" s="140">
        <v>58.470133960925125</v>
      </c>
      <c r="Q29" s="140">
        <v>58.865969240056387</v>
      </c>
      <c r="R29" s="140">
        <v>59.283973026272484</v>
      </c>
      <c r="S29" s="140">
        <v>59.729342306231075</v>
      </c>
      <c r="T29" s="140">
        <v>60.205017107688867</v>
      </c>
      <c r="U29" s="140">
        <v>60.708537027143713</v>
      </c>
      <c r="V29" s="140">
        <v>61.217859249154714</v>
      </c>
      <c r="W29" s="140">
        <v>61.741426222282641</v>
      </c>
      <c r="X29" s="140">
        <v>62.27125800158683</v>
      </c>
      <c r="Y29" s="140">
        <v>62.8003608495561</v>
      </c>
      <c r="Z29" s="140">
        <v>63.321650311531108</v>
      </c>
      <c r="AA29" s="140">
        <v>63.829318338044985</v>
      </c>
      <c r="AB29" s="140">
        <v>64.322012115624517</v>
      </c>
      <c r="AC29" s="140">
        <v>64.796625418254834</v>
      </c>
      <c r="AD29" s="140">
        <v>65.251218693468587</v>
      </c>
      <c r="AE29" s="140">
        <v>65.684788312332998</v>
      </c>
      <c r="AF29" s="140">
        <v>66.097528621924084</v>
      </c>
      <c r="AG29" s="140">
        <v>66.493163127673057</v>
      </c>
      <c r="AH29" s="140">
        <v>66.877835881701586</v>
      </c>
      <c r="AI29" s="140">
        <v>67.256955830105028</v>
      </c>
      <c r="AJ29" s="140">
        <v>67.635308395221571</v>
      </c>
      <c r="AK29" s="140">
        <v>68.014373959901945</v>
      </c>
      <c r="AL29" s="43"/>
    </row>
    <row r="30" spans="1:38" ht="14.4" x14ac:dyDescent="0.3">
      <c r="A30" s="96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</row>
    <row r="31" spans="1:38" ht="14.4" x14ac:dyDescent="0.3">
      <c r="A31" s="96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</row>
    <row r="32" spans="1:38" ht="14.4" x14ac:dyDescent="0.3">
      <c r="A32" s="141" t="s">
        <v>349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</row>
    <row r="33" spans="1:38" ht="14.4" x14ac:dyDescent="0.3">
      <c r="A33" s="181" t="s">
        <v>466</v>
      </c>
      <c r="B33" s="95">
        <f>B24</f>
        <v>2015</v>
      </c>
      <c r="C33" s="95">
        <f t="shared" ref="C33:AK33" si="0">C24</f>
        <v>2016</v>
      </c>
      <c r="D33" s="95">
        <f t="shared" si="0"/>
        <v>2017</v>
      </c>
      <c r="E33" s="95">
        <f t="shared" si="0"/>
        <v>2018</v>
      </c>
      <c r="F33" s="95">
        <f t="shared" si="0"/>
        <v>2019</v>
      </c>
      <c r="G33" s="95">
        <f t="shared" si="0"/>
        <v>2020</v>
      </c>
      <c r="H33" s="95">
        <f t="shared" si="0"/>
        <v>2021</v>
      </c>
      <c r="I33" s="95">
        <f t="shared" si="0"/>
        <v>2022</v>
      </c>
      <c r="J33" s="95">
        <f t="shared" si="0"/>
        <v>2023</v>
      </c>
      <c r="K33" s="95">
        <f t="shared" si="0"/>
        <v>2024</v>
      </c>
      <c r="L33" s="95">
        <f t="shared" si="0"/>
        <v>2025</v>
      </c>
      <c r="M33" s="95">
        <f t="shared" si="0"/>
        <v>2026</v>
      </c>
      <c r="N33" s="95">
        <f t="shared" si="0"/>
        <v>2027</v>
      </c>
      <c r="O33" s="95">
        <f t="shared" si="0"/>
        <v>2028</v>
      </c>
      <c r="P33" s="95">
        <f t="shared" si="0"/>
        <v>2029</v>
      </c>
      <c r="Q33" s="95">
        <f t="shared" si="0"/>
        <v>2030</v>
      </c>
      <c r="R33" s="95">
        <f t="shared" si="0"/>
        <v>2031</v>
      </c>
      <c r="S33" s="95">
        <f t="shared" si="0"/>
        <v>2032</v>
      </c>
      <c r="T33" s="95">
        <f t="shared" si="0"/>
        <v>2033</v>
      </c>
      <c r="U33" s="95">
        <f t="shared" si="0"/>
        <v>2034</v>
      </c>
      <c r="V33" s="95">
        <f t="shared" si="0"/>
        <v>2035</v>
      </c>
      <c r="W33" s="95">
        <f t="shared" si="0"/>
        <v>2036</v>
      </c>
      <c r="X33" s="95">
        <f t="shared" si="0"/>
        <v>2037</v>
      </c>
      <c r="Y33" s="95">
        <f t="shared" si="0"/>
        <v>2038</v>
      </c>
      <c r="Z33" s="95">
        <f t="shared" si="0"/>
        <v>2039</v>
      </c>
      <c r="AA33" s="95">
        <f t="shared" si="0"/>
        <v>2040</v>
      </c>
      <c r="AB33" s="95">
        <f t="shared" si="0"/>
        <v>2041</v>
      </c>
      <c r="AC33" s="95">
        <f t="shared" si="0"/>
        <v>2042</v>
      </c>
      <c r="AD33" s="95">
        <f t="shared" si="0"/>
        <v>2043</v>
      </c>
      <c r="AE33" s="95">
        <f t="shared" si="0"/>
        <v>2044</v>
      </c>
      <c r="AF33" s="95">
        <f t="shared" si="0"/>
        <v>2045</v>
      </c>
      <c r="AG33" s="95">
        <f t="shared" si="0"/>
        <v>2046</v>
      </c>
      <c r="AH33" s="95">
        <f t="shared" si="0"/>
        <v>2047</v>
      </c>
      <c r="AI33" s="95">
        <f t="shared" si="0"/>
        <v>2048</v>
      </c>
      <c r="AJ33" s="95">
        <f t="shared" si="0"/>
        <v>2049</v>
      </c>
      <c r="AK33" s="95">
        <f t="shared" si="0"/>
        <v>2050</v>
      </c>
      <c r="AL33" s="98"/>
    </row>
    <row r="34" spans="1:38" ht="14.4" x14ac:dyDescent="0.3">
      <c r="A34" s="94" t="s">
        <v>24</v>
      </c>
      <c r="B34" s="97">
        <f>B27</f>
        <v>27.226243139746895</v>
      </c>
      <c r="C34" s="97">
        <f t="shared" ref="C34:AK34" si="1">C27</f>
        <v>27.078673369935853</v>
      </c>
      <c r="D34" s="97">
        <f t="shared" si="1"/>
        <v>26.887647606751365</v>
      </c>
      <c r="E34" s="97">
        <f t="shared" si="1"/>
        <v>26.679686978874741</v>
      </c>
      <c r="F34" s="97">
        <f t="shared" si="1"/>
        <v>26.511891568098154</v>
      </c>
      <c r="G34" s="97">
        <f t="shared" si="1"/>
        <v>26.350985470231301</v>
      </c>
      <c r="H34" s="97">
        <f t="shared" si="1"/>
        <v>26.208577398235953</v>
      </c>
      <c r="I34" s="97">
        <f t="shared" si="1"/>
        <v>26.079068228108678</v>
      </c>
      <c r="J34" s="97">
        <f t="shared" si="1"/>
        <v>25.955564870380218</v>
      </c>
      <c r="K34" s="97">
        <f t="shared" si="1"/>
        <v>26.118208343201811</v>
      </c>
      <c r="L34" s="97">
        <f t="shared" si="1"/>
        <v>26.285974950059853</v>
      </c>
      <c r="M34" s="97">
        <f t="shared" si="1"/>
        <v>26.450095856705659</v>
      </c>
      <c r="N34" s="97">
        <f t="shared" si="1"/>
        <v>26.608760350775047</v>
      </c>
      <c r="O34" s="97">
        <f t="shared" si="1"/>
        <v>26.761033400415386</v>
      </c>
      <c r="P34" s="97">
        <f t="shared" si="1"/>
        <v>26.906477947221141</v>
      </c>
      <c r="Q34" s="97">
        <f t="shared" si="1"/>
        <v>27.033642718428712</v>
      </c>
      <c r="R34" s="97">
        <f t="shared" si="1"/>
        <v>27.161205949121761</v>
      </c>
      <c r="S34" s="97">
        <f t="shared" si="1"/>
        <v>27.288300218328214</v>
      </c>
      <c r="T34" s="97">
        <f t="shared" si="1"/>
        <v>27.415146560231129</v>
      </c>
      <c r="U34" s="97">
        <f t="shared" si="1"/>
        <v>27.54320296835543</v>
      </c>
      <c r="V34" s="97">
        <f t="shared" si="1"/>
        <v>27.668276572697607</v>
      </c>
      <c r="W34" s="97">
        <f t="shared" si="1"/>
        <v>27.795792827715875</v>
      </c>
      <c r="X34" s="97">
        <f t="shared" si="1"/>
        <v>27.923119002369052</v>
      </c>
      <c r="Y34" s="97">
        <f t="shared" si="1"/>
        <v>28.048035493527294</v>
      </c>
      <c r="Z34" s="97">
        <f t="shared" si="1"/>
        <v>28.168266469598606</v>
      </c>
      <c r="AA34" s="97">
        <f t="shared" si="1"/>
        <v>28.28296950376907</v>
      </c>
      <c r="AB34" s="97">
        <f t="shared" si="1"/>
        <v>28.394378684937287</v>
      </c>
      <c r="AC34" s="97">
        <f t="shared" si="1"/>
        <v>28.503954160431785</v>
      </c>
      <c r="AD34" s="97">
        <f t="shared" si="1"/>
        <v>28.6125892027326</v>
      </c>
      <c r="AE34" s="97">
        <f t="shared" si="1"/>
        <v>28.719837348436876</v>
      </c>
      <c r="AF34" s="97">
        <f t="shared" si="1"/>
        <v>28.823979945042218</v>
      </c>
      <c r="AG34" s="97">
        <f t="shared" si="1"/>
        <v>28.924283522868265</v>
      </c>
      <c r="AH34" s="97">
        <f t="shared" si="1"/>
        <v>29.021120179366758</v>
      </c>
      <c r="AI34" s="97">
        <f t="shared" si="1"/>
        <v>29.114549306796977</v>
      </c>
      <c r="AJ34" s="97">
        <f t="shared" si="1"/>
        <v>29.205238910366813</v>
      </c>
      <c r="AK34" s="97">
        <f t="shared" si="1"/>
        <v>29.292789951041801</v>
      </c>
      <c r="AL34" s="98"/>
    </row>
    <row r="35" spans="1:38" ht="14.4" x14ac:dyDescent="0.3">
      <c r="A35" s="94" t="s">
        <v>25</v>
      </c>
      <c r="B35" s="97">
        <f>B25</f>
        <v>29.451973085930142</v>
      </c>
      <c r="C35" s="97">
        <f t="shared" ref="C35:AK36" si="2">C25</f>
        <v>29.008249258593221</v>
      </c>
      <c r="D35" s="97">
        <f t="shared" si="2"/>
        <v>28.563668918799006</v>
      </c>
      <c r="E35" s="97">
        <f t="shared" si="2"/>
        <v>28.219087690588644</v>
      </c>
      <c r="F35" s="97">
        <f t="shared" si="2"/>
        <v>27.90483337966387</v>
      </c>
      <c r="G35" s="97">
        <f t="shared" si="2"/>
        <v>27.496262080970123</v>
      </c>
      <c r="H35" s="97">
        <f t="shared" si="2"/>
        <v>27.076658527835487</v>
      </c>
      <c r="I35" s="97">
        <f t="shared" si="2"/>
        <v>26.674705656372431</v>
      </c>
      <c r="J35" s="97">
        <f t="shared" si="2"/>
        <v>26.284289296864522</v>
      </c>
      <c r="K35" s="97">
        <f t="shared" si="2"/>
        <v>26.212896192464683</v>
      </c>
      <c r="L35" s="97">
        <f t="shared" si="2"/>
        <v>26.164404654855382</v>
      </c>
      <c r="M35" s="97">
        <f t="shared" si="2"/>
        <v>26.139203108989708</v>
      </c>
      <c r="N35" s="97">
        <f t="shared" si="2"/>
        <v>26.132226302500762</v>
      </c>
      <c r="O35" s="97">
        <f t="shared" si="2"/>
        <v>26.13820100782862</v>
      </c>
      <c r="P35" s="97">
        <f t="shared" si="2"/>
        <v>26.15347933894045</v>
      </c>
      <c r="Q35" s="97">
        <f t="shared" si="2"/>
        <v>26.159217134707642</v>
      </c>
      <c r="R35" s="97">
        <f t="shared" si="2"/>
        <v>26.177201276366294</v>
      </c>
      <c r="S35" s="97">
        <f t="shared" si="2"/>
        <v>26.207613721591464</v>
      </c>
      <c r="T35" s="97">
        <f t="shared" si="2"/>
        <v>26.251080326707623</v>
      </c>
      <c r="U35" s="97">
        <f t="shared" si="2"/>
        <v>26.307961029627794</v>
      </c>
      <c r="V35" s="97">
        <f t="shared" si="2"/>
        <v>26.367809907608166</v>
      </c>
      <c r="W35" s="97">
        <f t="shared" si="2"/>
        <v>26.439932741113143</v>
      </c>
      <c r="X35" s="97">
        <f t="shared" si="2"/>
        <v>26.522749263480918</v>
      </c>
      <c r="Y35" s="97">
        <f t="shared" si="2"/>
        <v>26.61442982349902</v>
      </c>
      <c r="Z35" s="97">
        <f t="shared" si="2"/>
        <v>26.712748036752462</v>
      </c>
      <c r="AA35" s="97">
        <f t="shared" si="2"/>
        <v>26.815527073383368</v>
      </c>
      <c r="AB35" s="97">
        <f t="shared" si="2"/>
        <v>26.922281267244827</v>
      </c>
      <c r="AC35" s="97">
        <f t="shared" si="2"/>
        <v>27.031185228211505</v>
      </c>
      <c r="AD35" s="97">
        <f t="shared" si="2"/>
        <v>27.140910071765774</v>
      </c>
      <c r="AE35" s="97">
        <f t="shared" si="2"/>
        <v>27.25068539891565</v>
      </c>
      <c r="AF35" s="97">
        <f t="shared" si="2"/>
        <v>27.360014752365522</v>
      </c>
      <c r="AG35" s="97">
        <f t="shared" si="2"/>
        <v>27.468881639311803</v>
      </c>
      <c r="AH35" s="97">
        <f t="shared" si="2"/>
        <v>27.577641110672587</v>
      </c>
      <c r="AI35" s="97">
        <f t="shared" si="2"/>
        <v>27.686606380960601</v>
      </c>
      <c r="AJ35" s="97">
        <f t="shared" si="2"/>
        <v>27.796293264102292</v>
      </c>
      <c r="AK35" s="97">
        <f t="shared" si="2"/>
        <v>27.90685229119109</v>
      </c>
      <c r="AL35" s="98"/>
    </row>
    <row r="36" spans="1:38" ht="14.4" x14ac:dyDescent="0.3">
      <c r="A36" s="94" t="s">
        <v>2</v>
      </c>
      <c r="B36" s="97">
        <f>B26</f>
        <v>3.8151999999999999</v>
      </c>
      <c r="C36" s="97">
        <f t="shared" si="2"/>
        <v>3.78258004</v>
      </c>
      <c r="D36" s="97">
        <f t="shared" si="2"/>
        <v>3.7496380771199993</v>
      </c>
      <c r="E36" s="97">
        <f t="shared" si="2"/>
        <v>3.716372057256319</v>
      </c>
      <c r="F36" s="97">
        <f t="shared" si="2"/>
        <v>3.6827799150244958</v>
      </c>
      <c r="G36" s="97">
        <f t="shared" si="2"/>
        <v>3.6488595737019018</v>
      </c>
      <c r="H36" s="97">
        <f t="shared" si="2"/>
        <v>3.6146089451700871</v>
      </c>
      <c r="I36" s="97">
        <f t="shared" si="2"/>
        <v>3.5800259298568378</v>
      </c>
      <c r="J36" s="97">
        <f t="shared" si="2"/>
        <v>3.5451084166779605</v>
      </c>
      <c r="K36" s="97">
        <f t="shared" si="2"/>
        <v>3.5592888503446716</v>
      </c>
      <c r="L36" s="97">
        <f t="shared" si="2"/>
        <v>3.5735260057460509</v>
      </c>
      <c r="M36" s="97">
        <f t="shared" si="2"/>
        <v>3.587820109769035</v>
      </c>
      <c r="N36" s="97">
        <f t="shared" si="2"/>
        <v>3.6021713902081105</v>
      </c>
      <c r="O36" s="97">
        <f t="shared" si="2"/>
        <v>3.616580075768943</v>
      </c>
      <c r="P36" s="97">
        <f t="shared" si="2"/>
        <v>3.6310463960720187</v>
      </c>
      <c r="Q36" s="97">
        <f t="shared" si="2"/>
        <v>3.6455705816563078</v>
      </c>
      <c r="R36" s="97">
        <f t="shared" si="2"/>
        <v>3.6601528639829333</v>
      </c>
      <c r="S36" s="97">
        <f t="shared" si="2"/>
        <v>3.674793475438864</v>
      </c>
      <c r="T36" s="97">
        <f t="shared" si="2"/>
        <v>3.6894926493406195</v>
      </c>
      <c r="U36" s="97">
        <f t="shared" si="2"/>
        <v>3.7042506199379828</v>
      </c>
      <c r="V36" s="97">
        <f t="shared" si="2"/>
        <v>3.7190676224177346</v>
      </c>
      <c r="W36" s="97">
        <f t="shared" si="2"/>
        <v>3.7339438929074054</v>
      </c>
      <c r="X36" s="97">
        <f t="shared" si="2"/>
        <v>3.7488796684790349</v>
      </c>
      <c r="Y36" s="97">
        <f t="shared" si="2"/>
        <v>3.763875187152951</v>
      </c>
      <c r="Z36" s="97">
        <f t="shared" si="2"/>
        <v>3.7789306879015632</v>
      </c>
      <c r="AA36" s="97">
        <f t="shared" si="2"/>
        <v>3.7940464106531691</v>
      </c>
      <c r="AB36" s="97">
        <f t="shared" si="2"/>
        <v>3.8092225962957813</v>
      </c>
      <c r="AC36" s="97">
        <f t="shared" si="2"/>
        <v>3.8244594866809645</v>
      </c>
      <c r="AD36" s="97">
        <f t="shared" si="2"/>
        <v>3.8397573246276884</v>
      </c>
      <c r="AE36" s="97">
        <f t="shared" si="2"/>
        <v>3.8551163539261988</v>
      </c>
      <c r="AF36" s="97">
        <f t="shared" si="2"/>
        <v>3.8705368193419032</v>
      </c>
      <c r="AG36" s="97">
        <f t="shared" si="2"/>
        <v>3.8860189666192713</v>
      </c>
      <c r="AH36" s="97">
        <f t="shared" si="2"/>
        <v>3.9015630424857477</v>
      </c>
      <c r="AI36" s="97">
        <f t="shared" si="2"/>
        <v>3.9171692946556913</v>
      </c>
      <c r="AJ36" s="97">
        <f t="shared" si="2"/>
        <v>3.9328379718343141</v>
      </c>
      <c r="AK36" s="97">
        <f t="shared" si="2"/>
        <v>3.9485693237216508</v>
      </c>
      <c r="AL36" s="98"/>
    </row>
    <row r="37" spans="1:38" ht="14.4" x14ac:dyDescent="0.3">
      <c r="A37" s="94" t="s">
        <v>0</v>
      </c>
      <c r="B37" s="97">
        <f>B28</f>
        <v>0.55235089284740202</v>
      </c>
      <c r="C37" s="97">
        <f t="shared" ref="C37:AK37" si="3">C28</f>
        <v>0.5636266798195938</v>
      </c>
      <c r="D37" s="97">
        <f t="shared" si="3"/>
        <v>0.57882393655720132</v>
      </c>
      <c r="E37" s="97">
        <f t="shared" si="3"/>
        <v>0.59808286513561837</v>
      </c>
      <c r="F37" s="97">
        <f t="shared" si="3"/>
        <v>0.62938817636295274</v>
      </c>
      <c r="G37" s="97">
        <f t="shared" si="3"/>
        <v>0.67284346365089331</v>
      </c>
      <c r="H37" s="97">
        <f t="shared" si="3"/>
        <v>0.72847042390718209</v>
      </c>
      <c r="I37" s="97">
        <f t="shared" si="3"/>
        <v>0.79625560179054355</v>
      </c>
      <c r="J37" s="97">
        <f t="shared" si="3"/>
        <v>0.87614327502817779</v>
      </c>
      <c r="K37" s="97">
        <f t="shared" si="3"/>
        <v>0.96787186916789836</v>
      </c>
      <c r="L37" s="97">
        <f t="shared" si="3"/>
        <v>1.0714127737037451</v>
      </c>
      <c r="M37" s="97">
        <f t="shared" si="3"/>
        <v>1.2057069331136157</v>
      </c>
      <c r="N37" s="97">
        <f t="shared" si="3"/>
        <v>1.3693038243112674</v>
      </c>
      <c r="O37" s="97">
        <f t="shared" si="3"/>
        <v>1.5605611663541505</v>
      </c>
      <c r="P37" s="97">
        <f t="shared" si="3"/>
        <v>1.7791302786915124</v>
      </c>
      <c r="Q37" s="97">
        <f t="shared" si="3"/>
        <v>2.0275388052637195</v>
      </c>
      <c r="R37" s="97">
        <f t="shared" si="3"/>
        <v>2.285412936801495</v>
      </c>
      <c r="S37" s="97">
        <f t="shared" si="3"/>
        <v>2.5586348908725349</v>
      </c>
      <c r="T37" s="97">
        <f t="shared" si="3"/>
        <v>2.8492975714094975</v>
      </c>
      <c r="U37" s="97">
        <f t="shared" si="3"/>
        <v>3.1531224092225045</v>
      </c>
      <c r="V37" s="97">
        <f t="shared" si="3"/>
        <v>3.4627051464312064</v>
      </c>
      <c r="W37" s="97">
        <f t="shared" si="3"/>
        <v>3.7717567605462214</v>
      </c>
      <c r="X37" s="97">
        <f t="shared" si="3"/>
        <v>4.0765100672578258</v>
      </c>
      <c r="Y37" s="97">
        <f t="shared" si="3"/>
        <v>4.3740203453768363</v>
      </c>
      <c r="Z37" s="97">
        <f t="shared" si="3"/>
        <v>4.6617051172784771</v>
      </c>
      <c r="AA37" s="97">
        <f t="shared" si="3"/>
        <v>4.9367753502393814</v>
      </c>
      <c r="AB37" s="97">
        <f t="shared" si="3"/>
        <v>5.1961295671466292</v>
      </c>
      <c r="AC37" s="97">
        <f t="shared" si="3"/>
        <v>5.4370265429305737</v>
      </c>
      <c r="AD37" s="97">
        <f t="shared" si="3"/>
        <v>5.6579620943425191</v>
      </c>
      <c r="AE37" s="97">
        <f t="shared" si="3"/>
        <v>5.859149211054274</v>
      </c>
      <c r="AF37" s="97">
        <f t="shared" si="3"/>
        <v>6.0429971051744351</v>
      </c>
      <c r="AG37" s="97">
        <f t="shared" si="3"/>
        <v>6.2139789988737126</v>
      </c>
      <c r="AH37" s="97">
        <f t="shared" si="3"/>
        <v>6.3775115491764955</v>
      </c>
      <c r="AI37" s="97">
        <f t="shared" si="3"/>
        <v>6.5386308476917474</v>
      </c>
      <c r="AJ37" s="97">
        <f t="shared" si="3"/>
        <v>6.700938248918157</v>
      </c>
      <c r="AK37" s="97">
        <f t="shared" si="3"/>
        <v>6.866162393947409</v>
      </c>
      <c r="AL37" s="98"/>
    </row>
    <row r="38" spans="1:38" ht="14.4" x14ac:dyDescent="0.3">
      <c r="AL38" s="98"/>
    </row>
    <row r="39" spans="1:38" ht="14.4" x14ac:dyDescent="0.3">
      <c r="A39" s="57" t="s">
        <v>383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98"/>
    </row>
    <row r="40" spans="1:38" ht="14.4" x14ac:dyDescent="0.3">
      <c r="A40" s="57" t="s">
        <v>527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98"/>
    </row>
    <row r="41" spans="1:38" ht="14.4" x14ac:dyDescent="0.3">
      <c r="A41" s="57" t="s">
        <v>244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1:38" ht="14.4" x14ac:dyDescent="0.3">
      <c r="A42" s="57" t="s">
        <v>321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43" spans="1:38" ht="14.4" x14ac:dyDescent="0.3">
      <c r="A43" s="57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</row>
    <row r="44" spans="1:38" ht="14.4" x14ac:dyDescent="0.3">
      <c r="A44" s="57" t="s">
        <v>266</v>
      </c>
      <c r="B44" s="57">
        <v>2015</v>
      </c>
      <c r="C44" s="57">
        <v>2016</v>
      </c>
      <c r="D44" s="57">
        <v>2017</v>
      </c>
      <c r="E44" s="57">
        <v>2018</v>
      </c>
      <c r="F44" s="57">
        <v>2019</v>
      </c>
      <c r="G44" s="57">
        <v>2020</v>
      </c>
      <c r="H44" s="57">
        <v>2021</v>
      </c>
      <c r="I44" s="57">
        <v>2022</v>
      </c>
      <c r="J44" s="57">
        <v>2023</v>
      </c>
      <c r="K44" s="57">
        <v>2024</v>
      </c>
      <c r="L44" s="57">
        <v>2025</v>
      </c>
      <c r="M44" s="57">
        <v>2026</v>
      </c>
      <c r="N44" s="57">
        <v>2027</v>
      </c>
      <c r="O44" s="57">
        <v>2028</v>
      </c>
      <c r="P44" s="57">
        <v>2029</v>
      </c>
      <c r="Q44" s="57">
        <v>2030</v>
      </c>
      <c r="R44" s="57">
        <v>2031</v>
      </c>
      <c r="S44" s="57">
        <v>2032</v>
      </c>
      <c r="T44" s="57">
        <v>2033</v>
      </c>
      <c r="U44" s="57">
        <v>2034</v>
      </c>
      <c r="V44" s="57">
        <v>2035</v>
      </c>
      <c r="W44" s="57">
        <v>2036</v>
      </c>
      <c r="X44" s="57">
        <v>2037</v>
      </c>
      <c r="Y44" s="57">
        <v>2038</v>
      </c>
      <c r="Z44" s="57">
        <v>2039</v>
      </c>
      <c r="AA44" s="57">
        <v>2040</v>
      </c>
      <c r="AB44" s="57">
        <v>2041</v>
      </c>
      <c r="AC44" s="57">
        <v>2042</v>
      </c>
      <c r="AD44" s="57">
        <v>2043</v>
      </c>
      <c r="AE44" s="57">
        <v>2044</v>
      </c>
      <c r="AF44" s="57">
        <v>2045</v>
      </c>
      <c r="AG44" s="57">
        <v>2046</v>
      </c>
      <c r="AH44" s="57">
        <v>2047</v>
      </c>
      <c r="AI44" s="57">
        <v>2048</v>
      </c>
      <c r="AJ44" s="57">
        <v>2049</v>
      </c>
      <c r="AK44" s="57">
        <v>2050</v>
      </c>
      <c r="AL44" s="73">
        <v>2050</v>
      </c>
    </row>
    <row r="45" spans="1:38" ht="14.4" x14ac:dyDescent="0.3">
      <c r="A45" s="43" t="s">
        <v>25</v>
      </c>
      <c r="B45" s="139">
        <v>29.455327839457329</v>
      </c>
      <c r="C45" s="139">
        <v>29.017832887691849</v>
      </c>
      <c r="D45" s="139">
        <v>28.581697447310031</v>
      </c>
      <c r="E45" s="139">
        <v>28.251096474170438</v>
      </c>
      <c r="F45" s="139">
        <v>27.95553550876226</v>
      </c>
      <c r="G45" s="139">
        <v>27.570842556228246</v>
      </c>
      <c r="H45" s="139">
        <v>27.184184356369688</v>
      </c>
      <c r="I45" s="139">
        <v>26.825170950548458</v>
      </c>
      <c r="J45" s="139">
        <v>26.488331549974195</v>
      </c>
      <c r="K45" s="139">
        <v>26.350925673358017</v>
      </c>
      <c r="L45" s="139">
        <v>26.244214888339691</v>
      </c>
      <c r="M45" s="139">
        <v>26.168291741805739</v>
      </c>
      <c r="N45" s="139">
        <v>26.117693211843946</v>
      </c>
      <c r="O45" s="139">
        <v>26.086665769901551</v>
      </c>
      <c r="P45" s="139">
        <v>26.071209814227089</v>
      </c>
      <c r="Q45" s="139">
        <v>26.052657235084634</v>
      </c>
      <c r="R45" s="139">
        <v>26.05329414453805</v>
      </c>
      <c r="S45" s="139">
        <v>26.073414648449244</v>
      </c>
      <c r="T45" s="139">
        <v>26.113562525315615</v>
      </c>
      <c r="U45" s="139">
        <v>26.17375008730993</v>
      </c>
      <c r="V45" s="139">
        <v>26.243522399477524</v>
      </c>
      <c r="W45" s="139">
        <v>26.331192483321939</v>
      </c>
      <c r="X45" s="139">
        <v>26.434519921846604</v>
      </c>
      <c r="Y45" s="139">
        <v>26.551215737055266</v>
      </c>
      <c r="Z45" s="139">
        <v>26.678687341249905</v>
      </c>
      <c r="AA45" s="139">
        <v>26.814672270278766</v>
      </c>
      <c r="AB45" s="139">
        <v>26.957734533820659</v>
      </c>
      <c r="AC45" s="139">
        <v>27.105631408381392</v>
      </c>
      <c r="AD45" s="139">
        <v>27.256559581917056</v>
      </c>
      <c r="AE45" s="139">
        <v>27.409141992331364</v>
      </c>
      <c r="AF45" s="139">
        <v>27.561837283886284</v>
      </c>
      <c r="AG45" s="139">
        <v>27.713343499526651</v>
      </c>
      <c r="AH45" s="139">
        <v>27.862525008513259</v>
      </c>
      <c r="AI45" s="139">
        <v>28.00775554676088</v>
      </c>
      <c r="AJ45" s="139">
        <v>28.147596572866988</v>
      </c>
      <c r="AK45" s="139">
        <v>28.279758605027226</v>
      </c>
      <c r="AL45" s="73">
        <v>25.16</v>
      </c>
    </row>
    <row r="46" spans="1:38" ht="14.4" x14ac:dyDescent="0.3">
      <c r="A46" s="43" t="s">
        <v>2</v>
      </c>
      <c r="B46" s="139">
        <v>3.8151999999999999</v>
      </c>
      <c r="C46" s="139">
        <v>3.78258004</v>
      </c>
      <c r="D46" s="139">
        <v>3.7496380771199993</v>
      </c>
      <c r="E46" s="139">
        <v>3.716372057256319</v>
      </c>
      <c r="F46" s="139">
        <v>3.6827799150244958</v>
      </c>
      <c r="G46" s="139">
        <v>3.6488595737019018</v>
      </c>
      <c r="H46" s="139">
        <v>3.6146089451700871</v>
      </c>
      <c r="I46" s="139">
        <v>3.5800259298568378</v>
      </c>
      <c r="J46" s="139">
        <v>3.5451084166779605</v>
      </c>
      <c r="K46" s="139">
        <v>3.5299942919056209</v>
      </c>
      <c r="L46" s="139">
        <v>3.5147025324004364</v>
      </c>
      <c r="M46" s="139">
        <v>3.4992319589105394</v>
      </c>
      <c r="N46" s="139">
        <v>3.4835813855922053</v>
      </c>
      <c r="O46" s="139">
        <v>3.4677496199759825</v>
      </c>
      <c r="P46" s="139">
        <v>3.4517354629326604</v>
      </c>
      <c r="Q46" s="139">
        <v>3.4355377086390706</v>
      </c>
      <c r="R46" s="139">
        <v>3.4191551445437272</v>
      </c>
      <c r="S46" s="139">
        <v>3.4025865513322815</v>
      </c>
      <c r="T46" s="139">
        <v>3.3858307028928318</v>
      </c>
      <c r="U46" s="139">
        <v>3.3688863662810458</v>
      </c>
      <c r="V46" s="139">
        <v>3.3517523016851181</v>
      </c>
      <c r="W46" s="139">
        <v>3.3344272623905638</v>
      </c>
      <c r="X46" s="139">
        <v>3.3169099947448251</v>
      </c>
      <c r="Y46" s="139">
        <v>3.2991992381217226</v>
      </c>
      <c r="Z46" s="139">
        <v>3.2812937248857188</v>
      </c>
      <c r="AA46" s="139">
        <v>3.2631921803560178</v>
      </c>
      <c r="AB46" s="139">
        <v>3.2448933227704808</v>
      </c>
      <c r="AC46" s="139">
        <v>3.2263958632493734</v>
      </c>
      <c r="AD46" s="139">
        <v>3.2076985057589327</v>
      </c>
      <c r="AE46" s="139">
        <v>3.1887999470747577</v>
      </c>
      <c r="AF46" s="139">
        <v>3.1696988767450156</v>
      </c>
      <c r="AG46" s="139">
        <v>3.1503939770534828</v>
      </c>
      <c r="AH46" s="139">
        <v>3.1308839229823899</v>
      </c>
      <c r="AI46" s="139">
        <v>3.1111673821750965</v>
      </c>
      <c r="AJ46" s="139">
        <v>3.0912430148985757</v>
      </c>
      <c r="AK46" s="139">
        <v>3.0711094740057283</v>
      </c>
      <c r="AL46" s="73">
        <v>3.51</v>
      </c>
    </row>
    <row r="47" spans="1:38" ht="14.4" x14ac:dyDescent="0.3">
      <c r="A47" s="43" t="s">
        <v>24</v>
      </c>
      <c r="B47" s="139">
        <v>27.199611475711293</v>
      </c>
      <c r="C47" s="139">
        <v>27.022252764544007</v>
      </c>
      <c r="D47" s="139">
        <v>26.798663157823118</v>
      </c>
      <c r="E47" s="139">
        <v>26.55609803661455</v>
      </c>
      <c r="F47" s="139">
        <v>26.352340799738503</v>
      </c>
      <c r="G47" s="139">
        <v>26.153366472485096</v>
      </c>
      <c r="H47" s="139">
        <v>25.970647803533101</v>
      </c>
      <c r="I47" s="139">
        <v>25.799586126790086</v>
      </c>
      <c r="J47" s="139">
        <v>25.631838735023472</v>
      </c>
      <c r="K47" s="139">
        <v>25.603469587875122</v>
      </c>
      <c r="L47" s="139">
        <v>25.580617090125777</v>
      </c>
      <c r="M47" s="139">
        <v>25.552268800520331</v>
      </c>
      <c r="N47" s="139">
        <v>25.515592485783131</v>
      </c>
      <c r="O47" s="139">
        <v>25.468766745632102</v>
      </c>
      <c r="P47" s="139">
        <v>25.408628662818721</v>
      </c>
      <c r="Q47" s="139">
        <v>25.325539205121913</v>
      </c>
      <c r="R47" s="139">
        <v>25.237212563462503</v>
      </c>
      <c r="S47" s="139">
        <v>25.144150296766327</v>
      </c>
      <c r="T47" s="139">
        <v>25.049133888219792</v>
      </c>
      <c r="U47" s="139">
        <v>24.957019228770196</v>
      </c>
      <c r="V47" s="139">
        <v>24.868830847699012</v>
      </c>
      <c r="W47" s="139">
        <v>24.790038414269663</v>
      </c>
      <c r="X47" s="139">
        <v>24.720198525746319</v>
      </c>
      <c r="Y47" s="139">
        <v>24.659579256316729</v>
      </c>
      <c r="Z47" s="139">
        <v>24.608944286161446</v>
      </c>
      <c r="AA47" s="139">
        <v>24.569349240146241</v>
      </c>
      <c r="AB47" s="139">
        <v>24.543251884193324</v>
      </c>
      <c r="AC47" s="139">
        <v>24.53222109064663</v>
      </c>
      <c r="AD47" s="139">
        <v>24.536887501248021</v>
      </c>
      <c r="AE47" s="139">
        <v>24.556038166453593</v>
      </c>
      <c r="AF47" s="139">
        <v>24.586992508382814</v>
      </c>
      <c r="AG47" s="139">
        <v>24.626989628512572</v>
      </c>
      <c r="AH47" s="139">
        <v>24.67465020280676</v>
      </c>
      <c r="AI47" s="139">
        <v>24.728164768058303</v>
      </c>
      <c r="AJ47" s="139">
        <v>24.786544013042143</v>
      </c>
      <c r="AK47" s="139">
        <v>24.847701106362191</v>
      </c>
      <c r="AL47" s="73">
        <v>26.46</v>
      </c>
    </row>
    <row r="48" spans="1:38" ht="14.4" x14ac:dyDescent="0.3">
      <c r="A48" s="43" t="s">
        <v>0</v>
      </c>
      <c r="B48" s="139">
        <v>0.54964342226355867</v>
      </c>
      <c r="C48" s="139">
        <v>0.5798628067756062</v>
      </c>
      <c r="D48" s="139">
        <v>0.62308524448803126</v>
      </c>
      <c r="E48" s="139">
        <v>0.67922327636484581</v>
      </c>
      <c r="F48" s="139">
        <v>0.74757024850738363</v>
      </c>
      <c r="G48" s="139">
        <v>0.82518442135824621</v>
      </c>
      <c r="H48" s="139">
        <v>0.93247153151209528</v>
      </c>
      <c r="I48" s="139">
        <v>1.0479186857023721</v>
      </c>
      <c r="J48" s="139">
        <v>1.1706642385250694</v>
      </c>
      <c r="K48" s="139">
        <v>1.2994586420613312</v>
      </c>
      <c r="L48" s="139">
        <v>1.4302472105901507</v>
      </c>
      <c r="M48" s="139">
        <v>1.6087364409532476</v>
      </c>
      <c r="N48" s="139">
        <v>1.8299764598371646</v>
      </c>
      <c r="O48" s="139">
        <v>2.0859994751734616</v>
      </c>
      <c r="P48" s="139">
        <v>2.372343985304167</v>
      </c>
      <c r="Q48" s="139">
        <v>2.6872050700546115</v>
      </c>
      <c r="R48" s="139">
        <v>3.0997078698590474</v>
      </c>
      <c r="S48" s="139">
        <v>3.5988284976703255</v>
      </c>
      <c r="T48" s="139">
        <v>4.1970774307056988</v>
      </c>
      <c r="U48" s="139">
        <v>4.8968948622253485</v>
      </c>
      <c r="V48" s="139">
        <v>5.6912328250102551</v>
      </c>
      <c r="W48" s="139">
        <v>6.5335562050420846</v>
      </c>
      <c r="X48" s="139">
        <v>7.4291272865971774</v>
      </c>
      <c r="Y48" s="139">
        <v>8.3652289568507037</v>
      </c>
      <c r="Z48" s="139">
        <v>9.3282530429527508</v>
      </c>
      <c r="AA48" s="139">
        <v>10.301676559544173</v>
      </c>
      <c r="AB48" s="139">
        <v>11.272045113159294</v>
      </c>
      <c r="AC48" s="139">
        <v>12.221402121707442</v>
      </c>
      <c r="AD48" s="139">
        <v>13.133631052208619</v>
      </c>
      <c r="AE48" s="139">
        <v>13.995844441942472</v>
      </c>
      <c r="AF48" s="139">
        <v>14.800531603316484</v>
      </c>
      <c r="AG48" s="139">
        <v>15.545188576266456</v>
      </c>
      <c r="AH48" s="139">
        <v>16.230665116805298</v>
      </c>
      <c r="AI48" s="139">
        <v>16.859356265098686</v>
      </c>
      <c r="AJ48" s="139">
        <v>17.434746747734316</v>
      </c>
      <c r="AK48" s="139">
        <v>17.961215870542027</v>
      </c>
      <c r="AL48" s="73">
        <v>5.49</v>
      </c>
    </row>
    <row r="49" spans="1:38" ht="14.4" x14ac:dyDescent="0.3">
      <c r="A49" s="57" t="s">
        <v>52</v>
      </c>
      <c r="B49" s="140">
        <v>61.01978273743218</v>
      </c>
      <c r="C49" s="140">
        <v>60.40252849901146</v>
      </c>
      <c r="D49" s="140">
        <v>59.753083926741184</v>
      </c>
      <c r="E49" s="140">
        <v>59.202789844406155</v>
      </c>
      <c r="F49" s="140">
        <v>58.738226472032643</v>
      </c>
      <c r="G49" s="140">
        <v>58.198253023773489</v>
      </c>
      <c r="H49" s="140">
        <v>57.701912636584971</v>
      </c>
      <c r="I49" s="140">
        <v>57.252701692897752</v>
      </c>
      <c r="J49" s="140">
        <v>56.835942940200695</v>
      </c>
      <c r="K49" s="140">
        <v>56.783848195200093</v>
      </c>
      <c r="L49" s="140">
        <v>56.769781721456056</v>
      </c>
      <c r="M49" s="140">
        <v>56.828528942189855</v>
      </c>
      <c r="N49" s="140">
        <v>56.946843543056445</v>
      </c>
      <c r="O49" s="140">
        <v>57.109181610683095</v>
      </c>
      <c r="P49" s="140">
        <v>57.303917925282633</v>
      </c>
      <c r="Q49" s="140">
        <v>57.500939218900228</v>
      </c>
      <c r="R49" s="140">
        <v>57.809369722403325</v>
      </c>
      <c r="S49" s="140">
        <v>58.218979994218174</v>
      </c>
      <c r="T49" s="140">
        <v>58.745604547133937</v>
      </c>
      <c r="U49" s="140">
        <v>59.396550544586518</v>
      </c>
      <c r="V49" s="140">
        <v>60.155338373871906</v>
      </c>
      <c r="W49" s="140">
        <v>60.989214365024253</v>
      </c>
      <c r="X49" s="140">
        <v>61.900755728934925</v>
      </c>
      <c r="Y49" s="140">
        <v>62.875223188344421</v>
      </c>
      <c r="Z49" s="140">
        <v>63.897178395249824</v>
      </c>
      <c r="AA49" s="140">
        <v>64.948890250325206</v>
      </c>
      <c r="AB49" s="140">
        <v>66.017924853943754</v>
      </c>
      <c r="AC49" s="140">
        <v>67.085650483984836</v>
      </c>
      <c r="AD49" s="140">
        <v>68.134776641132632</v>
      </c>
      <c r="AE49" s="140">
        <v>69.149824547802183</v>
      </c>
      <c r="AF49" s="140">
        <v>70.1190602723306</v>
      </c>
      <c r="AG49" s="140">
        <v>71.035915681359157</v>
      </c>
      <c r="AH49" s="140">
        <v>71.898724251107708</v>
      </c>
      <c r="AI49" s="140">
        <v>72.706443962092962</v>
      </c>
      <c r="AJ49" s="140">
        <v>73.460130348542023</v>
      </c>
      <c r="AK49" s="140">
        <v>74.159785055937164</v>
      </c>
      <c r="AL49" s="73">
        <v>60.63</v>
      </c>
    </row>
    <row r="52" spans="1:38" ht="14.4" x14ac:dyDescent="0.3">
      <c r="A52" s="141" t="s">
        <v>511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</row>
    <row r="53" spans="1:38" ht="14.4" x14ac:dyDescent="0.3">
      <c r="A53" s="181" t="s">
        <v>466</v>
      </c>
      <c r="B53" s="95">
        <f>B44</f>
        <v>2015</v>
      </c>
      <c r="C53" s="95">
        <f t="shared" ref="C53:AK53" si="4">C44</f>
        <v>2016</v>
      </c>
      <c r="D53" s="95">
        <f t="shared" si="4"/>
        <v>2017</v>
      </c>
      <c r="E53" s="95">
        <f t="shared" si="4"/>
        <v>2018</v>
      </c>
      <c r="F53" s="95">
        <f t="shared" si="4"/>
        <v>2019</v>
      </c>
      <c r="G53" s="95">
        <f t="shared" si="4"/>
        <v>2020</v>
      </c>
      <c r="H53" s="95">
        <f t="shared" si="4"/>
        <v>2021</v>
      </c>
      <c r="I53" s="95">
        <f t="shared" si="4"/>
        <v>2022</v>
      </c>
      <c r="J53" s="95">
        <f t="shared" si="4"/>
        <v>2023</v>
      </c>
      <c r="K53" s="95">
        <f t="shared" si="4"/>
        <v>2024</v>
      </c>
      <c r="L53" s="95">
        <f t="shared" si="4"/>
        <v>2025</v>
      </c>
      <c r="M53" s="95">
        <f t="shared" si="4"/>
        <v>2026</v>
      </c>
      <c r="N53" s="95">
        <f t="shared" si="4"/>
        <v>2027</v>
      </c>
      <c r="O53" s="95">
        <f t="shared" si="4"/>
        <v>2028</v>
      </c>
      <c r="P53" s="95">
        <f t="shared" si="4"/>
        <v>2029</v>
      </c>
      <c r="Q53" s="95">
        <f t="shared" si="4"/>
        <v>2030</v>
      </c>
      <c r="R53" s="95">
        <f t="shared" si="4"/>
        <v>2031</v>
      </c>
      <c r="S53" s="95">
        <f t="shared" si="4"/>
        <v>2032</v>
      </c>
      <c r="T53" s="95">
        <f t="shared" si="4"/>
        <v>2033</v>
      </c>
      <c r="U53" s="95">
        <f t="shared" si="4"/>
        <v>2034</v>
      </c>
      <c r="V53" s="95">
        <f t="shared" si="4"/>
        <v>2035</v>
      </c>
      <c r="W53" s="95">
        <f t="shared" si="4"/>
        <v>2036</v>
      </c>
      <c r="X53" s="95">
        <f t="shared" si="4"/>
        <v>2037</v>
      </c>
      <c r="Y53" s="95">
        <f t="shared" si="4"/>
        <v>2038</v>
      </c>
      <c r="Z53" s="95">
        <f t="shared" si="4"/>
        <v>2039</v>
      </c>
      <c r="AA53" s="95">
        <f t="shared" si="4"/>
        <v>2040</v>
      </c>
      <c r="AB53" s="95">
        <f t="shared" si="4"/>
        <v>2041</v>
      </c>
      <c r="AC53" s="95">
        <f t="shared" si="4"/>
        <v>2042</v>
      </c>
      <c r="AD53" s="95">
        <f t="shared" si="4"/>
        <v>2043</v>
      </c>
      <c r="AE53" s="95">
        <f t="shared" si="4"/>
        <v>2044</v>
      </c>
      <c r="AF53" s="95">
        <f t="shared" si="4"/>
        <v>2045</v>
      </c>
      <c r="AG53" s="95">
        <f t="shared" si="4"/>
        <v>2046</v>
      </c>
      <c r="AH53" s="95">
        <f t="shared" si="4"/>
        <v>2047</v>
      </c>
      <c r="AI53" s="95">
        <f t="shared" si="4"/>
        <v>2048</v>
      </c>
      <c r="AJ53" s="95">
        <f t="shared" si="4"/>
        <v>2049</v>
      </c>
      <c r="AK53" s="95">
        <f t="shared" si="4"/>
        <v>2050</v>
      </c>
    </row>
    <row r="54" spans="1:38" ht="14.4" x14ac:dyDescent="0.3">
      <c r="A54" s="94" t="s">
        <v>24</v>
      </c>
      <c r="B54" s="97">
        <f>B47</f>
        <v>27.199611475711293</v>
      </c>
      <c r="C54" s="97">
        <f t="shared" ref="C54:AK54" si="5">C47</f>
        <v>27.022252764544007</v>
      </c>
      <c r="D54" s="97">
        <f t="shared" si="5"/>
        <v>26.798663157823118</v>
      </c>
      <c r="E54" s="97">
        <f t="shared" si="5"/>
        <v>26.55609803661455</v>
      </c>
      <c r="F54" s="97">
        <f t="shared" si="5"/>
        <v>26.352340799738503</v>
      </c>
      <c r="G54" s="97">
        <f t="shared" si="5"/>
        <v>26.153366472485096</v>
      </c>
      <c r="H54" s="97">
        <f t="shared" si="5"/>
        <v>25.970647803533101</v>
      </c>
      <c r="I54" s="97">
        <f t="shared" si="5"/>
        <v>25.799586126790086</v>
      </c>
      <c r="J54" s="97">
        <f t="shared" si="5"/>
        <v>25.631838735023472</v>
      </c>
      <c r="K54" s="97">
        <f t="shared" si="5"/>
        <v>25.603469587875122</v>
      </c>
      <c r="L54" s="97">
        <f t="shared" si="5"/>
        <v>25.580617090125777</v>
      </c>
      <c r="M54" s="97">
        <f t="shared" si="5"/>
        <v>25.552268800520331</v>
      </c>
      <c r="N54" s="97">
        <f t="shared" si="5"/>
        <v>25.515592485783131</v>
      </c>
      <c r="O54" s="97">
        <f t="shared" si="5"/>
        <v>25.468766745632102</v>
      </c>
      <c r="P54" s="97">
        <f t="shared" si="5"/>
        <v>25.408628662818721</v>
      </c>
      <c r="Q54" s="97">
        <f t="shared" si="5"/>
        <v>25.325539205121913</v>
      </c>
      <c r="R54" s="97">
        <f t="shared" si="5"/>
        <v>25.237212563462503</v>
      </c>
      <c r="S54" s="97">
        <f t="shared" si="5"/>
        <v>25.144150296766327</v>
      </c>
      <c r="T54" s="97">
        <f t="shared" si="5"/>
        <v>25.049133888219792</v>
      </c>
      <c r="U54" s="97">
        <f t="shared" si="5"/>
        <v>24.957019228770196</v>
      </c>
      <c r="V54" s="97">
        <f t="shared" si="5"/>
        <v>24.868830847699012</v>
      </c>
      <c r="W54" s="97">
        <f t="shared" si="5"/>
        <v>24.790038414269663</v>
      </c>
      <c r="X54" s="97">
        <f t="shared" si="5"/>
        <v>24.720198525746319</v>
      </c>
      <c r="Y54" s="97">
        <f t="shared" si="5"/>
        <v>24.659579256316729</v>
      </c>
      <c r="Z54" s="97">
        <f t="shared" si="5"/>
        <v>24.608944286161446</v>
      </c>
      <c r="AA54" s="97">
        <f t="shared" si="5"/>
        <v>24.569349240146241</v>
      </c>
      <c r="AB54" s="97">
        <f t="shared" si="5"/>
        <v>24.543251884193324</v>
      </c>
      <c r="AC54" s="97">
        <f t="shared" si="5"/>
        <v>24.53222109064663</v>
      </c>
      <c r="AD54" s="97">
        <f t="shared" si="5"/>
        <v>24.536887501248021</v>
      </c>
      <c r="AE54" s="97">
        <f t="shared" si="5"/>
        <v>24.556038166453593</v>
      </c>
      <c r="AF54" s="97">
        <f t="shared" si="5"/>
        <v>24.586992508382814</v>
      </c>
      <c r="AG54" s="97">
        <f t="shared" si="5"/>
        <v>24.626989628512572</v>
      </c>
      <c r="AH54" s="97">
        <f t="shared" si="5"/>
        <v>24.67465020280676</v>
      </c>
      <c r="AI54" s="97">
        <f t="shared" si="5"/>
        <v>24.728164768058303</v>
      </c>
      <c r="AJ54" s="97">
        <f t="shared" si="5"/>
        <v>24.786544013042143</v>
      </c>
      <c r="AK54" s="97">
        <f t="shared" si="5"/>
        <v>24.847701106362191</v>
      </c>
    </row>
    <row r="55" spans="1:38" ht="14.4" x14ac:dyDescent="0.3">
      <c r="A55" s="94" t="s">
        <v>25</v>
      </c>
      <c r="B55" s="97">
        <f>B45</f>
        <v>29.455327839457329</v>
      </c>
      <c r="C55" s="97">
        <f t="shared" ref="C55:AK55" si="6">C45</f>
        <v>29.017832887691849</v>
      </c>
      <c r="D55" s="97">
        <f t="shared" si="6"/>
        <v>28.581697447310031</v>
      </c>
      <c r="E55" s="97">
        <f t="shared" si="6"/>
        <v>28.251096474170438</v>
      </c>
      <c r="F55" s="97">
        <f t="shared" si="6"/>
        <v>27.95553550876226</v>
      </c>
      <c r="G55" s="97">
        <f t="shared" si="6"/>
        <v>27.570842556228246</v>
      </c>
      <c r="H55" s="97">
        <f t="shared" si="6"/>
        <v>27.184184356369688</v>
      </c>
      <c r="I55" s="97">
        <f t="shared" si="6"/>
        <v>26.825170950548458</v>
      </c>
      <c r="J55" s="97">
        <f t="shared" si="6"/>
        <v>26.488331549974195</v>
      </c>
      <c r="K55" s="97">
        <f t="shared" si="6"/>
        <v>26.350925673358017</v>
      </c>
      <c r="L55" s="97">
        <f t="shared" si="6"/>
        <v>26.244214888339691</v>
      </c>
      <c r="M55" s="97">
        <f t="shared" si="6"/>
        <v>26.168291741805739</v>
      </c>
      <c r="N55" s="97">
        <f t="shared" si="6"/>
        <v>26.117693211843946</v>
      </c>
      <c r="O55" s="97">
        <f t="shared" si="6"/>
        <v>26.086665769901551</v>
      </c>
      <c r="P55" s="97">
        <f t="shared" si="6"/>
        <v>26.071209814227089</v>
      </c>
      <c r="Q55" s="97">
        <f t="shared" si="6"/>
        <v>26.052657235084634</v>
      </c>
      <c r="R55" s="97">
        <f t="shared" si="6"/>
        <v>26.05329414453805</v>
      </c>
      <c r="S55" s="97">
        <f t="shared" si="6"/>
        <v>26.073414648449244</v>
      </c>
      <c r="T55" s="97">
        <f t="shared" si="6"/>
        <v>26.113562525315615</v>
      </c>
      <c r="U55" s="97">
        <f t="shared" si="6"/>
        <v>26.17375008730993</v>
      </c>
      <c r="V55" s="97">
        <f t="shared" si="6"/>
        <v>26.243522399477524</v>
      </c>
      <c r="W55" s="97">
        <f t="shared" si="6"/>
        <v>26.331192483321939</v>
      </c>
      <c r="X55" s="97">
        <f t="shared" si="6"/>
        <v>26.434519921846604</v>
      </c>
      <c r="Y55" s="97">
        <f t="shared" si="6"/>
        <v>26.551215737055266</v>
      </c>
      <c r="Z55" s="97">
        <f t="shared" si="6"/>
        <v>26.678687341249905</v>
      </c>
      <c r="AA55" s="97">
        <f t="shared" si="6"/>
        <v>26.814672270278766</v>
      </c>
      <c r="AB55" s="97">
        <f t="shared" si="6"/>
        <v>26.957734533820659</v>
      </c>
      <c r="AC55" s="97">
        <f t="shared" si="6"/>
        <v>27.105631408381392</v>
      </c>
      <c r="AD55" s="97">
        <f t="shared" si="6"/>
        <v>27.256559581917056</v>
      </c>
      <c r="AE55" s="97">
        <f t="shared" si="6"/>
        <v>27.409141992331364</v>
      </c>
      <c r="AF55" s="97">
        <f t="shared" si="6"/>
        <v>27.561837283886284</v>
      </c>
      <c r="AG55" s="97">
        <f t="shared" si="6"/>
        <v>27.713343499526651</v>
      </c>
      <c r="AH55" s="97">
        <f t="shared" si="6"/>
        <v>27.862525008513259</v>
      </c>
      <c r="AI55" s="97">
        <f t="shared" si="6"/>
        <v>28.00775554676088</v>
      </c>
      <c r="AJ55" s="97">
        <f t="shared" si="6"/>
        <v>28.147596572866988</v>
      </c>
      <c r="AK55" s="97">
        <f t="shared" si="6"/>
        <v>28.279758605027226</v>
      </c>
    </row>
    <row r="56" spans="1:38" ht="14.4" x14ac:dyDescent="0.3">
      <c r="A56" s="94" t="s">
        <v>2</v>
      </c>
      <c r="B56" s="97">
        <f>B46</f>
        <v>3.8151999999999999</v>
      </c>
      <c r="C56" s="97">
        <f t="shared" ref="C56:AK56" si="7">C46</f>
        <v>3.78258004</v>
      </c>
      <c r="D56" s="97">
        <f t="shared" si="7"/>
        <v>3.7496380771199993</v>
      </c>
      <c r="E56" s="97">
        <f t="shared" si="7"/>
        <v>3.716372057256319</v>
      </c>
      <c r="F56" s="97">
        <f t="shared" si="7"/>
        <v>3.6827799150244958</v>
      </c>
      <c r="G56" s="97">
        <f t="shared" si="7"/>
        <v>3.6488595737019018</v>
      </c>
      <c r="H56" s="97">
        <f t="shared" si="7"/>
        <v>3.6146089451700871</v>
      </c>
      <c r="I56" s="97">
        <f t="shared" si="7"/>
        <v>3.5800259298568378</v>
      </c>
      <c r="J56" s="97">
        <f t="shared" si="7"/>
        <v>3.5451084166779605</v>
      </c>
      <c r="K56" s="97">
        <f t="shared" si="7"/>
        <v>3.5299942919056209</v>
      </c>
      <c r="L56" s="97">
        <f t="shared" si="7"/>
        <v>3.5147025324004364</v>
      </c>
      <c r="M56" s="97">
        <f t="shared" si="7"/>
        <v>3.4992319589105394</v>
      </c>
      <c r="N56" s="97">
        <f t="shared" si="7"/>
        <v>3.4835813855922053</v>
      </c>
      <c r="O56" s="97">
        <f t="shared" si="7"/>
        <v>3.4677496199759825</v>
      </c>
      <c r="P56" s="97">
        <f t="shared" si="7"/>
        <v>3.4517354629326604</v>
      </c>
      <c r="Q56" s="97">
        <f t="shared" si="7"/>
        <v>3.4355377086390706</v>
      </c>
      <c r="R56" s="97">
        <f t="shared" si="7"/>
        <v>3.4191551445437272</v>
      </c>
      <c r="S56" s="97">
        <f t="shared" si="7"/>
        <v>3.4025865513322815</v>
      </c>
      <c r="T56" s="97">
        <f t="shared" si="7"/>
        <v>3.3858307028928318</v>
      </c>
      <c r="U56" s="97">
        <f t="shared" si="7"/>
        <v>3.3688863662810458</v>
      </c>
      <c r="V56" s="97">
        <f t="shared" si="7"/>
        <v>3.3517523016851181</v>
      </c>
      <c r="W56" s="97">
        <f t="shared" si="7"/>
        <v>3.3344272623905638</v>
      </c>
      <c r="X56" s="97">
        <f t="shared" si="7"/>
        <v>3.3169099947448251</v>
      </c>
      <c r="Y56" s="97">
        <f t="shared" si="7"/>
        <v>3.2991992381217226</v>
      </c>
      <c r="Z56" s="97">
        <f t="shared" si="7"/>
        <v>3.2812937248857188</v>
      </c>
      <c r="AA56" s="97">
        <f t="shared" si="7"/>
        <v>3.2631921803560178</v>
      </c>
      <c r="AB56" s="97">
        <f t="shared" si="7"/>
        <v>3.2448933227704808</v>
      </c>
      <c r="AC56" s="97">
        <f t="shared" si="7"/>
        <v>3.2263958632493734</v>
      </c>
      <c r="AD56" s="97">
        <f t="shared" si="7"/>
        <v>3.2076985057589327</v>
      </c>
      <c r="AE56" s="97">
        <f t="shared" si="7"/>
        <v>3.1887999470747577</v>
      </c>
      <c r="AF56" s="97">
        <f t="shared" si="7"/>
        <v>3.1696988767450156</v>
      </c>
      <c r="AG56" s="97">
        <f t="shared" si="7"/>
        <v>3.1503939770534828</v>
      </c>
      <c r="AH56" s="97">
        <f t="shared" si="7"/>
        <v>3.1308839229823899</v>
      </c>
      <c r="AI56" s="97">
        <f t="shared" si="7"/>
        <v>3.1111673821750965</v>
      </c>
      <c r="AJ56" s="97">
        <f t="shared" si="7"/>
        <v>3.0912430148985757</v>
      </c>
      <c r="AK56" s="97">
        <f t="shared" si="7"/>
        <v>3.0711094740057283</v>
      </c>
    </row>
    <row r="57" spans="1:38" ht="14.4" x14ac:dyDescent="0.3">
      <c r="A57" s="94" t="s">
        <v>0</v>
      </c>
      <c r="B57" s="97">
        <f>B48</f>
        <v>0.54964342226355867</v>
      </c>
      <c r="C57" s="97">
        <f t="shared" ref="C57:AK57" si="8">C48</f>
        <v>0.5798628067756062</v>
      </c>
      <c r="D57" s="97">
        <f t="shared" si="8"/>
        <v>0.62308524448803126</v>
      </c>
      <c r="E57" s="97">
        <f t="shared" si="8"/>
        <v>0.67922327636484581</v>
      </c>
      <c r="F57" s="97">
        <f t="shared" si="8"/>
        <v>0.74757024850738363</v>
      </c>
      <c r="G57" s="97">
        <f t="shared" si="8"/>
        <v>0.82518442135824621</v>
      </c>
      <c r="H57" s="97">
        <f t="shared" si="8"/>
        <v>0.93247153151209528</v>
      </c>
      <c r="I57" s="97">
        <f t="shared" si="8"/>
        <v>1.0479186857023721</v>
      </c>
      <c r="J57" s="97">
        <f t="shared" si="8"/>
        <v>1.1706642385250694</v>
      </c>
      <c r="K57" s="97">
        <f t="shared" si="8"/>
        <v>1.2994586420613312</v>
      </c>
      <c r="L57" s="97">
        <f t="shared" si="8"/>
        <v>1.4302472105901507</v>
      </c>
      <c r="M57" s="97">
        <f t="shared" si="8"/>
        <v>1.6087364409532476</v>
      </c>
      <c r="N57" s="97">
        <f t="shared" si="8"/>
        <v>1.8299764598371646</v>
      </c>
      <c r="O57" s="97">
        <f t="shared" si="8"/>
        <v>2.0859994751734616</v>
      </c>
      <c r="P57" s="97">
        <f t="shared" si="8"/>
        <v>2.372343985304167</v>
      </c>
      <c r="Q57" s="97">
        <f t="shared" si="8"/>
        <v>2.6872050700546115</v>
      </c>
      <c r="R57" s="97">
        <f t="shared" si="8"/>
        <v>3.0997078698590474</v>
      </c>
      <c r="S57" s="97">
        <f t="shared" si="8"/>
        <v>3.5988284976703255</v>
      </c>
      <c r="T57" s="97">
        <f t="shared" si="8"/>
        <v>4.1970774307056988</v>
      </c>
      <c r="U57" s="97">
        <f t="shared" si="8"/>
        <v>4.8968948622253485</v>
      </c>
      <c r="V57" s="97">
        <f t="shared" si="8"/>
        <v>5.6912328250102551</v>
      </c>
      <c r="W57" s="97">
        <f t="shared" si="8"/>
        <v>6.5335562050420846</v>
      </c>
      <c r="X57" s="97">
        <f t="shared" si="8"/>
        <v>7.4291272865971774</v>
      </c>
      <c r="Y57" s="97">
        <f t="shared" si="8"/>
        <v>8.3652289568507037</v>
      </c>
      <c r="Z57" s="97">
        <f t="shared" si="8"/>
        <v>9.3282530429527508</v>
      </c>
      <c r="AA57" s="97">
        <f t="shared" si="8"/>
        <v>10.301676559544173</v>
      </c>
      <c r="AB57" s="97">
        <f t="shared" si="8"/>
        <v>11.272045113159294</v>
      </c>
      <c r="AC57" s="97">
        <f t="shared" si="8"/>
        <v>12.221402121707442</v>
      </c>
      <c r="AD57" s="97">
        <f t="shared" si="8"/>
        <v>13.133631052208619</v>
      </c>
      <c r="AE57" s="97">
        <f t="shared" si="8"/>
        <v>13.995844441942472</v>
      </c>
      <c r="AF57" s="97">
        <f t="shared" si="8"/>
        <v>14.800531603316484</v>
      </c>
      <c r="AG57" s="97">
        <f t="shared" si="8"/>
        <v>15.545188576266456</v>
      </c>
      <c r="AH57" s="97">
        <f t="shared" si="8"/>
        <v>16.230665116805298</v>
      </c>
      <c r="AI57" s="97">
        <f t="shared" si="8"/>
        <v>16.859356265098686</v>
      </c>
      <c r="AJ57" s="97">
        <f t="shared" si="8"/>
        <v>17.434746747734316</v>
      </c>
      <c r="AK57" s="97">
        <f t="shared" si="8"/>
        <v>17.961215870542027</v>
      </c>
    </row>
    <row r="61" spans="1:38" ht="14.4" x14ac:dyDescent="0.3">
      <c r="A61" s="57" t="s">
        <v>383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</row>
    <row r="62" spans="1:38" ht="14.4" x14ac:dyDescent="0.3">
      <c r="A62" s="57" t="s">
        <v>528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</row>
    <row r="63" spans="1:38" ht="14.4" x14ac:dyDescent="0.3">
      <c r="A63" s="57" t="s">
        <v>244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</row>
    <row r="64" spans="1:38" ht="14.4" x14ac:dyDescent="0.3">
      <c r="A64" s="57" t="s">
        <v>321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</row>
    <row r="65" spans="1:37" ht="14.4" x14ac:dyDescent="0.3">
      <c r="A65" s="57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</row>
    <row r="66" spans="1:37" ht="14.4" x14ac:dyDescent="0.3">
      <c r="A66" s="57" t="s">
        <v>266</v>
      </c>
      <c r="B66" s="57">
        <v>2015</v>
      </c>
      <c r="C66" s="57">
        <v>2016</v>
      </c>
      <c r="D66" s="57">
        <v>2017</v>
      </c>
      <c r="E66" s="57">
        <v>2018</v>
      </c>
      <c r="F66" s="57">
        <v>2019</v>
      </c>
      <c r="G66" s="57">
        <v>2020</v>
      </c>
      <c r="H66" s="57">
        <v>2021</v>
      </c>
      <c r="I66" s="57">
        <v>2022</v>
      </c>
      <c r="J66" s="57">
        <v>2023</v>
      </c>
      <c r="K66" s="57">
        <v>2024</v>
      </c>
      <c r="L66" s="57">
        <v>2025</v>
      </c>
      <c r="M66" s="57">
        <v>2026</v>
      </c>
      <c r="N66" s="57">
        <v>2027</v>
      </c>
      <c r="O66" s="57">
        <v>2028</v>
      </c>
      <c r="P66" s="57">
        <v>2029</v>
      </c>
      <c r="Q66" s="57">
        <v>2030</v>
      </c>
      <c r="R66" s="57">
        <v>2031</v>
      </c>
      <c r="S66" s="57">
        <v>2032</v>
      </c>
      <c r="T66" s="57">
        <v>2033</v>
      </c>
      <c r="U66" s="57">
        <v>2034</v>
      </c>
      <c r="V66" s="57">
        <v>2035</v>
      </c>
      <c r="W66" s="57">
        <v>2036</v>
      </c>
      <c r="X66" s="57">
        <v>2037</v>
      </c>
      <c r="Y66" s="57">
        <v>2038</v>
      </c>
      <c r="Z66" s="57">
        <v>2039</v>
      </c>
      <c r="AA66" s="57">
        <v>2040</v>
      </c>
      <c r="AB66" s="57">
        <v>2041</v>
      </c>
      <c r="AC66" s="57">
        <v>2042</v>
      </c>
      <c r="AD66" s="57">
        <v>2043</v>
      </c>
      <c r="AE66" s="57">
        <v>2044</v>
      </c>
      <c r="AF66" s="57">
        <v>2045</v>
      </c>
      <c r="AG66" s="57">
        <v>2046</v>
      </c>
      <c r="AH66" s="57">
        <v>2047</v>
      </c>
      <c r="AI66" s="57">
        <v>2048</v>
      </c>
      <c r="AJ66" s="57">
        <v>2049</v>
      </c>
      <c r="AK66" s="57">
        <v>2050</v>
      </c>
    </row>
    <row r="67" spans="1:37" ht="14.4" x14ac:dyDescent="0.3">
      <c r="A67" s="43" t="s">
        <v>25</v>
      </c>
      <c r="B67" s="139">
        <v>29.448299454360725</v>
      </c>
      <c r="C67" s="139">
        <v>29.004168297339724</v>
      </c>
      <c r="D67" s="139">
        <v>28.562353423300824</v>
      </c>
      <c r="E67" s="139">
        <v>28.224364103338029</v>
      </c>
      <c r="F67" s="139">
        <v>27.920137310658902</v>
      </c>
      <c r="G67" s="139">
        <v>27.544288536256857</v>
      </c>
      <c r="H67" s="139">
        <v>27.165149695001876</v>
      </c>
      <c r="I67" s="139">
        <v>26.811566733334939</v>
      </c>
      <c r="J67" s="139">
        <v>26.477331729352393</v>
      </c>
      <c r="K67" s="139">
        <v>26.339131514441164</v>
      </c>
      <c r="L67" s="139">
        <v>26.22759889643828</v>
      </c>
      <c r="M67" s="139">
        <v>26.14266704959671</v>
      </c>
      <c r="N67" s="139">
        <v>26.078329589600823</v>
      </c>
      <c r="O67" s="139">
        <v>26.028574298324973</v>
      </c>
      <c r="P67" s="139">
        <v>25.988764513758611</v>
      </c>
      <c r="Q67" s="139">
        <v>25.9398857719146</v>
      </c>
      <c r="R67" s="139">
        <v>25.908651694043538</v>
      </c>
      <c r="S67" s="139">
        <v>25.896325187298107</v>
      </c>
      <c r="T67" s="139">
        <v>25.901573997833975</v>
      </c>
      <c r="U67" s="139">
        <v>25.922715542035508</v>
      </c>
      <c r="V67" s="139">
        <v>25.949018889186029</v>
      </c>
      <c r="W67" s="139">
        <v>25.988494852382921</v>
      </c>
      <c r="X67" s="139">
        <v>26.037533424888256</v>
      </c>
      <c r="Y67" s="139">
        <v>26.092332903555707</v>
      </c>
      <c r="Z67" s="139">
        <v>26.150665931090497</v>
      </c>
      <c r="AA67" s="139">
        <v>26.210623869308545</v>
      </c>
      <c r="AB67" s="139">
        <v>26.272023144927001</v>
      </c>
      <c r="AC67" s="139">
        <v>26.332056374590266</v>
      </c>
      <c r="AD67" s="139">
        <v>26.389549239545826</v>
      </c>
      <c r="AE67" s="139">
        <v>26.443893016338148</v>
      </c>
      <c r="AF67" s="139">
        <v>26.494733490019872</v>
      </c>
      <c r="AG67" s="139">
        <v>26.543304482302133</v>
      </c>
      <c r="AH67" s="139">
        <v>26.588298576247766</v>
      </c>
      <c r="AI67" s="139">
        <v>26.629353334176134</v>
      </c>
      <c r="AJ67" s="139">
        <v>26.666509273315299</v>
      </c>
      <c r="AK67" s="139">
        <v>26.699959905461949</v>
      </c>
    </row>
    <row r="68" spans="1:37" ht="14.4" x14ac:dyDescent="0.3">
      <c r="A68" s="43" t="s">
        <v>2</v>
      </c>
      <c r="B68" s="139">
        <v>3.8151999999999999</v>
      </c>
      <c r="C68" s="139">
        <v>3.78258004</v>
      </c>
      <c r="D68" s="139">
        <v>3.7496380771199993</v>
      </c>
      <c r="E68" s="139">
        <v>3.716372057256319</v>
      </c>
      <c r="F68" s="139">
        <v>3.6827799150244958</v>
      </c>
      <c r="G68" s="139">
        <v>3.6488595737019018</v>
      </c>
      <c r="H68" s="139">
        <v>3.6146089451700871</v>
      </c>
      <c r="I68" s="139">
        <v>3.5800259298568378</v>
      </c>
      <c r="J68" s="139">
        <v>3.5451084166779605</v>
      </c>
      <c r="K68" s="139">
        <v>3.5299942919056209</v>
      </c>
      <c r="L68" s="139">
        <v>3.5147025324004364</v>
      </c>
      <c r="M68" s="139">
        <v>3.4992319589105394</v>
      </c>
      <c r="N68" s="139">
        <v>3.4835813855922053</v>
      </c>
      <c r="O68" s="139">
        <v>3.4677496199759825</v>
      </c>
      <c r="P68" s="139">
        <v>3.4517354629326604</v>
      </c>
      <c r="Q68" s="139">
        <v>3.4355377086390706</v>
      </c>
      <c r="R68" s="139">
        <v>3.4191551445437272</v>
      </c>
      <c r="S68" s="139">
        <v>3.4025865513322815</v>
      </c>
      <c r="T68" s="139">
        <v>3.3858307028928318</v>
      </c>
      <c r="U68" s="139">
        <v>3.3688863662810458</v>
      </c>
      <c r="V68" s="139">
        <v>3.3517523016851181</v>
      </c>
      <c r="W68" s="139">
        <v>3.3344272623905638</v>
      </c>
      <c r="X68" s="139">
        <v>3.3169099947448251</v>
      </c>
      <c r="Y68" s="139">
        <v>3.2991992381217226</v>
      </c>
      <c r="Z68" s="139">
        <v>3.2812937248857188</v>
      </c>
      <c r="AA68" s="139">
        <v>3.2631921803560178</v>
      </c>
      <c r="AB68" s="139">
        <v>3.2448933227704808</v>
      </c>
      <c r="AC68" s="139">
        <v>3.2263958632493734</v>
      </c>
      <c r="AD68" s="139">
        <v>3.2076985057589327</v>
      </c>
      <c r="AE68" s="139">
        <v>3.1887999470747577</v>
      </c>
      <c r="AF68" s="139">
        <v>3.1696988767450156</v>
      </c>
      <c r="AG68" s="139">
        <v>3.1503939770534828</v>
      </c>
      <c r="AH68" s="139">
        <v>3.1308839229823899</v>
      </c>
      <c r="AI68" s="139">
        <v>3.1111673821750965</v>
      </c>
      <c r="AJ68" s="139">
        <v>3.0912430148985757</v>
      </c>
      <c r="AK68" s="139">
        <v>3.0711094740057283</v>
      </c>
    </row>
    <row r="69" spans="1:37" ht="14.4" x14ac:dyDescent="0.3">
      <c r="A69" s="43" t="s">
        <v>24</v>
      </c>
      <c r="B69" s="139">
        <v>27.20079549464668</v>
      </c>
      <c r="C69" s="139">
        <v>27.029340885876838</v>
      </c>
      <c r="D69" s="139">
        <v>26.816183433325541</v>
      </c>
      <c r="E69" s="139">
        <v>26.588285234100017</v>
      </c>
      <c r="F69" s="139">
        <v>26.403293256962481</v>
      </c>
      <c r="G69" s="139">
        <v>26.227144445365045</v>
      </c>
      <c r="H69" s="139">
        <v>26.069176087214075</v>
      </c>
      <c r="I69" s="139">
        <v>25.925070670298769</v>
      </c>
      <c r="J69" s="139">
        <v>25.786652650529454</v>
      </c>
      <c r="K69" s="139">
        <v>25.788023089295645</v>
      </c>
      <c r="L69" s="139">
        <v>25.794678602534482</v>
      </c>
      <c r="M69" s="139">
        <v>25.796524328587939</v>
      </c>
      <c r="N69" s="139">
        <v>25.790568696384668</v>
      </c>
      <c r="O69" s="139">
        <v>25.775744353903072</v>
      </c>
      <c r="P69" s="139">
        <v>25.749101050711161</v>
      </c>
      <c r="Q69" s="139">
        <v>25.702953340236306</v>
      </c>
      <c r="R69" s="139">
        <v>25.653201047824851</v>
      </c>
      <c r="S69" s="139">
        <v>25.599173238666651</v>
      </c>
      <c r="T69" s="139">
        <v>25.541625367000105</v>
      </c>
      <c r="U69" s="139">
        <v>25.483486505517099</v>
      </c>
      <c r="V69" s="139">
        <v>25.423902777735531</v>
      </c>
      <c r="W69" s="139">
        <v>25.366399554905808</v>
      </c>
      <c r="X69" s="139">
        <v>25.309553879959068</v>
      </c>
      <c r="Y69" s="139">
        <v>25.252327160007525</v>
      </c>
      <c r="Z69" s="139">
        <v>25.194919083683924</v>
      </c>
      <c r="AA69" s="139">
        <v>25.137227502523551</v>
      </c>
      <c r="AB69" s="139">
        <v>25.084062018644563</v>
      </c>
      <c r="AC69" s="139">
        <v>25.036765495319187</v>
      </c>
      <c r="AD69" s="139">
        <v>24.995741533375927</v>
      </c>
      <c r="AE69" s="139">
        <v>24.959905969630494</v>
      </c>
      <c r="AF69" s="139">
        <v>24.927897292174809</v>
      </c>
      <c r="AG69" s="139">
        <v>24.897895985246908</v>
      </c>
      <c r="AH69" s="139">
        <v>24.869175256953458</v>
      </c>
      <c r="AI69" s="139">
        <v>24.84111010926306</v>
      </c>
      <c r="AJ69" s="139">
        <v>24.813065027203443</v>
      </c>
      <c r="AK69" s="139">
        <v>24.78437797135496</v>
      </c>
    </row>
    <row r="70" spans="1:37" ht="14.4" x14ac:dyDescent="0.3">
      <c r="A70" s="43" t="s">
        <v>0</v>
      </c>
      <c r="B70" s="139">
        <v>0.53904112219869704</v>
      </c>
      <c r="C70" s="139">
        <v>0.5501357245947246</v>
      </c>
      <c r="D70" s="139">
        <v>0.56504108752861193</v>
      </c>
      <c r="E70" s="139">
        <v>0.58392472558419861</v>
      </c>
      <c r="F70" s="139">
        <v>0.61472772265044306</v>
      </c>
      <c r="G70" s="139">
        <v>0.65779385924567779</v>
      </c>
      <c r="H70" s="139">
        <v>0.72939219038211411</v>
      </c>
      <c r="I70" s="139">
        <v>0.86652950338811618</v>
      </c>
      <c r="J70" s="139">
        <v>1.050955921025692</v>
      </c>
      <c r="K70" s="139">
        <v>1.2935419418639504</v>
      </c>
      <c r="L70" s="139">
        <v>1.5839039279877887</v>
      </c>
      <c r="M70" s="139">
        <v>1.9386422705210873</v>
      </c>
      <c r="N70" s="139">
        <v>2.3834666691296515</v>
      </c>
      <c r="O70" s="139">
        <v>2.9116214886341485</v>
      </c>
      <c r="P70" s="139">
        <v>3.5130452625567612</v>
      </c>
      <c r="Q70" s="139">
        <v>4.1954329686402261</v>
      </c>
      <c r="R70" s="139">
        <v>4.9527582688198111</v>
      </c>
      <c r="S70" s="139">
        <v>5.7773202580223888</v>
      </c>
      <c r="T70" s="139">
        <v>6.7207437051272834</v>
      </c>
      <c r="U70" s="139">
        <v>7.7817284184876545</v>
      </c>
      <c r="V70" s="139">
        <v>8.9410154549582774</v>
      </c>
      <c r="W70" s="139">
        <v>10.176177077503981</v>
      </c>
      <c r="X70" s="139">
        <v>11.471121628219302</v>
      </c>
      <c r="Y70" s="139">
        <v>12.813554052070586</v>
      </c>
      <c r="Z70" s="139">
        <v>14.192564233960448</v>
      </c>
      <c r="AA70" s="139">
        <v>15.5960930797903</v>
      </c>
      <c r="AB70" s="139">
        <v>16.981292321233539</v>
      </c>
      <c r="AC70" s="139">
        <v>18.335847083317912</v>
      </c>
      <c r="AD70" s="139">
        <v>19.64888575604536</v>
      </c>
      <c r="AE70" s="139">
        <v>20.913910816050141</v>
      </c>
      <c r="AF70" s="139">
        <v>22.132953480178905</v>
      </c>
      <c r="AG70" s="139">
        <v>23.317252200499297</v>
      </c>
      <c r="AH70" s="139">
        <v>24.484466070603254</v>
      </c>
      <c r="AI70" s="139">
        <v>25.653561697715816</v>
      </c>
      <c r="AJ70" s="139">
        <v>26.840645438132793</v>
      </c>
      <c r="AK70" s="139">
        <v>28.05673921917175</v>
      </c>
    </row>
    <row r="71" spans="1:37" ht="14.4" x14ac:dyDescent="0.3">
      <c r="A71" s="57" t="s">
        <v>52</v>
      </c>
      <c r="B71" s="140">
        <v>61.003336071206107</v>
      </c>
      <c r="C71" s="140">
        <v>60.36622494781129</v>
      </c>
      <c r="D71" s="140">
        <v>59.693216021274978</v>
      </c>
      <c r="E71" s="140">
        <v>59.112946120278565</v>
      </c>
      <c r="F71" s="140">
        <v>58.620938205296326</v>
      </c>
      <c r="G71" s="140">
        <v>58.078086414569484</v>
      </c>
      <c r="H71" s="140">
        <v>57.578326917768152</v>
      </c>
      <c r="I71" s="140">
        <v>57.183192836878661</v>
      </c>
      <c r="J71" s="140">
        <v>56.860048717585499</v>
      </c>
      <c r="K71" s="140">
        <v>56.950690837506379</v>
      </c>
      <c r="L71" s="140">
        <v>57.120883959360988</v>
      </c>
      <c r="M71" s="140">
        <v>57.377065607616274</v>
      </c>
      <c r="N71" s="140">
        <v>57.735946340707351</v>
      </c>
      <c r="O71" s="140">
        <v>58.183689760838178</v>
      </c>
      <c r="P71" s="140">
        <v>58.702646289959191</v>
      </c>
      <c r="Q71" s="140">
        <v>59.273809789430203</v>
      </c>
      <c r="R71" s="140">
        <v>59.933766155231922</v>
      </c>
      <c r="S71" s="140">
        <v>60.675405235319431</v>
      </c>
      <c r="T71" s="140">
        <v>61.549773772854195</v>
      </c>
      <c r="U71" s="140">
        <v>62.556816832321303</v>
      </c>
      <c r="V71" s="140">
        <v>63.665689423564956</v>
      </c>
      <c r="W71" s="140">
        <v>64.865498747183267</v>
      </c>
      <c r="X71" s="140">
        <v>66.135118927811448</v>
      </c>
      <c r="Y71" s="140">
        <v>67.457413353755541</v>
      </c>
      <c r="Z71" s="140">
        <v>68.819442973620582</v>
      </c>
      <c r="AA71" s="140">
        <v>70.207136631978415</v>
      </c>
      <c r="AB71" s="140">
        <v>71.582270807575583</v>
      </c>
      <c r="AC71" s="140">
        <v>72.931064816476734</v>
      </c>
      <c r="AD71" s="140">
        <v>74.24187503472605</v>
      </c>
      <c r="AE71" s="140">
        <v>75.506509749093539</v>
      </c>
      <c r="AF71" s="140">
        <v>76.725283139118602</v>
      </c>
      <c r="AG71" s="140">
        <v>77.908846645101818</v>
      </c>
      <c r="AH71" s="140">
        <v>79.072823826786873</v>
      </c>
      <c r="AI71" s="140">
        <v>80.235192523330113</v>
      </c>
      <c r="AJ71" s="140">
        <v>81.411462753550111</v>
      </c>
      <c r="AK71" s="140">
        <v>82.612186569994378</v>
      </c>
    </row>
    <row r="74" spans="1:37" ht="14.4" x14ac:dyDescent="0.3">
      <c r="A74" s="141" t="s">
        <v>570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</row>
    <row r="75" spans="1:37" ht="14.4" x14ac:dyDescent="0.3">
      <c r="A75" s="181" t="s">
        <v>466</v>
      </c>
      <c r="B75" s="95">
        <f>B66</f>
        <v>2015</v>
      </c>
      <c r="C75" s="95">
        <f t="shared" ref="C75:AK75" si="9">C66</f>
        <v>2016</v>
      </c>
      <c r="D75" s="95">
        <f t="shared" si="9"/>
        <v>2017</v>
      </c>
      <c r="E75" s="95">
        <f t="shared" si="9"/>
        <v>2018</v>
      </c>
      <c r="F75" s="95">
        <f t="shared" si="9"/>
        <v>2019</v>
      </c>
      <c r="G75" s="95">
        <f t="shared" si="9"/>
        <v>2020</v>
      </c>
      <c r="H75" s="95">
        <f t="shared" si="9"/>
        <v>2021</v>
      </c>
      <c r="I75" s="95">
        <f t="shared" si="9"/>
        <v>2022</v>
      </c>
      <c r="J75" s="95">
        <f t="shared" si="9"/>
        <v>2023</v>
      </c>
      <c r="K75" s="95">
        <f t="shared" si="9"/>
        <v>2024</v>
      </c>
      <c r="L75" s="95">
        <f t="shared" si="9"/>
        <v>2025</v>
      </c>
      <c r="M75" s="95">
        <f t="shared" si="9"/>
        <v>2026</v>
      </c>
      <c r="N75" s="95">
        <f t="shared" si="9"/>
        <v>2027</v>
      </c>
      <c r="O75" s="95">
        <f t="shared" si="9"/>
        <v>2028</v>
      </c>
      <c r="P75" s="95">
        <f t="shared" si="9"/>
        <v>2029</v>
      </c>
      <c r="Q75" s="95">
        <f t="shared" si="9"/>
        <v>2030</v>
      </c>
      <c r="R75" s="95">
        <f t="shared" si="9"/>
        <v>2031</v>
      </c>
      <c r="S75" s="95">
        <f t="shared" si="9"/>
        <v>2032</v>
      </c>
      <c r="T75" s="95">
        <f t="shared" si="9"/>
        <v>2033</v>
      </c>
      <c r="U75" s="95">
        <f t="shared" si="9"/>
        <v>2034</v>
      </c>
      <c r="V75" s="95">
        <f t="shared" si="9"/>
        <v>2035</v>
      </c>
      <c r="W75" s="95">
        <f t="shared" si="9"/>
        <v>2036</v>
      </c>
      <c r="X75" s="95">
        <f t="shared" si="9"/>
        <v>2037</v>
      </c>
      <c r="Y75" s="95">
        <f t="shared" si="9"/>
        <v>2038</v>
      </c>
      <c r="Z75" s="95">
        <f t="shared" si="9"/>
        <v>2039</v>
      </c>
      <c r="AA75" s="95">
        <f t="shared" si="9"/>
        <v>2040</v>
      </c>
      <c r="AB75" s="95">
        <f t="shared" si="9"/>
        <v>2041</v>
      </c>
      <c r="AC75" s="95">
        <f t="shared" si="9"/>
        <v>2042</v>
      </c>
      <c r="AD75" s="95">
        <f t="shared" si="9"/>
        <v>2043</v>
      </c>
      <c r="AE75" s="95">
        <f t="shared" si="9"/>
        <v>2044</v>
      </c>
      <c r="AF75" s="95">
        <f t="shared" si="9"/>
        <v>2045</v>
      </c>
      <c r="AG75" s="95">
        <f t="shared" si="9"/>
        <v>2046</v>
      </c>
      <c r="AH75" s="95">
        <f t="shared" si="9"/>
        <v>2047</v>
      </c>
      <c r="AI75" s="95">
        <f t="shared" si="9"/>
        <v>2048</v>
      </c>
      <c r="AJ75" s="95">
        <f t="shared" si="9"/>
        <v>2049</v>
      </c>
      <c r="AK75" s="95">
        <f t="shared" si="9"/>
        <v>2050</v>
      </c>
    </row>
    <row r="76" spans="1:37" ht="14.4" x14ac:dyDescent="0.3">
      <c r="A76" s="94" t="s">
        <v>24</v>
      </c>
      <c r="B76" s="97">
        <f>B69</f>
        <v>27.20079549464668</v>
      </c>
      <c r="C76" s="97">
        <f t="shared" ref="C76:AK76" si="10">C69</f>
        <v>27.029340885876838</v>
      </c>
      <c r="D76" s="97">
        <f t="shared" si="10"/>
        <v>26.816183433325541</v>
      </c>
      <c r="E76" s="97">
        <f t="shared" si="10"/>
        <v>26.588285234100017</v>
      </c>
      <c r="F76" s="97">
        <f t="shared" si="10"/>
        <v>26.403293256962481</v>
      </c>
      <c r="G76" s="97">
        <f t="shared" si="10"/>
        <v>26.227144445365045</v>
      </c>
      <c r="H76" s="97">
        <f t="shared" si="10"/>
        <v>26.069176087214075</v>
      </c>
      <c r="I76" s="97">
        <f t="shared" si="10"/>
        <v>25.925070670298769</v>
      </c>
      <c r="J76" s="97">
        <f t="shared" si="10"/>
        <v>25.786652650529454</v>
      </c>
      <c r="K76" s="97">
        <f t="shared" si="10"/>
        <v>25.788023089295645</v>
      </c>
      <c r="L76" s="97">
        <f t="shared" si="10"/>
        <v>25.794678602534482</v>
      </c>
      <c r="M76" s="97">
        <f t="shared" si="10"/>
        <v>25.796524328587939</v>
      </c>
      <c r="N76" s="97">
        <f t="shared" si="10"/>
        <v>25.790568696384668</v>
      </c>
      <c r="O76" s="97">
        <f t="shared" si="10"/>
        <v>25.775744353903072</v>
      </c>
      <c r="P76" s="97">
        <f t="shared" si="10"/>
        <v>25.749101050711161</v>
      </c>
      <c r="Q76" s="97">
        <f t="shared" si="10"/>
        <v>25.702953340236306</v>
      </c>
      <c r="R76" s="97">
        <f t="shared" si="10"/>
        <v>25.653201047824851</v>
      </c>
      <c r="S76" s="97">
        <f t="shared" si="10"/>
        <v>25.599173238666651</v>
      </c>
      <c r="T76" s="97">
        <f t="shared" si="10"/>
        <v>25.541625367000105</v>
      </c>
      <c r="U76" s="97">
        <f t="shared" si="10"/>
        <v>25.483486505517099</v>
      </c>
      <c r="V76" s="97">
        <f t="shared" si="10"/>
        <v>25.423902777735531</v>
      </c>
      <c r="W76" s="97">
        <f t="shared" si="10"/>
        <v>25.366399554905808</v>
      </c>
      <c r="X76" s="97">
        <f t="shared" si="10"/>
        <v>25.309553879959068</v>
      </c>
      <c r="Y76" s="97">
        <f t="shared" si="10"/>
        <v>25.252327160007525</v>
      </c>
      <c r="Z76" s="97">
        <f t="shared" si="10"/>
        <v>25.194919083683924</v>
      </c>
      <c r="AA76" s="97">
        <f t="shared" si="10"/>
        <v>25.137227502523551</v>
      </c>
      <c r="AB76" s="97">
        <f t="shared" si="10"/>
        <v>25.084062018644563</v>
      </c>
      <c r="AC76" s="97">
        <f t="shared" si="10"/>
        <v>25.036765495319187</v>
      </c>
      <c r="AD76" s="97">
        <f t="shared" si="10"/>
        <v>24.995741533375927</v>
      </c>
      <c r="AE76" s="97">
        <f t="shared" si="10"/>
        <v>24.959905969630494</v>
      </c>
      <c r="AF76" s="97">
        <f t="shared" si="10"/>
        <v>24.927897292174809</v>
      </c>
      <c r="AG76" s="97">
        <f t="shared" si="10"/>
        <v>24.897895985246908</v>
      </c>
      <c r="AH76" s="97">
        <f t="shared" si="10"/>
        <v>24.869175256953458</v>
      </c>
      <c r="AI76" s="97">
        <f t="shared" si="10"/>
        <v>24.84111010926306</v>
      </c>
      <c r="AJ76" s="97">
        <f t="shared" si="10"/>
        <v>24.813065027203443</v>
      </c>
      <c r="AK76" s="97">
        <f t="shared" si="10"/>
        <v>24.78437797135496</v>
      </c>
    </row>
    <row r="77" spans="1:37" ht="14.4" x14ac:dyDescent="0.3">
      <c r="A77" s="94" t="s">
        <v>25</v>
      </c>
      <c r="B77" s="97">
        <f>B67</f>
        <v>29.448299454360725</v>
      </c>
      <c r="C77" s="97">
        <f t="shared" ref="C77:AK77" si="11">C67</f>
        <v>29.004168297339724</v>
      </c>
      <c r="D77" s="97">
        <f t="shared" si="11"/>
        <v>28.562353423300824</v>
      </c>
      <c r="E77" s="97">
        <f t="shared" si="11"/>
        <v>28.224364103338029</v>
      </c>
      <c r="F77" s="97">
        <f t="shared" si="11"/>
        <v>27.920137310658902</v>
      </c>
      <c r="G77" s="97">
        <f t="shared" si="11"/>
        <v>27.544288536256857</v>
      </c>
      <c r="H77" s="97">
        <f t="shared" si="11"/>
        <v>27.165149695001876</v>
      </c>
      <c r="I77" s="97">
        <f t="shared" si="11"/>
        <v>26.811566733334939</v>
      </c>
      <c r="J77" s="97">
        <f t="shared" si="11"/>
        <v>26.477331729352393</v>
      </c>
      <c r="K77" s="97">
        <f t="shared" si="11"/>
        <v>26.339131514441164</v>
      </c>
      <c r="L77" s="97">
        <f t="shared" si="11"/>
        <v>26.22759889643828</v>
      </c>
      <c r="M77" s="97">
        <f t="shared" si="11"/>
        <v>26.14266704959671</v>
      </c>
      <c r="N77" s="97">
        <f t="shared" si="11"/>
        <v>26.078329589600823</v>
      </c>
      <c r="O77" s="97">
        <f t="shared" si="11"/>
        <v>26.028574298324973</v>
      </c>
      <c r="P77" s="97">
        <f t="shared" si="11"/>
        <v>25.988764513758611</v>
      </c>
      <c r="Q77" s="97">
        <f t="shared" si="11"/>
        <v>25.9398857719146</v>
      </c>
      <c r="R77" s="97">
        <f t="shared" si="11"/>
        <v>25.908651694043538</v>
      </c>
      <c r="S77" s="97">
        <f t="shared" si="11"/>
        <v>25.896325187298107</v>
      </c>
      <c r="T77" s="97">
        <f t="shared" si="11"/>
        <v>25.901573997833975</v>
      </c>
      <c r="U77" s="97">
        <f t="shared" si="11"/>
        <v>25.922715542035508</v>
      </c>
      <c r="V77" s="97">
        <f t="shared" si="11"/>
        <v>25.949018889186029</v>
      </c>
      <c r="W77" s="97">
        <f t="shared" si="11"/>
        <v>25.988494852382921</v>
      </c>
      <c r="X77" s="97">
        <f t="shared" si="11"/>
        <v>26.037533424888256</v>
      </c>
      <c r="Y77" s="97">
        <f t="shared" si="11"/>
        <v>26.092332903555707</v>
      </c>
      <c r="Z77" s="97">
        <f t="shared" si="11"/>
        <v>26.150665931090497</v>
      </c>
      <c r="AA77" s="97">
        <f t="shared" si="11"/>
        <v>26.210623869308545</v>
      </c>
      <c r="AB77" s="97">
        <f t="shared" si="11"/>
        <v>26.272023144927001</v>
      </c>
      <c r="AC77" s="97">
        <f t="shared" si="11"/>
        <v>26.332056374590266</v>
      </c>
      <c r="AD77" s="97">
        <f t="shared" si="11"/>
        <v>26.389549239545826</v>
      </c>
      <c r="AE77" s="97">
        <f t="shared" si="11"/>
        <v>26.443893016338148</v>
      </c>
      <c r="AF77" s="97">
        <f t="shared" si="11"/>
        <v>26.494733490019872</v>
      </c>
      <c r="AG77" s="97">
        <f t="shared" si="11"/>
        <v>26.543304482302133</v>
      </c>
      <c r="AH77" s="97">
        <f t="shared" si="11"/>
        <v>26.588298576247766</v>
      </c>
      <c r="AI77" s="97">
        <f t="shared" si="11"/>
        <v>26.629353334176134</v>
      </c>
      <c r="AJ77" s="97">
        <f t="shared" si="11"/>
        <v>26.666509273315299</v>
      </c>
      <c r="AK77" s="97">
        <f t="shared" si="11"/>
        <v>26.699959905461949</v>
      </c>
    </row>
    <row r="78" spans="1:37" ht="14.4" x14ac:dyDescent="0.3">
      <c r="A78" s="94" t="s">
        <v>2</v>
      </c>
      <c r="B78" s="97">
        <f>B68</f>
        <v>3.8151999999999999</v>
      </c>
      <c r="C78" s="97">
        <f t="shared" ref="C78:AK78" si="12">C68</f>
        <v>3.78258004</v>
      </c>
      <c r="D78" s="97">
        <f t="shared" si="12"/>
        <v>3.7496380771199993</v>
      </c>
      <c r="E78" s="97">
        <f t="shared" si="12"/>
        <v>3.716372057256319</v>
      </c>
      <c r="F78" s="97">
        <f t="shared" si="12"/>
        <v>3.6827799150244958</v>
      </c>
      <c r="G78" s="97">
        <f t="shared" si="12"/>
        <v>3.6488595737019018</v>
      </c>
      <c r="H78" s="97">
        <f t="shared" si="12"/>
        <v>3.6146089451700871</v>
      </c>
      <c r="I78" s="97">
        <f t="shared" si="12"/>
        <v>3.5800259298568378</v>
      </c>
      <c r="J78" s="97">
        <f t="shared" si="12"/>
        <v>3.5451084166779605</v>
      </c>
      <c r="K78" s="97">
        <f t="shared" si="12"/>
        <v>3.5299942919056209</v>
      </c>
      <c r="L78" s="97">
        <f t="shared" si="12"/>
        <v>3.5147025324004364</v>
      </c>
      <c r="M78" s="97">
        <f t="shared" si="12"/>
        <v>3.4992319589105394</v>
      </c>
      <c r="N78" s="97">
        <f t="shared" si="12"/>
        <v>3.4835813855922053</v>
      </c>
      <c r="O78" s="97">
        <f t="shared" si="12"/>
        <v>3.4677496199759825</v>
      </c>
      <c r="P78" s="97">
        <f t="shared" si="12"/>
        <v>3.4517354629326604</v>
      </c>
      <c r="Q78" s="97">
        <f t="shared" si="12"/>
        <v>3.4355377086390706</v>
      </c>
      <c r="R78" s="97">
        <f t="shared" si="12"/>
        <v>3.4191551445437272</v>
      </c>
      <c r="S78" s="97">
        <f t="shared" si="12"/>
        <v>3.4025865513322815</v>
      </c>
      <c r="T78" s="97">
        <f t="shared" si="12"/>
        <v>3.3858307028928318</v>
      </c>
      <c r="U78" s="97">
        <f t="shared" si="12"/>
        <v>3.3688863662810458</v>
      </c>
      <c r="V78" s="97">
        <f t="shared" si="12"/>
        <v>3.3517523016851181</v>
      </c>
      <c r="W78" s="97">
        <f t="shared" si="12"/>
        <v>3.3344272623905638</v>
      </c>
      <c r="X78" s="97">
        <f t="shared" si="12"/>
        <v>3.3169099947448251</v>
      </c>
      <c r="Y78" s="97">
        <f t="shared" si="12"/>
        <v>3.2991992381217226</v>
      </c>
      <c r="Z78" s="97">
        <f t="shared" si="12"/>
        <v>3.2812937248857188</v>
      </c>
      <c r="AA78" s="97">
        <f t="shared" si="12"/>
        <v>3.2631921803560178</v>
      </c>
      <c r="AB78" s="97">
        <f t="shared" si="12"/>
        <v>3.2448933227704808</v>
      </c>
      <c r="AC78" s="97">
        <f t="shared" si="12"/>
        <v>3.2263958632493734</v>
      </c>
      <c r="AD78" s="97">
        <f t="shared" si="12"/>
        <v>3.2076985057589327</v>
      </c>
      <c r="AE78" s="97">
        <f t="shared" si="12"/>
        <v>3.1887999470747577</v>
      </c>
      <c r="AF78" s="97">
        <f t="shared" si="12"/>
        <v>3.1696988767450156</v>
      </c>
      <c r="AG78" s="97">
        <f t="shared" si="12"/>
        <v>3.1503939770534828</v>
      </c>
      <c r="AH78" s="97">
        <f t="shared" si="12"/>
        <v>3.1308839229823899</v>
      </c>
      <c r="AI78" s="97">
        <f t="shared" si="12"/>
        <v>3.1111673821750965</v>
      </c>
      <c r="AJ78" s="97">
        <f t="shared" si="12"/>
        <v>3.0912430148985757</v>
      </c>
      <c r="AK78" s="97">
        <f t="shared" si="12"/>
        <v>3.0711094740057283</v>
      </c>
    </row>
    <row r="79" spans="1:37" ht="14.4" x14ac:dyDescent="0.3">
      <c r="A79" s="94" t="s">
        <v>0</v>
      </c>
      <c r="B79" s="97">
        <f>B70</f>
        <v>0.53904112219869704</v>
      </c>
      <c r="C79" s="97">
        <f t="shared" ref="C79:AK79" si="13">C70</f>
        <v>0.5501357245947246</v>
      </c>
      <c r="D79" s="97">
        <f t="shared" si="13"/>
        <v>0.56504108752861193</v>
      </c>
      <c r="E79" s="97">
        <f t="shared" si="13"/>
        <v>0.58392472558419861</v>
      </c>
      <c r="F79" s="97">
        <f t="shared" si="13"/>
        <v>0.61472772265044306</v>
      </c>
      <c r="G79" s="97">
        <f t="shared" si="13"/>
        <v>0.65779385924567779</v>
      </c>
      <c r="H79" s="97">
        <f t="shared" si="13"/>
        <v>0.72939219038211411</v>
      </c>
      <c r="I79" s="97">
        <f t="shared" si="13"/>
        <v>0.86652950338811618</v>
      </c>
      <c r="J79" s="97">
        <f t="shared" si="13"/>
        <v>1.050955921025692</v>
      </c>
      <c r="K79" s="97">
        <f t="shared" si="13"/>
        <v>1.2935419418639504</v>
      </c>
      <c r="L79" s="97">
        <f t="shared" si="13"/>
        <v>1.5839039279877887</v>
      </c>
      <c r="M79" s="97">
        <f t="shared" si="13"/>
        <v>1.9386422705210873</v>
      </c>
      <c r="N79" s="97">
        <f t="shared" si="13"/>
        <v>2.3834666691296515</v>
      </c>
      <c r="O79" s="97">
        <f t="shared" si="13"/>
        <v>2.9116214886341485</v>
      </c>
      <c r="P79" s="97">
        <f t="shared" si="13"/>
        <v>3.5130452625567612</v>
      </c>
      <c r="Q79" s="97">
        <f t="shared" si="13"/>
        <v>4.1954329686402261</v>
      </c>
      <c r="R79" s="97">
        <f t="shared" si="13"/>
        <v>4.9527582688198111</v>
      </c>
      <c r="S79" s="97">
        <f t="shared" si="13"/>
        <v>5.7773202580223888</v>
      </c>
      <c r="T79" s="97">
        <f t="shared" si="13"/>
        <v>6.7207437051272834</v>
      </c>
      <c r="U79" s="97">
        <f t="shared" si="13"/>
        <v>7.7817284184876545</v>
      </c>
      <c r="V79" s="97">
        <f t="shared" si="13"/>
        <v>8.9410154549582774</v>
      </c>
      <c r="W79" s="97">
        <f t="shared" si="13"/>
        <v>10.176177077503981</v>
      </c>
      <c r="X79" s="97">
        <f t="shared" si="13"/>
        <v>11.471121628219302</v>
      </c>
      <c r="Y79" s="97">
        <f t="shared" si="13"/>
        <v>12.813554052070586</v>
      </c>
      <c r="Z79" s="97">
        <f t="shared" si="13"/>
        <v>14.192564233960448</v>
      </c>
      <c r="AA79" s="97">
        <f t="shared" si="13"/>
        <v>15.5960930797903</v>
      </c>
      <c r="AB79" s="97">
        <f t="shared" si="13"/>
        <v>16.981292321233539</v>
      </c>
      <c r="AC79" s="97">
        <f t="shared" si="13"/>
        <v>18.335847083317912</v>
      </c>
      <c r="AD79" s="97">
        <f t="shared" si="13"/>
        <v>19.64888575604536</v>
      </c>
      <c r="AE79" s="97">
        <f t="shared" si="13"/>
        <v>20.913910816050141</v>
      </c>
      <c r="AF79" s="97">
        <f t="shared" si="13"/>
        <v>22.132953480178905</v>
      </c>
      <c r="AG79" s="97">
        <f t="shared" si="13"/>
        <v>23.317252200499297</v>
      </c>
      <c r="AH79" s="97">
        <f t="shared" si="13"/>
        <v>24.484466070603254</v>
      </c>
      <c r="AI79" s="97">
        <f t="shared" si="13"/>
        <v>25.653561697715816</v>
      </c>
      <c r="AJ79" s="97">
        <f t="shared" si="13"/>
        <v>26.840645438132793</v>
      </c>
      <c r="AK79" s="97">
        <f t="shared" si="13"/>
        <v>28.05673921917175</v>
      </c>
    </row>
    <row r="81" spans="2:37" x14ac:dyDescent="0.2">
      <c r="B81" s="220">
        <f>SUM(B76:B79)</f>
        <v>61.0033360712061</v>
      </c>
      <c r="C81" s="220">
        <f t="shared" ref="C81:AK81" si="14">SUM(C76:C79)</f>
        <v>60.36622494781129</v>
      </c>
      <c r="D81" s="220">
        <f t="shared" si="14"/>
        <v>59.693216021274978</v>
      </c>
      <c r="E81" s="220">
        <f t="shared" si="14"/>
        <v>59.112946120278565</v>
      </c>
      <c r="F81" s="220">
        <f t="shared" si="14"/>
        <v>58.620938205296326</v>
      </c>
      <c r="G81" s="220">
        <f t="shared" si="14"/>
        <v>58.078086414569476</v>
      </c>
      <c r="H81" s="220">
        <f t="shared" si="14"/>
        <v>57.578326917768152</v>
      </c>
      <c r="I81" s="220">
        <f t="shared" si="14"/>
        <v>57.183192836878661</v>
      </c>
      <c r="J81" s="220">
        <f t="shared" si="14"/>
        <v>56.860048717585499</v>
      </c>
      <c r="K81" s="220">
        <f t="shared" si="14"/>
        <v>56.950690837506386</v>
      </c>
      <c r="L81" s="220">
        <f t="shared" si="14"/>
        <v>57.120883959360988</v>
      </c>
      <c r="M81" s="220">
        <f t="shared" si="14"/>
        <v>57.377065607616274</v>
      </c>
      <c r="N81" s="220">
        <f t="shared" si="14"/>
        <v>57.735946340707351</v>
      </c>
      <c r="O81" s="220">
        <f t="shared" si="14"/>
        <v>58.183689760838178</v>
      </c>
      <c r="P81" s="220">
        <f t="shared" si="14"/>
        <v>58.702646289959191</v>
      </c>
      <c r="Q81" s="220">
        <f t="shared" si="14"/>
        <v>59.273809789430203</v>
      </c>
      <c r="R81" s="220">
        <f t="shared" si="14"/>
        <v>59.933766155231936</v>
      </c>
      <c r="S81" s="220">
        <f t="shared" si="14"/>
        <v>60.675405235319431</v>
      </c>
      <c r="T81" s="220">
        <f t="shared" si="14"/>
        <v>61.549773772854195</v>
      </c>
      <c r="U81" s="220">
        <f t="shared" si="14"/>
        <v>62.55681683232131</v>
      </c>
      <c r="V81" s="220">
        <f t="shared" si="14"/>
        <v>63.665689423564949</v>
      </c>
      <c r="W81" s="220">
        <f t="shared" si="14"/>
        <v>64.865498747183267</v>
      </c>
      <c r="X81" s="220">
        <f t="shared" si="14"/>
        <v>66.135118927811448</v>
      </c>
      <c r="Y81" s="220">
        <f t="shared" si="14"/>
        <v>67.457413353755541</v>
      </c>
      <c r="Z81" s="220">
        <f t="shared" si="14"/>
        <v>68.819442973620596</v>
      </c>
      <c r="AA81" s="220">
        <f t="shared" si="14"/>
        <v>70.207136631978415</v>
      </c>
      <c r="AB81" s="220">
        <f t="shared" si="14"/>
        <v>71.582270807575583</v>
      </c>
      <c r="AC81" s="220">
        <f t="shared" si="14"/>
        <v>72.931064816476734</v>
      </c>
      <c r="AD81" s="220">
        <f t="shared" si="14"/>
        <v>74.241875034726036</v>
      </c>
      <c r="AE81" s="220">
        <f t="shared" si="14"/>
        <v>75.506509749093539</v>
      </c>
      <c r="AF81" s="220">
        <f t="shared" si="14"/>
        <v>76.725283139118602</v>
      </c>
      <c r="AG81" s="220">
        <f t="shared" si="14"/>
        <v>77.908846645101818</v>
      </c>
      <c r="AH81" s="220">
        <f t="shared" si="14"/>
        <v>79.072823826786873</v>
      </c>
      <c r="AI81" s="220">
        <f t="shared" si="14"/>
        <v>80.235192523330113</v>
      </c>
      <c r="AJ81" s="220">
        <f t="shared" si="14"/>
        <v>81.411462753550111</v>
      </c>
      <c r="AK81" s="220">
        <f t="shared" si="14"/>
        <v>82.612186569994392</v>
      </c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6D3471F7F04449211EBF97CCD3EEF" ma:contentTypeVersion="11" ma:contentTypeDescription="Create a new document." ma:contentTypeScope="" ma:versionID="1fa121f0f7dadc83016221ac4c0a73d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CDD98D-C0FA-418A-BCBB-E22672ED00FB}"/>
</file>

<file path=customXml/itemProps2.xml><?xml version="1.0" encoding="utf-8"?>
<ds:datastoreItem xmlns:ds="http://schemas.openxmlformats.org/officeDocument/2006/customXml" ds:itemID="{436F9CB9-2A7A-4447-B305-20E62DFA49F9}"/>
</file>

<file path=customXml/itemProps3.xml><?xml version="1.0" encoding="utf-8"?>
<ds:datastoreItem xmlns:ds="http://schemas.openxmlformats.org/officeDocument/2006/customXml" ds:itemID="{0584601D-F030-4821-985C-DB00B8FED8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Directory</vt:lpstr>
      <vt:lpstr>Emissions by Scenario</vt:lpstr>
      <vt:lpstr>Emissions by Sector</vt:lpstr>
      <vt:lpstr>Emissions by Sector and Scenari</vt:lpstr>
      <vt:lpstr>Emissions Sunburst</vt:lpstr>
      <vt:lpstr>Energy by Scenario</vt:lpstr>
      <vt:lpstr>Energy by Fuel</vt:lpstr>
      <vt:lpstr>Energy by Sector</vt:lpstr>
      <vt:lpstr>Electric load by sector</vt:lpstr>
      <vt:lpstr>Pillars</vt:lpstr>
      <vt:lpstr>Building Sector Coverage</vt:lpstr>
      <vt:lpstr>Building Technologies</vt:lpstr>
      <vt:lpstr>Building Energy by Fuel</vt:lpstr>
      <vt:lpstr>Stock and Sales - Ref</vt:lpstr>
      <vt:lpstr>Stock and Sales - MWG</vt:lpstr>
      <vt:lpstr>Stock and Sales - GGRA</vt:lpstr>
      <vt:lpstr>HP Stock and Sales - Reference</vt:lpstr>
      <vt:lpstr>HP Stock and Sales - MWG</vt:lpstr>
      <vt:lpstr>Res HP Stock and Sales - GGRA</vt:lpstr>
      <vt:lpstr>Com HP Stock and Sales - GGRA</vt:lpstr>
      <vt:lpstr>HP Stocks by Scenario</vt:lpstr>
      <vt:lpstr>HP Sales by Scenario</vt:lpstr>
      <vt:lpstr>Transportation Sector Coverage</vt:lpstr>
      <vt:lpstr>Transport Technologies</vt:lpstr>
      <vt:lpstr>Transport Energy by Sector</vt:lpstr>
      <vt:lpstr>LDV Sales - Ref</vt:lpstr>
      <vt:lpstr>LDV Sales - MWG</vt:lpstr>
      <vt:lpstr>LDV Sales - GGRA</vt:lpstr>
      <vt:lpstr>LDV Stocks - Ref</vt:lpstr>
      <vt:lpstr>LDV Stocks - MWG</vt:lpstr>
      <vt:lpstr>LDV Stocks - GGRA</vt:lpstr>
      <vt:lpstr>ZEV LDVs Stocks by Scenario</vt:lpstr>
      <vt:lpstr>ZEV LDVs Sales by Scenario</vt:lpstr>
      <vt:lpstr>ZEV HDVs Stocks by Scenario</vt:lpstr>
      <vt:lpstr>VMT by Scenario (LDV)</vt:lpstr>
      <vt:lpstr>VMT by Scenario (HDV)</vt:lpstr>
      <vt:lpstr>VMT by Scenario (all)</vt:lpstr>
      <vt:lpstr>VMT plus Fuel Reduction</vt:lpstr>
      <vt:lpstr>Trans Ene Demand by Scenario</vt:lpstr>
      <vt:lpstr>Industry Sector Coverage</vt:lpstr>
      <vt:lpstr>Industry Energy by Fuel</vt:lpstr>
      <vt:lpstr>Industry Ene Demand by Scenario</vt:lpstr>
      <vt:lpstr>Electricity Emissions - Ref</vt:lpstr>
      <vt:lpstr>Electricity Emissions - MWG</vt:lpstr>
      <vt:lpstr>Electricity Emissions - GGRA</vt:lpstr>
      <vt:lpstr>Electric Capacity - Ref</vt:lpstr>
      <vt:lpstr>Electric Capacity - MWG</vt:lpstr>
      <vt:lpstr>Electric Capacity - GGRA</vt:lpstr>
      <vt:lpstr>Electric Generation - Ref</vt:lpstr>
      <vt:lpstr>Electric Generation - MWG</vt:lpstr>
      <vt:lpstr>Electric Generation - GGRA</vt:lpstr>
      <vt:lpstr>Non Combustion Emissions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Tory Clark</dc:creator>
  <cp:lastModifiedBy>Susan Casey</cp:lastModifiedBy>
  <cp:lastPrinted>2022-05-12T19:02:33Z</cp:lastPrinted>
  <dcterms:created xsi:type="dcterms:W3CDTF">2017-10-20T15:39:42Z</dcterms:created>
  <dcterms:modified xsi:type="dcterms:W3CDTF">2022-05-12T19:06:40Z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0x010100D5E6D3471F7F04449211EBF97CCD3EEF</vt:lpwstr>
  </property>
</Properties>
</file>