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hartsheets/sheet5.xml" ContentType="application/vnd.openxmlformats-officedocument.spreadsheetml.chartshee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DATA ENTRY" sheetId="9" r:id="rId1"/>
    <sheet name="HOUSES" sheetId="8" r:id="rId2"/>
    <sheet name="MOBILE HOMES" sheetId="7" r:id="rId3"/>
    <sheet name="CARS" sheetId="6" r:id="rId4"/>
    <sheet name="ADULTS" sheetId="4" r:id="rId5"/>
    <sheet name="CHILDREN" sheetId="5" r:id="rId6"/>
    <sheet name="Data" sheetId="1" state="hidden" r:id="rId7"/>
  </sheets>
  <calcPr calcId="125725"/>
</workbook>
</file>

<file path=xl/calcChain.xml><?xml version="1.0" encoding="utf-8"?>
<calcChain xmlns="http://schemas.openxmlformats.org/spreadsheetml/2006/main">
  <c r="C19" i="1"/>
  <c r="C21"/>
  <c r="B21"/>
  <c r="C17"/>
  <c r="O15"/>
  <c r="O14"/>
  <c r="O13"/>
  <c r="N13"/>
  <c r="O12"/>
  <c r="N12"/>
  <c r="O11"/>
  <c r="N11"/>
  <c r="O10"/>
  <c r="N10"/>
  <c r="O9"/>
  <c r="N9"/>
  <c r="O8"/>
  <c r="N8"/>
  <c r="O7"/>
  <c r="N7"/>
  <c r="O6"/>
  <c r="N6"/>
  <c r="O5"/>
  <c r="N5"/>
  <c r="O4"/>
  <c r="N4"/>
  <c r="O3"/>
  <c r="G3"/>
  <c r="F3"/>
  <c r="B19"/>
  <c r="C25"/>
  <c r="C24"/>
  <c r="C23"/>
  <c r="C28"/>
  <c r="C27"/>
  <c r="B17"/>
  <c r="C15"/>
  <c r="B15"/>
  <c r="B24"/>
  <c r="B23"/>
  <c r="C13"/>
  <c r="B13"/>
  <c r="C11"/>
  <c r="B11"/>
  <c r="C10"/>
  <c r="B10"/>
  <c r="C9"/>
  <c r="B9"/>
  <c r="C8"/>
  <c r="B8"/>
  <c r="C5"/>
  <c r="B5"/>
  <c r="B7"/>
  <c r="C7"/>
</calcChain>
</file>

<file path=xl/sharedStrings.xml><?xml version="1.0" encoding="utf-8"?>
<sst xmlns="http://schemas.openxmlformats.org/spreadsheetml/2006/main" count="44" uniqueCount="32">
  <si>
    <t>Top low</t>
  </si>
  <si>
    <t>Top Judge</t>
  </si>
  <si>
    <t>Houses on Founds</t>
  </si>
  <si>
    <t>Houses Mobile</t>
  </si>
  <si>
    <t>Passenger Vehicles</t>
  </si>
  <si>
    <t>Depth (ft)</t>
  </si>
  <si>
    <t>Adults</t>
  </si>
  <si>
    <t>Children</t>
  </si>
  <si>
    <t>Data Entry Worksheet for Plotting Breach Analysis Results on Hazard Charts</t>
  </si>
  <si>
    <t>Houses Depth</t>
  </si>
  <si>
    <t>Houses Velocity</t>
  </si>
  <si>
    <t>Mobile Homes Depth</t>
  </si>
  <si>
    <t>Mobile Homes Velocity</t>
  </si>
  <si>
    <t>Cars Depth</t>
  </si>
  <si>
    <t>Cars Velocity</t>
  </si>
  <si>
    <t>Adults Depth</t>
  </si>
  <si>
    <t>Adults Velocity</t>
  </si>
  <si>
    <t>Children Depth</t>
  </si>
  <si>
    <t>Children Velocity</t>
  </si>
  <si>
    <t>Hydrologic Load Condition</t>
  </si>
  <si>
    <t>Note: Depth and velocity for breach and non-breach scenarios can be plotted on these tables and will be presented on the hazard charts</t>
  </si>
  <si>
    <t xml:space="preserve"> Depth (ft) and Velocity (ft/s)</t>
  </si>
  <si>
    <t>Sunny Day Breach</t>
  </si>
  <si>
    <t>Sunny Day No Breach</t>
  </si>
  <si>
    <t>100-Year No Breach</t>
  </si>
  <si>
    <t>100-Year Breach</t>
  </si>
  <si>
    <t>Brim-Full No Breach</t>
  </si>
  <si>
    <t>Brim Full Breach</t>
  </si>
  <si>
    <t>50% PMF No Breach</t>
  </si>
  <si>
    <t>50% PMF Breach</t>
  </si>
  <si>
    <t>PMF No Breach</t>
  </si>
  <si>
    <t>PMF Breach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</si>
</sst>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textRotation="75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textRotation="75"/>
    </xf>
    <xf numFmtId="0" fontId="0" fillId="0" borderId="1" xfId="0" applyBorder="1" applyAlignment="1">
      <alignment horizontal="center" vertical="center" textRotation="75"/>
    </xf>
    <xf numFmtId="0" fontId="0" fillId="2" borderId="2" xfId="0" applyFill="1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2" borderId="4" xfId="0" applyFill="1" applyBorder="1"/>
    <xf numFmtId="0" fontId="0" fillId="0" borderId="4" xfId="0" applyBorder="1"/>
    <xf numFmtId="0" fontId="0" fillId="0" borderId="7" xfId="0" applyBorder="1"/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14" xfId="0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Depth-Velocity Flood Danger Relationship</a:t>
            </a:r>
            <a:r>
              <a:rPr lang="en-US" baseline="0"/>
              <a:t> for Houses Built on Foundations</a:t>
            </a:r>
          </a:p>
          <a:p>
            <a:pPr>
              <a:defRPr/>
            </a:pPr>
            <a:r>
              <a:rPr lang="en-US" sz="1000" baseline="0"/>
              <a:t>(Adapted from USBR ACER TM11, "Downstream Hazard Classification Guidelines", 1988)</a:t>
            </a:r>
            <a:endParaRPr lang="en-US" sz="1000"/>
          </a:p>
        </c:rich>
      </c:tx>
      <c:layout/>
    </c:title>
    <c:plotArea>
      <c:layout/>
      <c:scatterChart>
        <c:scatterStyle val="smooth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Data!$A$3:$A$28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Data!$B$3:$B$28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2.9499999999999997</c:v>
                </c:pt>
                <c:pt idx="4">
                  <c:v>2.7</c:v>
                </c:pt>
                <c:pt idx="5">
                  <c:v>2.5499999999999998</c:v>
                </c:pt>
                <c:pt idx="6">
                  <c:v>2.3499999999999996</c:v>
                </c:pt>
                <c:pt idx="7">
                  <c:v>2.15</c:v>
                </c:pt>
                <c:pt idx="8">
                  <c:v>1.8499999999999999</c:v>
                </c:pt>
                <c:pt idx="10">
                  <c:v>1.4000000000000001</c:v>
                </c:pt>
                <c:pt idx="12">
                  <c:v>1.0999999999999999</c:v>
                </c:pt>
                <c:pt idx="14">
                  <c:v>0.79999999999999993</c:v>
                </c:pt>
                <c:pt idx="16">
                  <c:v>0.5</c:v>
                </c:pt>
                <c:pt idx="18">
                  <c:v>0.35000000000000003</c:v>
                </c:pt>
                <c:pt idx="20">
                  <c:v>9.9999999999999992E-2</c:v>
                </c:pt>
                <c:pt idx="21">
                  <c:v>4.9999999999999996E-2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Data!$A$3:$A$28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Data!$C$3:$C$28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5.9499999999999993</c:v>
                </c:pt>
                <c:pt idx="4">
                  <c:v>5.6999999999999993</c:v>
                </c:pt>
                <c:pt idx="5">
                  <c:v>5.55</c:v>
                </c:pt>
                <c:pt idx="6">
                  <c:v>5.35</c:v>
                </c:pt>
                <c:pt idx="7">
                  <c:v>5.0999999999999996</c:v>
                </c:pt>
                <c:pt idx="8">
                  <c:v>4.8499999999999996</c:v>
                </c:pt>
                <c:pt idx="10">
                  <c:v>4.25</c:v>
                </c:pt>
                <c:pt idx="12">
                  <c:v>3.6999999999999997</c:v>
                </c:pt>
                <c:pt idx="14">
                  <c:v>2.8499999999999996</c:v>
                </c:pt>
                <c:pt idx="16">
                  <c:v>2.15</c:v>
                </c:pt>
                <c:pt idx="18">
                  <c:v>1.7499999999999998</c:v>
                </c:pt>
                <c:pt idx="20">
                  <c:v>1.4000000000000001</c:v>
                </c:pt>
                <c:pt idx="21">
                  <c:v>1.2</c:v>
                </c:pt>
                <c:pt idx="22">
                  <c:v>1.0499999999999998</c:v>
                </c:pt>
                <c:pt idx="23">
                  <c:v>1</c:v>
                </c:pt>
                <c:pt idx="24">
                  <c:v>0.89999999999999991</c:v>
                </c:pt>
                <c:pt idx="25">
                  <c:v>0.79999999999999993</c:v>
                </c:pt>
              </c:numCache>
            </c:numRef>
          </c:yVal>
          <c:smooth val="1"/>
        </c:ser>
        <c:axId val="50763648"/>
        <c:axId val="50782208"/>
      </c:scatterChart>
      <c:scatterChart>
        <c:scatterStyle val="lineMarker"/>
        <c:ser>
          <c:idx val="2"/>
          <c:order val="2"/>
          <c:tx>
            <c:v>100 YR</c:v>
          </c:tx>
          <c:spPr>
            <a:ln>
              <a:prstDash val="sysDot"/>
            </a:ln>
          </c:spP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ENTRY'!$D$11:$D$12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'DATA ENTRY'!$C$11:$C$12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yVal>
        </c:ser>
        <c:ser>
          <c:idx val="3"/>
          <c:order val="3"/>
          <c:tx>
            <c:v>Sunny Day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ENTRY'!$D$9:$D$10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'DATA ENTRY'!$C$9:$C$10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yVal>
        </c:ser>
        <c:ser>
          <c:idx val="4"/>
          <c:order val="4"/>
          <c:tx>
            <c:v>Brim Full</c:v>
          </c:tx>
          <c:spPr>
            <a:ln>
              <a:prstDash val="sysDot"/>
            </a:ln>
          </c:spPr>
          <c:marker>
            <c:symbol val="diamond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ENTRY'!$D$13:$D$14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xVal>
          <c:yVal>
            <c:numRef>
              <c:f>'DATA ENTRY'!$C$13:$C$14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</c:ser>
        <c:ser>
          <c:idx val="5"/>
          <c:order val="5"/>
          <c:tx>
            <c:v>50 PMF</c:v>
          </c:tx>
          <c:spPr>
            <a:ln>
              <a:prstDash val="sysDot"/>
            </a:ln>
          </c:spP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ENTRY'!$D$15:$D$16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xVal>
          <c:yVal>
            <c:numRef>
              <c:f>'DATA ENTRY'!$C$15:$C$16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ser>
          <c:idx val="6"/>
          <c:order val="6"/>
          <c:tx>
            <c:v>PMF</c:v>
          </c:tx>
          <c:spPr>
            <a:ln>
              <a:prstDash val="sysDot"/>
            </a:ln>
          </c:spPr>
          <c:marker>
            <c:symbol val="triangl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ENTRY'!$D$17:$D$18</c:f>
              <c:numCache>
                <c:formatCode>General</c:formatCode>
                <c:ptCount val="2"/>
                <c:pt idx="0">
                  <c:v>14</c:v>
                </c:pt>
                <c:pt idx="1">
                  <c:v>20</c:v>
                </c:pt>
              </c:numCache>
            </c:numRef>
          </c:xVal>
          <c:yVal>
            <c:numRef>
              <c:f>'DATA ENTRY'!$C$17:$C$18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axId val="50763648"/>
        <c:axId val="50782208"/>
      </c:scatterChart>
      <c:valAx>
        <c:axId val="50763648"/>
        <c:scaling>
          <c:orientation val="minMax"/>
          <c:max val="25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Velocity (feet/sec)</a:t>
                </a:r>
              </a:p>
            </c:rich>
          </c:tx>
          <c:layout/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0782208"/>
        <c:crosses val="autoZero"/>
        <c:crossBetween val="midCat"/>
        <c:majorUnit val="5"/>
        <c:minorUnit val="1"/>
      </c:valAx>
      <c:valAx>
        <c:axId val="50782208"/>
        <c:scaling>
          <c:orientation val="minMax"/>
          <c:max val="1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Depth (feet)</a:t>
                </a:r>
              </a:p>
            </c:rich>
          </c:tx>
          <c:layout/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0763648"/>
        <c:crosses val="autoZero"/>
        <c:crossBetween val="midCat"/>
        <c:majorUnit val="1"/>
        <c:minorUnit val="0.5"/>
      </c:valAx>
    </c:plotArea>
    <c:plotVisOnly val="1"/>
    <c:dispBlanksAs val="span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Depth-Velocity Flood Danger Relationship</a:t>
            </a:r>
            <a:r>
              <a:rPr lang="en-US" baseline="0"/>
              <a:t> for Mobile Homes</a:t>
            </a:r>
          </a:p>
          <a:p>
            <a:pPr>
              <a:defRPr/>
            </a:pPr>
            <a:r>
              <a:rPr lang="en-US" sz="1000" baseline="0"/>
              <a:t>(Adapted from USBR ACER TM11, "Downstream Hazard Classification Guidelines", 1988)</a:t>
            </a:r>
            <a:endParaRPr lang="en-US" sz="1000"/>
          </a:p>
        </c:rich>
      </c:tx>
      <c:layout>
        <c:manualLayout>
          <c:xMode val="edge"/>
          <c:yMode val="edge"/>
          <c:x val="0.23576654947747386"/>
          <c:y val="0"/>
        </c:manualLayout>
      </c:layout>
    </c:title>
    <c:plotArea>
      <c:layout/>
      <c:scatterChart>
        <c:scatterStyle val="smooth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Data!$E$3:$E$11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xVal>
          <c:yVal>
            <c:numRef>
              <c:f>Data!$F$3:$F$11</c:f>
              <c:numCache>
                <c:formatCode>General</c:formatCode>
                <c:ptCount val="9"/>
                <c:pt idx="0">
                  <c:v>1.86</c:v>
                </c:pt>
                <c:pt idx="1">
                  <c:v>1.84</c:v>
                </c:pt>
                <c:pt idx="2">
                  <c:v>1.79</c:v>
                </c:pt>
                <c:pt idx="3">
                  <c:v>1.72</c:v>
                </c:pt>
                <c:pt idx="4">
                  <c:v>1.64</c:v>
                </c:pt>
                <c:pt idx="5">
                  <c:v>1.55</c:v>
                </c:pt>
                <c:pt idx="6">
                  <c:v>1.41</c:v>
                </c:pt>
                <c:pt idx="7">
                  <c:v>1.36</c:v>
                </c:pt>
                <c:pt idx="8">
                  <c:v>1.33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Data!$E$3:$E$11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xVal>
          <c:yVal>
            <c:numRef>
              <c:f>Data!$G$3:$G$11</c:f>
              <c:numCache>
                <c:formatCode>General</c:formatCode>
                <c:ptCount val="9"/>
                <c:pt idx="0">
                  <c:v>2.46</c:v>
                </c:pt>
                <c:pt idx="1">
                  <c:v>2.44</c:v>
                </c:pt>
                <c:pt idx="2">
                  <c:v>2.38</c:v>
                </c:pt>
                <c:pt idx="3">
                  <c:v>2.3199999999999998</c:v>
                </c:pt>
                <c:pt idx="4">
                  <c:v>2.25</c:v>
                </c:pt>
                <c:pt idx="5">
                  <c:v>2.16</c:v>
                </c:pt>
                <c:pt idx="6">
                  <c:v>2.0499999999999998</c:v>
                </c:pt>
                <c:pt idx="7">
                  <c:v>1.97</c:v>
                </c:pt>
                <c:pt idx="8">
                  <c:v>1.91</c:v>
                </c:pt>
              </c:numCache>
            </c:numRef>
          </c:yVal>
          <c:smooth val="1"/>
        </c:ser>
        <c:ser>
          <c:idx val="2"/>
          <c:order val="2"/>
          <c:tx>
            <c:v>Sunny Day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showVal val="1"/>
            <c:showCatName val="1"/>
            <c:showSerName val="1"/>
          </c:dLbls>
          <c:xVal>
            <c:numRef>
              <c:f>'DATA ENTRY'!$F$9:$F$10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'DATA ENTRY'!$E$9:$E$10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v>100 YR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ENTRY'!$F$11:$F$12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'DATA ENTRY'!$E$11:$E$12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yVal>
          <c:smooth val="1"/>
        </c:ser>
        <c:ser>
          <c:idx val="4"/>
          <c:order val="4"/>
          <c:tx>
            <c:v>Brim Full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ENTRY'!$F$13:$F$14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xVal>
          <c:yVal>
            <c:numRef>
              <c:f>'DATA ENTRY'!$E$13:$E$14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1"/>
        </c:ser>
        <c:ser>
          <c:idx val="5"/>
          <c:order val="5"/>
          <c:tx>
            <c:v>50 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ENTRY'!$F$15:$F$16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xVal>
          <c:yVal>
            <c:numRef>
              <c:f>'DATA ENTRY'!$E$15:$E$16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1"/>
        </c:ser>
        <c:ser>
          <c:idx val="6"/>
          <c:order val="6"/>
          <c:tx>
            <c:v>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ENTRY'!$F$17:$F$18</c:f>
              <c:numCache>
                <c:formatCode>General</c:formatCode>
                <c:ptCount val="2"/>
                <c:pt idx="0">
                  <c:v>14</c:v>
                </c:pt>
                <c:pt idx="1">
                  <c:v>16</c:v>
                </c:pt>
              </c:numCache>
            </c:numRef>
          </c:xVal>
          <c:yVal>
            <c:numRef>
              <c:f>'DATA ENTRY'!$E$17:$E$18</c:f>
              <c:numCache>
                <c:formatCode>General</c:formatCode>
                <c:ptCount val="2"/>
                <c:pt idx="0">
                  <c:v>1.5</c:v>
                </c:pt>
                <c:pt idx="1">
                  <c:v>1</c:v>
                </c:pt>
              </c:numCache>
            </c:numRef>
          </c:yVal>
          <c:smooth val="1"/>
        </c:ser>
        <c:axId val="51588480"/>
        <c:axId val="51611136"/>
      </c:scatterChart>
      <c:valAx>
        <c:axId val="51588480"/>
        <c:scaling>
          <c:orientation val="minMax"/>
          <c:max val="16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Velocity (feet/sec)</a:t>
                </a:r>
              </a:p>
            </c:rich>
          </c:tx>
          <c:layout/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611136"/>
        <c:crosses val="autoZero"/>
        <c:crossBetween val="midCat"/>
        <c:minorUnit val="0.5"/>
      </c:valAx>
      <c:valAx>
        <c:axId val="51611136"/>
        <c:scaling>
          <c:orientation val="minMax"/>
          <c:max val="4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Depth (feet)</a:t>
                </a:r>
              </a:p>
            </c:rich>
          </c:tx>
          <c:layout/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588480"/>
        <c:crosses val="autoZero"/>
        <c:crossBetween val="midCat"/>
        <c:minorUnit val="0.25"/>
      </c:valAx>
    </c:plotArea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Depth-Velocity Flood Danger Relationship</a:t>
            </a:r>
            <a:r>
              <a:rPr lang="en-US" baseline="0"/>
              <a:t> for Passenger Vehicles</a:t>
            </a:r>
          </a:p>
          <a:p>
            <a:pPr>
              <a:defRPr/>
            </a:pPr>
            <a:r>
              <a:rPr lang="en-US" sz="1000" baseline="0"/>
              <a:t>(Adapted from USBR ACER TM11, "Downstream Hazard Classification Guidelines", 1988)</a:t>
            </a:r>
            <a:endParaRPr lang="en-US" sz="1000"/>
          </a:p>
        </c:rich>
      </c:tx>
      <c:layout>
        <c:manualLayout>
          <c:xMode val="edge"/>
          <c:yMode val="edge"/>
          <c:x val="0.2357665494774738"/>
          <c:y val="0"/>
        </c:manualLayout>
      </c:layout>
    </c:title>
    <c:plotArea>
      <c:layout/>
      <c:scatterChart>
        <c:scatterStyle val="smooth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Data!$I$3:$I$11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xVal>
          <c:yVal>
            <c:numRef>
              <c:f>Data!$J$3:$J$11</c:f>
              <c:numCache>
                <c:formatCode>General</c:formatCode>
                <c:ptCount val="9"/>
                <c:pt idx="0">
                  <c:v>2</c:v>
                </c:pt>
                <c:pt idx="1">
                  <c:v>1.85</c:v>
                </c:pt>
                <c:pt idx="2">
                  <c:v>1.65</c:v>
                </c:pt>
                <c:pt idx="3">
                  <c:v>1.4</c:v>
                </c:pt>
                <c:pt idx="4">
                  <c:v>1.28</c:v>
                </c:pt>
                <c:pt idx="5">
                  <c:v>1.1499999999999999</c:v>
                </c:pt>
                <c:pt idx="6">
                  <c:v>1.08</c:v>
                </c:pt>
                <c:pt idx="7">
                  <c:v>1</c:v>
                </c:pt>
                <c:pt idx="8">
                  <c:v>0.98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Data!$I$3:$I$11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xVal>
          <c:yVal>
            <c:numRef>
              <c:f>Data!$K$3:$K$11</c:f>
              <c:numCache>
                <c:formatCode>General</c:formatCode>
                <c:ptCount val="9"/>
                <c:pt idx="0">
                  <c:v>3</c:v>
                </c:pt>
                <c:pt idx="1">
                  <c:v>2.85</c:v>
                </c:pt>
                <c:pt idx="2">
                  <c:v>2.5499999999999998</c:v>
                </c:pt>
                <c:pt idx="3">
                  <c:v>2.25</c:v>
                </c:pt>
                <c:pt idx="4">
                  <c:v>2.0499999999999998</c:v>
                </c:pt>
                <c:pt idx="5">
                  <c:v>1.85</c:v>
                </c:pt>
                <c:pt idx="6">
                  <c:v>1.75</c:v>
                </c:pt>
                <c:pt idx="7">
                  <c:v>1.63</c:v>
                </c:pt>
                <c:pt idx="8">
                  <c:v>1.59</c:v>
                </c:pt>
              </c:numCache>
            </c:numRef>
          </c:yVal>
          <c:smooth val="1"/>
        </c:ser>
        <c:ser>
          <c:idx val="2"/>
          <c:order val="2"/>
          <c:tx>
            <c:v>Sunny Day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ENTRY'!$H$9:$H$10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'DATA ENTRY'!$G$9:$G$10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v>100 YR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ENTRY'!$H$11:$H$12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'DATA ENTRY'!$G$11:$G$12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v>Brim Full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ENTRY'!$H$13:$H$14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xVal>
          <c:yVal>
            <c:numRef>
              <c:f>'DATA ENTRY'!$G$13:$G$14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1"/>
        </c:ser>
        <c:ser>
          <c:idx val="5"/>
          <c:order val="5"/>
          <c:tx>
            <c:v>50 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ENTRY'!$H$15:$H$16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xVal>
          <c:yVal>
            <c:numRef>
              <c:f>'DATA ENTRY'!$G$15:$G$16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1"/>
        </c:ser>
        <c:ser>
          <c:idx val="6"/>
          <c:order val="6"/>
          <c:tx>
            <c:v>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ENTRY'!$H$17:$H$18</c:f>
              <c:numCache>
                <c:formatCode>General</c:formatCode>
                <c:ptCount val="2"/>
                <c:pt idx="0">
                  <c:v>14</c:v>
                </c:pt>
                <c:pt idx="1">
                  <c:v>16</c:v>
                </c:pt>
              </c:numCache>
            </c:numRef>
          </c:xVal>
          <c:yVal>
            <c:numRef>
              <c:f>'DATA ENTRY'!$G$17:$G$18</c:f>
              <c:numCache>
                <c:formatCode>General</c:formatCode>
                <c:ptCount val="2"/>
                <c:pt idx="0">
                  <c:v>1.5</c:v>
                </c:pt>
                <c:pt idx="1">
                  <c:v>1</c:v>
                </c:pt>
              </c:numCache>
            </c:numRef>
          </c:yVal>
          <c:smooth val="1"/>
        </c:ser>
        <c:axId val="51229056"/>
        <c:axId val="51230976"/>
      </c:scatterChart>
      <c:valAx>
        <c:axId val="51229056"/>
        <c:scaling>
          <c:orientation val="minMax"/>
          <c:max val="16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Velocity (feet/sec)</a:t>
                </a:r>
              </a:p>
            </c:rich>
          </c:tx>
          <c:layout/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230976"/>
        <c:crosses val="autoZero"/>
        <c:crossBetween val="midCat"/>
        <c:minorUnit val="0.5"/>
      </c:valAx>
      <c:valAx>
        <c:axId val="51230976"/>
        <c:scaling>
          <c:orientation val="minMax"/>
          <c:max val="4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Depth (feet)</a:t>
                </a:r>
              </a:p>
            </c:rich>
          </c:tx>
          <c:layout/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229056"/>
        <c:crosses val="autoZero"/>
        <c:crossBetween val="midCat"/>
        <c:minorUnit val="0.25"/>
      </c:valAx>
    </c:plotArea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Depth-Velocity Flood Danger Relationship</a:t>
            </a:r>
            <a:r>
              <a:rPr lang="en-US" baseline="0"/>
              <a:t> for Adults</a:t>
            </a:r>
          </a:p>
          <a:p>
            <a:pPr>
              <a:defRPr/>
            </a:pPr>
            <a:r>
              <a:rPr lang="en-US" sz="1000" baseline="0"/>
              <a:t>(Adapted from USBR ACER TM11, "Downstream Hazard Classification Guidelines", 1988)</a:t>
            </a:r>
            <a:endParaRPr lang="en-US" sz="1000"/>
          </a:p>
        </c:rich>
      </c:tx>
      <c:layout>
        <c:manualLayout>
          <c:xMode val="edge"/>
          <c:yMode val="edge"/>
          <c:x val="0.23576654947747375"/>
          <c:y val="0"/>
        </c:manualLayout>
      </c:layout>
    </c:title>
    <c:plotArea>
      <c:layout/>
      <c:scatterChart>
        <c:scatterStyle val="smooth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Data!$M$3:$M$15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Data!$N$3:$N$15</c:f>
              <c:numCache>
                <c:formatCode>General</c:formatCode>
                <c:ptCount val="13"/>
                <c:pt idx="0">
                  <c:v>3</c:v>
                </c:pt>
                <c:pt idx="1">
                  <c:v>2.38</c:v>
                </c:pt>
                <c:pt idx="2">
                  <c:v>1.5</c:v>
                </c:pt>
                <c:pt idx="3">
                  <c:v>1.04</c:v>
                </c:pt>
                <c:pt idx="4">
                  <c:v>0.74</c:v>
                </c:pt>
                <c:pt idx="5">
                  <c:v>0.56000000000000005</c:v>
                </c:pt>
                <c:pt idx="6">
                  <c:v>0.36</c:v>
                </c:pt>
                <c:pt idx="7">
                  <c:v>0.24</c:v>
                </c:pt>
                <c:pt idx="8">
                  <c:v>0.16</c:v>
                </c:pt>
                <c:pt idx="9">
                  <c:v>0.08</c:v>
                </c:pt>
                <c:pt idx="10">
                  <c:v>0.04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Data!$M$3:$M$15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Data!$O$3:$O$15</c:f>
              <c:numCache>
                <c:formatCode>General</c:formatCode>
                <c:ptCount val="13"/>
                <c:pt idx="0">
                  <c:v>4.7</c:v>
                </c:pt>
                <c:pt idx="1">
                  <c:v>4.5199999999999996</c:v>
                </c:pt>
                <c:pt idx="2">
                  <c:v>3.94</c:v>
                </c:pt>
                <c:pt idx="3">
                  <c:v>2.92</c:v>
                </c:pt>
                <c:pt idx="4">
                  <c:v>2.08</c:v>
                </c:pt>
                <c:pt idx="5">
                  <c:v>1.58</c:v>
                </c:pt>
                <c:pt idx="6">
                  <c:v>1.1599999999999999</c:v>
                </c:pt>
                <c:pt idx="7">
                  <c:v>0.84</c:v>
                </c:pt>
                <c:pt idx="8">
                  <c:v>0.64</c:v>
                </c:pt>
                <c:pt idx="9">
                  <c:v>0.44</c:v>
                </c:pt>
                <c:pt idx="10">
                  <c:v>0.34</c:v>
                </c:pt>
                <c:pt idx="11">
                  <c:v>0.24</c:v>
                </c:pt>
                <c:pt idx="12">
                  <c:v>0.18</c:v>
                </c:pt>
              </c:numCache>
            </c:numRef>
          </c:yVal>
          <c:smooth val="1"/>
        </c:ser>
        <c:ser>
          <c:idx val="2"/>
          <c:order val="2"/>
          <c:tx>
            <c:v>Sunny Day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ENTRY'!$J$9:$J$10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'DATA ENTRY'!$I$9:$I$10</c:f>
              <c:numCache>
                <c:formatCode>General</c:formatCode>
                <c:ptCount val="2"/>
                <c:pt idx="0">
                  <c:v>1.5</c:v>
                </c:pt>
                <c:pt idx="1">
                  <c:v>3.5</c:v>
                </c:pt>
              </c:numCache>
            </c:numRef>
          </c:yVal>
          <c:smooth val="1"/>
        </c:ser>
        <c:ser>
          <c:idx val="3"/>
          <c:order val="3"/>
          <c:tx>
            <c:v>100 YR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ENTRY'!$J$11:$J$12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'DATA ENTRY'!$I$11:$I$12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3.2</c:v>
                </c:pt>
              </c:numCache>
            </c:numRef>
          </c:yVal>
          <c:smooth val="1"/>
        </c:ser>
        <c:ser>
          <c:idx val="4"/>
          <c:order val="4"/>
          <c:tx>
            <c:v>Brim Full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ENTRY'!$J$13:$J$14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xVal>
          <c:yVal>
            <c:numRef>
              <c:f>'DATA ENTRY'!$I$13:$I$14</c:f>
              <c:numCache>
                <c:formatCode>General</c:formatCode>
                <c:ptCount val="2"/>
                <c:pt idx="0">
                  <c:v>1.2</c:v>
                </c:pt>
                <c:pt idx="1">
                  <c:v>2.6</c:v>
                </c:pt>
              </c:numCache>
            </c:numRef>
          </c:yVal>
          <c:smooth val="1"/>
        </c:ser>
        <c:ser>
          <c:idx val="5"/>
          <c:order val="5"/>
          <c:tx>
            <c:v>50 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ENTRY'!$J$15:$J$16</c:f>
              <c:numCache>
                <c:formatCode>General</c:formatCode>
                <c:ptCount val="2"/>
                <c:pt idx="0">
                  <c:v>9</c:v>
                </c:pt>
                <c:pt idx="1">
                  <c:v>8.1</c:v>
                </c:pt>
              </c:numCache>
            </c:numRef>
          </c:xVal>
          <c:yVal>
            <c:numRef>
              <c:f>'DATA ENTRY'!$I$15:$I$16</c:f>
              <c:numCache>
                <c:formatCode>General</c:formatCode>
                <c:ptCount val="2"/>
                <c:pt idx="0">
                  <c:v>1.9</c:v>
                </c:pt>
                <c:pt idx="1">
                  <c:v>3</c:v>
                </c:pt>
              </c:numCache>
            </c:numRef>
          </c:yVal>
          <c:smooth val="1"/>
        </c:ser>
        <c:ser>
          <c:idx val="6"/>
          <c:order val="6"/>
          <c:tx>
            <c:v>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ENTRY'!$J$17:$J$18</c:f>
              <c:numCache>
                <c:formatCode>General</c:formatCode>
                <c:ptCount val="2"/>
                <c:pt idx="0">
                  <c:v>10.3</c:v>
                </c:pt>
                <c:pt idx="1">
                  <c:v>9.1999999999999993</c:v>
                </c:pt>
              </c:numCache>
            </c:numRef>
          </c:xVal>
          <c:yVal>
            <c:numRef>
              <c:f>'DATA ENTRY'!$I$17:$I$18</c:f>
              <c:numCache>
                <c:formatCode>General</c:formatCode>
                <c:ptCount val="2"/>
                <c:pt idx="0">
                  <c:v>1.5</c:v>
                </c:pt>
                <c:pt idx="1">
                  <c:v>1</c:v>
                </c:pt>
              </c:numCache>
            </c:numRef>
          </c:yVal>
          <c:smooth val="1"/>
        </c:ser>
        <c:axId val="51868800"/>
        <c:axId val="51870720"/>
      </c:scatterChart>
      <c:valAx>
        <c:axId val="51868800"/>
        <c:scaling>
          <c:orientation val="minMax"/>
          <c:max val="12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Velocity (feet/sec)</a:t>
                </a:r>
              </a:p>
            </c:rich>
          </c:tx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870720"/>
        <c:crosses val="autoZero"/>
        <c:crossBetween val="midCat"/>
        <c:minorUnit val="0.5"/>
      </c:valAx>
      <c:valAx>
        <c:axId val="51870720"/>
        <c:scaling>
          <c:orientation val="minMax"/>
          <c:max val="5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Depth (feet)</a:t>
                </a:r>
              </a:p>
            </c:rich>
          </c:tx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868800"/>
        <c:crosses val="autoZero"/>
        <c:crossBetween val="midCat"/>
        <c:minorUnit val="0.25"/>
      </c:valAx>
    </c:plotArea>
    <c:plotVisOnly val="1"/>
    <c:dispBlanksAs val="gap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Depth-Velocity Flood Danger Relationship</a:t>
            </a:r>
            <a:r>
              <a:rPr lang="en-US" baseline="0"/>
              <a:t> for Children</a:t>
            </a:r>
          </a:p>
          <a:p>
            <a:pPr>
              <a:defRPr/>
            </a:pPr>
            <a:r>
              <a:rPr lang="en-US" sz="1000" baseline="0"/>
              <a:t>(Adapted from USBR ACER TM11, "Downstream Hazard Classification Guidelines", 1988)</a:t>
            </a:r>
            <a:endParaRPr lang="en-US" sz="1000"/>
          </a:p>
        </c:rich>
      </c:tx>
      <c:layout>
        <c:manualLayout>
          <c:xMode val="edge"/>
          <c:yMode val="edge"/>
          <c:x val="0.2357665494774738"/>
          <c:y val="0"/>
        </c:manualLayout>
      </c:layout>
    </c:title>
    <c:plotArea>
      <c:layout/>
      <c:scatterChart>
        <c:scatterStyle val="smooth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Data!$Q$3:$Q$11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Data!$R$3:$R$11</c:f>
              <c:numCache>
                <c:formatCode>General</c:formatCode>
                <c:ptCount val="9"/>
                <c:pt idx="0">
                  <c:v>1.55</c:v>
                </c:pt>
                <c:pt idx="1">
                  <c:v>0.95</c:v>
                </c:pt>
                <c:pt idx="2">
                  <c:v>0.5</c:v>
                </c:pt>
                <c:pt idx="3">
                  <c:v>0.25</c:v>
                </c:pt>
                <c:pt idx="4">
                  <c:v>0.08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Data!$Q$3:$Q$11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Data!$S$3:$S$11</c:f>
              <c:numCache>
                <c:formatCode>General</c:formatCode>
                <c:ptCount val="9"/>
                <c:pt idx="0">
                  <c:v>3</c:v>
                </c:pt>
                <c:pt idx="1">
                  <c:v>2.25</c:v>
                </c:pt>
                <c:pt idx="2">
                  <c:v>1.3</c:v>
                </c:pt>
                <c:pt idx="3">
                  <c:v>0.8</c:v>
                </c:pt>
                <c:pt idx="4">
                  <c:v>0.5</c:v>
                </c:pt>
                <c:pt idx="5">
                  <c:v>0.27</c:v>
                </c:pt>
                <c:pt idx="6">
                  <c:v>0.11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Sunny Day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ENTRY'!$L$9:$L$10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'DATA ENTRY'!$K$9:$K$10</c:f>
              <c:numCache>
                <c:formatCode>General</c:formatCode>
                <c:ptCount val="2"/>
                <c:pt idx="0">
                  <c:v>1.5</c:v>
                </c:pt>
                <c:pt idx="1">
                  <c:v>3.5</c:v>
                </c:pt>
              </c:numCache>
            </c:numRef>
          </c:yVal>
          <c:smooth val="1"/>
        </c:ser>
        <c:ser>
          <c:idx val="3"/>
          <c:order val="3"/>
          <c:tx>
            <c:v>100 YR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ENTRY'!$L$11:$L$12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'DATA ENTRY'!$K$11:$K$12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3.2</c:v>
                </c:pt>
              </c:numCache>
            </c:numRef>
          </c:yVal>
          <c:smooth val="1"/>
        </c:ser>
        <c:ser>
          <c:idx val="4"/>
          <c:order val="4"/>
          <c:tx>
            <c:v>Brim Full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ENTRY'!$L$13:$L$14</c:f>
              <c:numCache>
                <c:formatCode>General</c:formatCode>
                <c:ptCount val="2"/>
                <c:pt idx="0">
                  <c:v>7.2</c:v>
                </c:pt>
                <c:pt idx="1">
                  <c:v>8</c:v>
                </c:pt>
              </c:numCache>
            </c:numRef>
          </c:xVal>
          <c:yVal>
            <c:numRef>
              <c:f>'DATA ENTRY'!$K$13:$K$14</c:f>
              <c:numCache>
                <c:formatCode>General</c:formatCode>
                <c:ptCount val="2"/>
                <c:pt idx="0">
                  <c:v>1.9</c:v>
                </c:pt>
                <c:pt idx="1">
                  <c:v>2.6</c:v>
                </c:pt>
              </c:numCache>
            </c:numRef>
          </c:yVal>
          <c:smooth val="1"/>
        </c:ser>
        <c:ser>
          <c:idx val="5"/>
          <c:order val="5"/>
          <c:tx>
            <c:v>50 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ENTRY'!$L$15:$L$16</c:f>
              <c:numCache>
                <c:formatCode>General</c:formatCode>
                <c:ptCount val="2"/>
                <c:pt idx="0">
                  <c:v>7.2</c:v>
                </c:pt>
                <c:pt idx="1">
                  <c:v>7.4</c:v>
                </c:pt>
              </c:numCache>
            </c:numRef>
          </c:xVal>
          <c:yVal>
            <c:numRef>
              <c:f>'DATA ENTRY'!$K$15:$K$16</c:f>
              <c:numCache>
                <c:formatCode>General</c:formatCode>
                <c:ptCount val="2"/>
                <c:pt idx="0">
                  <c:v>1.9</c:v>
                </c:pt>
                <c:pt idx="1">
                  <c:v>3</c:v>
                </c:pt>
              </c:numCache>
            </c:numRef>
          </c:yVal>
          <c:smooth val="1"/>
        </c:ser>
        <c:ser>
          <c:idx val="6"/>
          <c:order val="6"/>
          <c:tx>
            <c:v>PMF</c:v>
          </c:tx>
          <c:spPr>
            <a:ln>
              <a:prstDash val="sysDot"/>
            </a:ln>
          </c:spPr>
          <c:marker>
            <c:symbol val="square"/>
            <c:size val="7"/>
          </c:marker>
          <c:dLbls>
            <c:spPr>
              <a:solidFill>
                <a:schemeClr val="bg1"/>
              </a:solidFill>
            </c:spPr>
            <c:dLblPos val="t"/>
            <c:showVal val="1"/>
            <c:showCatName val="1"/>
            <c:showSerName val="1"/>
          </c:dLbls>
          <c:xVal>
            <c:numRef>
              <c:f>'DATA ENTRY'!$L$17:$L$18</c:f>
              <c:numCache>
                <c:formatCode>General</c:formatCode>
                <c:ptCount val="2"/>
                <c:pt idx="0">
                  <c:v>6</c:v>
                </c:pt>
                <c:pt idx="1">
                  <c:v>6.5</c:v>
                </c:pt>
              </c:numCache>
            </c:numRef>
          </c:xVal>
          <c:yVal>
            <c:numRef>
              <c:f>'DATA ENTRY'!$K$17:$K$18</c:f>
              <c:numCache>
                <c:formatCode>General</c:formatCode>
                <c:ptCount val="2"/>
                <c:pt idx="0">
                  <c:v>1.5</c:v>
                </c:pt>
                <c:pt idx="1">
                  <c:v>1</c:v>
                </c:pt>
              </c:numCache>
            </c:numRef>
          </c:yVal>
          <c:smooth val="1"/>
        </c:ser>
        <c:axId val="52057600"/>
        <c:axId val="52059520"/>
      </c:scatterChart>
      <c:valAx>
        <c:axId val="52057600"/>
        <c:scaling>
          <c:orientation val="minMax"/>
          <c:max val="8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Velocity (feet/sec)</a:t>
                </a:r>
              </a:p>
            </c:rich>
          </c:tx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2059520"/>
        <c:crosses val="autoZero"/>
        <c:crossBetween val="midCat"/>
        <c:minorUnit val="0.5"/>
      </c:valAx>
      <c:valAx>
        <c:axId val="52059520"/>
        <c:scaling>
          <c:orientation val="minMax"/>
          <c:max val="4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Depth (feet)</a:t>
                </a:r>
              </a:p>
            </c:rich>
          </c:tx>
        </c:title>
        <c:numFmt formatCode="#,##0.0" sourceLinked="0"/>
        <c:minorTickMark val="out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2057600"/>
        <c:crosses val="autoZero"/>
        <c:crossBetween val="midCat"/>
        <c:minorUnit val="0.25"/>
      </c:valAx>
    </c:plotArea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25" right="0.25" top="0.25" bottom="0.5" header="0.3" footer="0.3"/>
  <pageSetup orientation="landscape" r:id="rId1"/>
  <headerFooter>
    <oddFooter>&amp;L&amp;G&amp;RApril 2018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25" right="0.25" top="0.25" bottom="0.5" header="0.3" footer="0.3"/>
  <pageSetup orientation="landscape" r:id="rId1"/>
  <headerFooter>
    <oddFooter>&amp;L&amp;G&amp;RApril 2018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25" right="0.25" top="0.25" bottom="0.5" header="0.3" footer="0.3"/>
  <pageSetup orientation="landscape" r:id="rId1"/>
  <headerFooter>
    <oddFooter>&amp;L&amp;G&amp;RApril 2018</oddFoot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5" workbookViewId="0" zoomToFit="1"/>
  </sheetViews>
  <pageMargins left="0.25" right="0.25" top="0.25" bottom="0.5" header="0.3" footer="0.3"/>
  <pageSetup orientation="landscape" r:id="rId1"/>
  <headerFooter>
    <oddFooter>&amp;L&amp;G&amp;RApril 2018</oddFoot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5" workbookViewId="0" zoomToFit="1"/>
  </sheetViews>
  <pageMargins left="0.25" right="0.25" top="0.25" bottom="0.5" header="0.3" footer="0.3"/>
  <pageSetup orientation="landscape" r:id="rId1"/>
  <headerFooter>
    <oddFooter>&amp;L&amp;G&amp;RApril 2018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27215"/>
    <xdr:ext cx="9451099" cy="66402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0.08542</cdr:x>
      <cdr:y>0.8265</cdr:y>
    </cdr:from>
    <cdr:to>
      <cdr:x>0.24956</cdr:x>
      <cdr:y>0.87568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07311" y="5488225"/>
          <a:ext cx="1551303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Low Danger Zone</a:t>
          </a:r>
        </a:p>
      </cdr:txBody>
    </cdr:sp>
  </cdr:relSizeAnchor>
  <cdr:relSizeAnchor xmlns:cdr="http://schemas.openxmlformats.org/drawingml/2006/chartDrawing">
    <cdr:from>
      <cdr:x>0.21404</cdr:x>
      <cdr:y>0.69399</cdr:y>
    </cdr:from>
    <cdr:to>
      <cdr:x>0.36569</cdr:x>
      <cdr:y>0.74317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22937" y="4608295"/>
          <a:ext cx="143325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Judgement Zone</a:t>
          </a:r>
        </a:p>
      </cdr:txBody>
    </cdr:sp>
  </cdr:relSizeAnchor>
  <cdr:relSizeAnchor xmlns:cdr="http://schemas.openxmlformats.org/drawingml/2006/chartDrawing">
    <cdr:from>
      <cdr:x>0.4156</cdr:x>
      <cdr:y>0.61203</cdr:y>
    </cdr:from>
    <cdr:to>
      <cdr:x>0.57973</cdr:x>
      <cdr:y>0.66121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927914" y="4064021"/>
          <a:ext cx="155120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High Danger Zone</a:t>
          </a:r>
        </a:p>
      </cdr:txBody>
    </cdr:sp>
  </cdr:relSizeAnchor>
  <cdr:relSizeAnchor xmlns:cdr="http://schemas.openxmlformats.org/drawingml/2006/chartDrawing">
    <cdr:from>
      <cdr:x>0.78802</cdr:x>
      <cdr:y>0.10656</cdr:y>
    </cdr:from>
    <cdr:to>
      <cdr:x>0.97039</cdr:x>
      <cdr:y>0.37705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47655" y="707589"/>
          <a:ext cx="1723597" cy="1796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/>
            <a:t>High Danger Zone </a:t>
          </a:r>
          <a:r>
            <a:rPr lang="en-US" sz="900"/>
            <a:t>- Almost any size child is in danger from flood water</a:t>
          </a:r>
        </a:p>
        <a:p xmlns:a="http://schemas.openxmlformats.org/drawingml/2006/main">
          <a:r>
            <a:rPr lang="en-US" sz="900" b="1"/>
            <a:t>Judgement Zone </a:t>
          </a:r>
          <a:r>
            <a:rPr lang="en-US" sz="900"/>
            <a:t>- Danger level</a:t>
          </a:r>
          <a:r>
            <a:rPr lang="en-US" sz="900" baseline="0"/>
            <a:t> is based upson engineering judgement</a:t>
          </a:r>
        </a:p>
        <a:p xmlns:a="http://schemas.openxmlformats.org/drawingml/2006/main">
          <a:r>
            <a:rPr lang="en-US" sz="900" b="1" baseline="0"/>
            <a:t>Low Danger Zone </a:t>
          </a:r>
          <a:r>
            <a:rPr lang="en-US" sz="900" baseline="0"/>
            <a:t>- Almost any size child is not seriously threatened by flood water.</a:t>
          </a:r>
        </a:p>
        <a:p xmlns:a="http://schemas.openxmlformats.org/drawingml/2006/main">
          <a:endParaRPr lang="en-US" sz="900" baseline="0"/>
        </a:p>
        <a:p xmlns:a="http://schemas.openxmlformats.org/drawingml/2006/main">
          <a:r>
            <a:rPr lang="en-US" sz="900" baseline="0"/>
            <a:t>Infants are assumed to be safely attended by adults.</a:t>
          </a:r>
          <a:endParaRPr lang="en-US" sz="9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0.44728</cdr:x>
      <cdr:y>0.44126</cdr:y>
    </cdr:from>
    <cdr:to>
      <cdr:x>0.61141</cdr:x>
      <cdr:y>0.49044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227271" y="2930091"/>
          <a:ext cx="155120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High Danger Zone</a:t>
          </a:r>
        </a:p>
      </cdr:txBody>
    </cdr:sp>
  </cdr:relSizeAnchor>
  <cdr:relSizeAnchor xmlns:cdr="http://schemas.openxmlformats.org/drawingml/2006/chartDrawing">
    <cdr:from>
      <cdr:x>0.09406</cdr:x>
      <cdr:y>0.7541</cdr:y>
    </cdr:from>
    <cdr:to>
      <cdr:x>0.2582</cdr:x>
      <cdr:y>0.80328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88954" y="5007439"/>
          <a:ext cx="1551303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Low Danger Zone</a:t>
          </a:r>
        </a:p>
      </cdr:txBody>
    </cdr:sp>
  </cdr:relSizeAnchor>
  <cdr:relSizeAnchor xmlns:cdr="http://schemas.openxmlformats.org/drawingml/2006/chartDrawing">
    <cdr:from>
      <cdr:x>0.27931</cdr:x>
      <cdr:y>0.59973</cdr:y>
    </cdr:from>
    <cdr:to>
      <cdr:x>0.43096</cdr:x>
      <cdr:y>0.64891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39795" y="3982367"/>
          <a:ext cx="143325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Judgement Zone</a:t>
          </a:r>
        </a:p>
      </cdr:txBody>
    </cdr:sp>
  </cdr:relSizeAnchor>
  <cdr:relSizeAnchor xmlns:cdr="http://schemas.openxmlformats.org/drawingml/2006/chartDrawing">
    <cdr:from>
      <cdr:x>0.78802</cdr:x>
      <cdr:y>0.10656</cdr:y>
    </cdr:from>
    <cdr:to>
      <cdr:x>0.97039</cdr:x>
      <cdr:y>0.31011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47655" y="707589"/>
          <a:ext cx="1723597" cy="13516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/>
            <a:t>High Danger Zone </a:t>
          </a:r>
          <a:r>
            <a:rPr lang="en-US" sz="900"/>
            <a:t>- Occupants of most houses are in danger from flood water</a:t>
          </a:r>
        </a:p>
        <a:p xmlns:a="http://schemas.openxmlformats.org/drawingml/2006/main">
          <a:r>
            <a:rPr lang="en-US" sz="900" b="1"/>
            <a:t>Judgement Zone </a:t>
          </a:r>
          <a:r>
            <a:rPr lang="en-US" sz="900"/>
            <a:t>- Danger level</a:t>
          </a:r>
          <a:r>
            <a:rPr lang="en-US" sz="900" baseline="0"/>
            <a:t> is based upson engineering judgement</a:t>
          </a:r>
        </a:p>
        <a:p xmlns:a="http://schemas.openxmlformats.org/drawingml/2006/main">
          <a:r>
            <a:rPr lang="en-US" sz="900" b="1" baseline="0"/>
            <a:t>Low Danger Zone </a:t>
          </a:r>
          <a:r>
            <a:rPr lang="en-US" sz="900" baseline="0"/>
            <a:t>- Occupants of most houses are not seriously in danger from flood water.</a:t>
          </a:r>
          <a:endParaRPr 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27215"/>
    <xdr:ext cx="9451099" cy="66402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0.30522</cdr:x>
      <cdr:y>0.45628</cdr:y>
    </cdr:from>
    <cdr:to>
      <cdr:x>0.45687</cdr:x>
      <cdr:y>0.49591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884676" y="3029856"/>
          <a:ext cx="1433259" cy="26309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Judgement Zone</a:t>
          </a:r>
        </a:p>
      </cdr:txBody>
    </cdr:sp>
  </cdr:relSizeAnchor>
  <cdr:relSizeAnchor xmlns:cdr="http://schemas.openxmlformats.org/drawingml/2006/chartDrawing">
    <cdr:from>
      <cdr:x>0.49527</cdr:x>
      <cdr:y>0.3388</cdr:y>
    </cdr:from>
    <cdr:to>
      <cdr:x>0.6594</cdr:x>
      <cdr:y>0.38798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680842" y="2249735"/>
          <a:ext cx="155120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High Danger Zone</a:t>
          </a:r>
        </a:p>
      </cdr:txBody>
    </cdr:sp>
  </cdr:relSizeAnchor>
  <cdr:relSizeAnchor xmlns:cdr="http://schemas.openxmlformats.org/drawingml/2006/chartDrawing">
    <cdr:from>
      <cdr:x>0.13437</cdr:x>
      <cdr:y>0.72541</cdr:y>
    </cdr:from>
    <cdr:to>
      <cdr:x>0.29851</cdr:x>
      <cdr:y>0.77459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69944" y="4816929"/>
          <a:ext cx="1551304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Low Danger Zone</a:t>
          </a:r>
        </a:p>
      </cdr:txBody>
    </cdr:sp>
  </cdr:relSizeAnchor>
  <cdr:relSizeAnchor xmlns:cdr="http://schemas.openxmlformats.org/drawingml/2006/chartDrawing">
    <cdr:from>
      <cdr:x>0.78802</cdr:x>
      <cdr:y>0.10656</cdr:y>
    </cdr:from>
    <cdr:to>
      <cdr:x>0.97039</cdr:x>
      <cdr:y>0.34426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47655" y="707589"/>
          <a:ext cx="1723597" cy="15784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/>
            <a:t>High Danger Zone </a:t>
          </a:r>
          <a:r>
            <a:rPr lang="en-US" sz="900"/>
            <a:t>- Occupants of almost any size mobile home are in danger from flood water</a:t>
          </a:r>
        </a:p>
        <a:p xmlns:a="http://schemas.openxmlformats.org/drawingml/2006/main">
          <a:r>
            <a:rPr lang="en-US" sz="900" b="1"/>
            <a:t>Judgement Zone </a:t>
          </a:r>
          <a:r>
            <a:rPr lang="en-US" sz="900"/>
            <a:t>- Danger level</a:t>
          </a:r>
          <a:r>
            <a:rPr lang="en-US" sz="900" baseline="0"/>
            <a:t> is based upson engineering judgement</a:t>
          </a:r>
        </a:p>
        <a:p xmlns:a="http://schemas.openxmlformats.org/drawingml/2006/main">
          <a:r>
            <a:rPr lang="en-US" sz="900" b="1" baseline="0"/>
            <a:t>Low Danger Zone </a:t>
          </a:r>
          <a:r>
            <a:rPr lang="en-US" sz="900" baseline="0"/>
            <a:t>- </a:t>
          </a:r>
          <a:r>
            <a:rPr lang="en-US" sz="900">
              <a:latin typeface="+mn-lt"/>
              <a:ea typeface="+mn-ea"/>
              <a:cs typeface="+mn-cs"/>
            </a:rPr>
            <a:t>Occupants of almost any size mobile home are </a:t>
          </a:r>
          <a:r>
            <a:rPr lang="en-US" sz="900" baseline="0"/>
            <a:t>not seriously in danger from flood water.</a:t>
          </a:r>
          <a:endParaRPr lang="en-US" sz="9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27215"/>
    <xdr:ext cx="9451099" cy="66402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0.13437</cdr:x>
      <cdr:y>0.72541</cdr:y>
    </cdr:from>
    <cdr:to>
      <cdr:x>0.29851</cdr:x>
      <cdr:y>0.77459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69955" y="4816939"/>
          <a:ext cx="1551303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Low Danger Zone</a:t>
          </a:r>
        </a:p>
      </cdr:txBody>
    </cdr:sp>
  </cdr:relSizeAnchor>
  <cdr:relSizeAnchor xmlns:cdr="http://schemas.openxmlformats.org/drawingml/2006/chartDrawing">
    <cdr:from>
      <cdr:x>0.31194</cdr:x>
      <cdr:y>0.50137</cdr:y>
    </cdr:from>
    <cdr:to>
      <cdr:x>0.46359</cdr:x>
      <cdr:y>0.55055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48223" y="3329225"/>
          <a:ext cx="143325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Judgement Zone</a:t>
          </a:r>
        </a:p>
      </cdr:txBody>
    </cdr:sp>
  </cdr:relSizeAnchor>
  <cdr:relSizeAnchor xmlns:cdr="http://schemas.openxmlformats.org/drawingml/2006/chartDrawing">
    <cdr:from>
      <cdr:x>0.49527</cdr:x>
      <cdr:y>0.3388</cdr:y>
    </cdr:from>
    <cdr:to>
      <cdr:x>0.6594</cdr:x>
      <cdr:y>0.38798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680842" y="2249735"/>
          <a:ext cx="1551209" cy="3265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High Danger Zone</a:t>
          </a:r>
        </a:p>
      </cdr:txBody>
    </cdr:sp>
  </cdr:relSizeAnchor>
  <cdr:relSizeAnchor xmlns:cdr="http://schemas.openxmlformats.org/drawingml/2006/chartDrawing">
    <cdr:from>
      <cdr:x>0.78802</cdr:x>
      <cdr:y>0.10656</cdr:y>
    </cdr:from>
    <cdr:to>
      <cdr:x>0.97039</cdr:x>
      <cdr:y>0.35246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47655" y="707589"/>
          <a:ext cx="1723597" cy="16328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/>
            <a:t>High Danger Zone </a:t>
          </a:r>
          <a:r>
            <a:rPr lang="en-US" sz="900"/>
            <a:t>- Occupants of almost any size passenger vehicle are in danger from flood water</a:t>
          </a:r>
        </a:p>
        <a:p xmlns:a="http://schemas.openxmlformats.org/drawingml/2006/main">
          <a:r>
            <a:rPr lang="en-US" sz="900" b="1"/>
            <a:t>Judgement Zone </a:t>
          </a:r>
          <a:r>
            <a:rPr lang="en-US" sz="900"/>
            <a:t>- Danger level</a:t>
          </a:r>
          <a:r>
            <a:rPr lang="en-US" sz="900" baseline="0"/>
            <a:t> is based upson engineering judgement</a:t>
          </a:r>
        </a:p>
        <a:p xmlns:a="http://schemas.openxmlformats.org/drawingml/2006/main">
          <a:r>
            <a:rPr lang="en-US" sz="900" b="1" baseline="0"/>
            <a:t>Low Danger Zone </a:t>
          </a:r>
          <a:r>
            <a:rPr lang="en-US" sz="900" baseline="0"/>
            <a:t>- </a:t>
          </a:r>
          <a:r>
            <a:rPr lang="en-US" sz="900">
              <a:latin typeface="+mn-lt"/>
              <a:ea typeface="+mn-ea"/>
              <a:cs typeface="+mn-cs"/>
            </a:rPr>
            <a:t>Occupants of almost any size passenger vehicle are </a:t>
          </a:r>
          <a:r>
            <a:rPr lang="en-US" sz="900" baseline="0"/>
            <a:t>not seriously threatened by flood water.</a:t>
          </a:r>
          <a:endParaRPr 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27215"/>
    <xdr:ext cx="9451099" cy="66402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0.08446</cdr:x>
      <cdr:y>0.7541</cdr:y>
    </cdr:from>
    <cdr:to>
      <cdr:x>0.2486</cdr:x>
      <cdr:y>0.80328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98286" y="5007428"/>
          <a:ext cx="1551214" cy="32657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Low Danger Zone</a:t>
          </a:r>
        </a:p>
      </cdr:txBody>
    </cdr:sp>
  </cdr:relSizeAnchor>
  <cdr:relSizeAnchor xmlns:cdr="http://schemas.openxmlformats.org/drawingml/2006/chartDrawing">
    <cdr:from>
      <cdr:x>0.22844</cdr:x>
      <cdr:y>0.59563</cdr:y>
    </cdr:from>
    <cdr:to>
      <cdr:x>0.38009</cdr:x>
      <cdr:y>0.64481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59000" y="3955144"/>
          <a:ext cx="1433285" cy="32657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Judgement Zone</a:t>
          </a:r>
        </a:p>
      </cdr:txBody>
    </cdr:sp>
  </cdr:relSizeAnchor>
  <cdr:relSizeAnchor xmlns:cdr="http://schemas.openxmlformats.org/drawingml/2006/chartDrawing">
    <cdr:from>
      <cdr:x>0.38201</cdr:x>
      <cdr:y>0.44126</cdr:y>
    </cdr:from>
    <cdr:to>
      <cdr:x>0.54614</cdr:x>
      <cdr:y>0.49044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610428" y="2930071"/>
          <a:ext cx="1551214" cy="32657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50000"/>
                </a:schemeClr>
              </a:solidFill>
            </a:rPr>
            <a:t>High Danger Zone</a:t>
          </a:r>
        </a:p>
      </cdr:txBody>
    </cdr:sp>
  </cdr:relSizeAnchor>
  <cdr:relSizeAnchor xmlns:cdr="http://schemas.openxmlformats.org/drawingml/2006/chartDrawing">
    <cdr:from>
      <cdr:x>0.78802</cdr:x>
      <cdr:y>0.10656</cdr:y>
    </cdr:from>
    <cdr:to>
      <cdr:x>0.97039</cdr:x>
      <cdr:y>0.31284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47655" y="707589"/>
          <a:ext cx="1723597" cy="13697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/>
            <a:t>High Danger Zone </a:t>
          </a:r>
          <a:r>
            <a:rPr lang="en-US" sz="900"/>
            <a:t>- Almost any size adult is in danger from flood water</a:t>
          </a:r>
        </a:p>
        <a:p xmlns:a="http://schemas.openxmlformats.org/drawingml/2006/main">
          <a:r>
            <a:rPr lang="en-US" sz="900" b="1"/>
            <a:t>Judgement Zone </a:t>
          </a:r>
          <a:r>
            <a:rPr lang="en-US" sz="900"/>
            <a:t>- Danger level</a:t>
          </a:r>
          <a:r>
            <a:rPr lang="en-US" sz="900" baseline="0"/>
            <a:t> is based upson engineering judgement</a:t>
          </a:r>
        </a:p>
        <a:p xmlns:a="http://schemas.openxmlformats.org/drawingml/2006/main">
          <a:r>
            <a:rPr lang="en-US" sz="900" b="1" baseline="0"/>
            <a:t>Low Danger Zone </a:t>
          </a:r>
          <a:r>
            <a:rPr lang="en-US" sz="900" baseline="0"/>
            <a:t>- Almost any size adult is not seriously threatened by flood water.</a:t>
          </a:r>
          <a:endParaRPr 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27215"/>
    <xdr:ext cx="9451099" cy="66402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2:N18"/>
  <sheetViews>
    <sheetView workbookViewId="0">
      <selection activeCell="G25" sqref="G25"/>
    </sheetView>
  </sheetViews>
  <sheetFormatPr defaultRowHeight="15"/>
  <cols>
    <col min="1" max="1" width="3.7109375" customWidth="1"/>
    <col min="2" max="2" width="19.85546875" bestFit="1" customWidth="1"/>
    <col min="3" max="3" width="7" bestFit="1" customWidth="1"/>
    <col min="4" max="4" width="7.42578125" bestFit="1" customWidth="1"/>
    <col min="5" max="5" width="8.5703125" bestFit="1" customWidth="1"/>
    <col min="6" max="6" width="9.140625" bestFit="1" customWidth="1"/>
    <col min="7" max="14" width="7" customWidth="1"/>
  </cols>
  <sheetData>
    <row r="2" spans="2:14" ht="17.25"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4" ht="17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7.25" customHeight="1">
      <c r="B4" s="24" t="s">
        <v>20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4" ht="17.2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2:14" ht="15.75" thickBot="1"/>
    <row r="7" spans="2:14">
      <c r="B7" s="20" t="s">
        <v>21</v>
      </c>
      <c r="C7" s="21"/>
      <c r="D7" s="21"/>
      <c r="E7" s="21"/>
      <c r="F7" s="21"/>
      <c r="G7" s="21"/>
      <c r="H7" s="21"/>
      <c r="I7" s="21"/>
      <c r="J7" s="21"/>
      <c r="K7" s="21"/>
      <c r="L7" s="22"/>
      <c r="M7" s="11"/>
    </row>
    <row r="8" spans="2:14" ht="112.5" thickBot="1">
      <c r="B8" s="12" t="s">
        <v>19</v>
      </c>
      <c r="C8" s="3" t="s">
        <v>9</v>
      </c>
      <c r="D8" s="3" t="s">
        <v>10</v>
      </c>
      <c r="E8" s="4" t="s">
        <v>11</v>
      </c>
      <c r="F8" s="4" t="s">
        <v>12</v>
      </c>
      <c r="G8" s="3" t="s">
        <v>13</v>
      </c>
      <c r="H8" s="3" t="s">
        <v>14</v>
      </c>
      <c r="I8" s="4" t="s">
        <v>15</v>
      </c>
      <c r="J8" s="4" t="s">
        <v>16</v>
      </c>
      <c r="K8" s="3" t="s">
        <v>17</v>
      </c>
      <c r="L8" s="3" t="s">
        <v>18</v>
      </c>
      <c r="M8" s="13"/>
      <c r="N8" s="1"/>
    </row>
    <row r="9" spans="2:14">
      <c r="B9" s="14" t="s">
        <v>23</v>
      </c>
      <c r="C9" s="7">
        <v>1</v>
      </c>
      <c r="D9" s="7">
        <v>2</v>
      </c>
      <c r="E9" s="8">
        <v>1</v>
      </c>
      <c r="F9" s="8">
        <v>2</v>
      </c>
      <c r="G9" s="7">
        <v>1</v>
      </c>
      <c r="H9" s="7">
        <v>2</v>
      </c>
      <c r="I9" s="8">
        <v>1.5</v>
      </c>
      <c r="J9" s="8">
        <v>2</v>
      </c>
      <c r="K9" s="7">
        <v>1.5</v>
      </c>
      <c r="L9" s="7">
        <v>2</v>
      </c>
      <c r="M9" s="15"/>
    </row>
    <row r="10" spans="2:14" ht="15.75" thickBot="1">
      <c r="B10" s="16" t="s">
        <v>22</v>
      </c>
      <c r="C10" s="9">
        <v>4</v>
      </c>
      <c r="D10" s="9">
        <v>2</v>
      </c>
      <c r="E10" s="10">
        <v>4</v>
      </c>
      <c r="F10" s="10">
        <v>2</v>
      </c>
      <c r="G10" s="9">
        <v>4</v>
      </c>
      <c r="H10" s="9">
        <v>2</v>
      </c>
      <c r="I10" s="10">
        <v>3.5</v>
      </c>
      <c r="J10" s="10">
        <v>2</v>
      </c>
      <c r="K10" s="9">
        <v>3.5</v>
      </c>
      <c r="L10" s="9">
        <v>2</v>
      </c>
      <c r="M10" s="17"/>
    </row>
    <row r="11" spans="2:14">
      <c r="B11" s="14" t="s">
        <v>24</v>
      </c>
      <c r="C11" s="7">
        <v>1</v>
      </c>
      <c r="D11" s="7">
        <v>5</v>
      </c>
      <c r="E11" s="8">
        <v>1</v>
      </c>
      <c r="F11" s="8">
        <v>5</v>
      </c>
      <c r="G11" s="7">
        <v>1</v>
      </c>
      <c r="H11" s="7">
        <v>5</v>
      </c>
      <c r="I11" s="8">
        <v>1.1000000000000001</v>
      </c>
      <c r="J11" s="8">
        <v>5</v>
      </c>
      <c r="K11" s="7">
        <v>1.1000000000000001</v>
      </c>
      <c r="L11" s="7">
        <v>5</v>
      </c>
      <c r="M11" s="15"/>
    </row>
    <row r="12" spans="2:14" ht="15.75" thickBot="1">
      <c r="B12" s="16" t="s">
        <v>25</v>
      </c>
      <c r="C12" s="9">
        <v>5</v>
      </c>
      <c r="D12" s="9">
        <v>6</v>
      </c>
      <c r="E12" s="10">
        <v>5</v>
      </c>
      <c r="F12" s="10">
        <v>6</v>
      </c>
      <c r="G12" s="9">
        <v>4</v>
      </c>
      <c r="H12" s="9">
        <v>6</v>
      </c>
      <c r="I12" s="10">
        <v>3.2</v>
      </c>
      <c r="J12" s="10">
        <v>6</v>
      </c>
      <c r="K12" s="9">
        <v>3.2</v>
      </c>
      <c r="L12" s="9">
        <v>6</v>
      </c>
      <c r="M12" s="17"/>
    </row>
    <row r="13" spans="2:14">
      <c r="B13" s="14" t="s">
        <v>26</v>
      </c>
      <c r="C13" s="7">
        <v>2</v>
      </c>
      <c r="D13" s="7">
        <v>4</v>
      </c>
      <c r="E13" s="8">
        <v>2</v>
      </c>
      <c r="F13" s="8">
        <v>4</v>
      </c>
      <c r="G13" s="7">
        <v>2</v>
      </c>
      <c r="H13" s="7">
        <v>4</v>
      </c>
      <c r="I13" s="8">
        <v>1.2</v>
      </c>
      <c r="J13" s="8">
        <v>4</v>
      </c>
      <c r="K13" s="7">
        <v>1.9</v>
      </c>
      <c r="L13" s="7">
        <v>7.2</v>
      </c>
      <c r="M13" s="15"/>
    </row>
    <row r="14" spans="2:14" ht="15.75" thickBot="1">
      <c r="B14" s="16" t="s">
        <v>27</v>
      </c>
      <c r="C14" s="9">
        <v>2</v>
      </c>
      <c r="D14" s="9">
        <v>8</v>
      </c>
      <c r="E14" s="10">
        <v>2</v>
      </c>
      <c r="F14" s="10">
        <v>8</v>
      </c>
      <c r="G14" s="9">
        <v>2</v>
      </c>
      <c r="H14" s="9">
        <v>8</v>
      </c>
      <c r="I14" s="10">
        <v>2.6</v>
      </c>
      <c r="J14" s="10">
        <v>8</v>
      </c>
      <c r="K14" s="9">
        <v>2.6</v>
      </c>
      <c r="L14" s="9">
        <v>8</v>
      </c>
      <c r="M14" s="17"/>
    </row>
    <row r="15" spans="2:14">
      <c r="B15" s="14" t="s">
        <v>28</v>
      </c>
      <c r="C15" s="7">
        <v>5</v>
      </c>
      <c r="D15" s="7">
        <v>9</v>
      </c>
      <c r="E15" s="8">
        <v>3</v>
      </c>
      <c r="F15" s="8">
        <v>9</v>
      </c>
      <c r="G15" s="7">
        <v>3</v>
      </c>
      <c r="H15" s="7">
        <v>9</v>
      </c>
      <c r="I15" s="8">
        <v>1.9</v>
      </c>
      <c r="J15" s="8">
        <v>9</v>
      </c>
      <c r="K15" s="7">
        <v>1.9</v>
      </c>
      <c r="L15" s="7">
        <v>7.2</v>
      </c>
      <c r="M15" s="15"/>
    </row>
    <row r="16" spans="2:14" ht="15.75" thickBot="1">
      <c r="B16" s="16" t="s">
        <v>29</v>
      </c>
      <c r="C16" s="9">
        <v>5</v>
      </c>
      <c r="D16" s="9">
        <v>12</v>
      </c>
      <c r="E16" s="10">
        <v>3</v>
      </c>
      <c r="F16" s="10">
        <v>12</v>
      </c>
      <c r="G16" s="9">
        <v>3</v>
      </c>
      <c r="H16" s="9">
        <v>12</v>
      </c>
      <c r="I16" s="10">
        <v>3</v>
      </c>
      <c r="J16" s="10">
        <v>8.1</v>
      </c>
      <c r="K16" s="9">
        <v>3</v>
      </c>
      <c r="L16" s="9">
        <v>7.4</v>
      </c>
      <c r="M16" s="17"/>
    </row>
    <row r="17" spans="2:13">
      <c r="B17" s="18" t="s">
        <v>30</v>
      </c>
      <c r="C17" s="5">
        <v>5</v>
      </c>
      <c r="D17" s="5">
        <v>14</v>
      </c>
      <c r="E17" s="6">
        <v>1.5</v>
      </c>
      <c r="F17" s="6">
        <v>14</v>
      </c>
      <c r="G17" s="5">
        <v>1.5</v>
      </c>
      <c r="H17" s="5">
        <v>14</v>
      </c>
      <c r="I17" s="6">
        <v>1.5</v>
      </c>
      <c r="J17" s="6">
        <v>10.3</v>
      </c>
      <c r="K17" s="5">
        <v>1.5</v>
      </c>
      <c r="L17" s="5">
        <v>6</v>
      </c>
      <c r="M17" s="19"/>
    </row>
    <row r="18" spans="2:13" ht="15.75" thickBot="1">
      <c r="B18" s="16" t="s">
        <v>31</v>
      </c>
      <c r="C18" s="9">
        <v>5</v>
      </c>
      <c r="D18" s="9">
        <v>20</v>
      </c>
      <c r="E18" s="10">
        <v>1</v>
      </c>
      <c r="F18" s="10">
        <v>16</v>
      </c>
      <c r="G18" s="9">
        <v>1</v>
      </c>
      <c r="H18" s="9">
        <v>16</v>
      </c>
      <c r="I18" s="10">
        <v>1</v>
      </c>
      <c r="J18" s="10">
        <v>9.1999999999999993</v>
      </c>
      <c r="K18" s="9">
        <v>1</v>
      </c>
      <c r="L18" s="9">
        <v>6.5</v>
      </c>
      <c r="M18" s="17"/>
    </row>
  </sheetData>
  <mergeCells count="3">
    <mergeCell ref="B7:L7"/>
    <mergeCell ref="B2:M2"/>
    <mergeCell ref="B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F31" sqref="F31:I58"/>
    </sheetView>
  </sheetViews>
  <sheetFormatPr defaultRowHeight="15"/>
  <cols>
    <col min="1" max="1" width="9.7109375" bestFit="1" customWidth="1"/>
    <col min="5" max="5" width="9.7109375" bestFit="1" customWidth="1"/>
    <col min="9" max="9" width="9.7109375" bestFit="1" customWidth="1"/>
  </cols>
  <sheetData>
    <row r="1" spans="1:19" ht="15" customHeight="1">
      <c r="A1" s="25" t="s">
        <v>2</v>
      </c>
      <c r="B1" s="25"/>
      <c r="C1" s="25"/>
      <c r="E1" s="25" t="s">
        <v>3</v>
      </c>
      <c r="F1" s="25"/>
      <c r="G1" s="25"/>
      <c r="I1" s="25" t="s">
        <v>4</v>
      </c>
      <c r="J1" s="25"/>
      <c r="K1" s="25"/>
      <c r="M1" s="25" t="s">
        <v>6</v>
      </c>
      <c r="N1" s="25"/>
      <c r="O1" s="25"/>
      <c r="Q1" s="25" t="s">
        <v>7</v>
      </c>
      <c r="R1" s="25"/>
      <c r="S1" s="25"/>
    </row>
    <row r="2" spans="1:19">
      <c r="A2" t="s">
        <v>5</v>
      </c>
      <c r="B2" t="s">
        <v>0</v>
      </c>
      <c r="C2" t="s">
        <v>1</v>
      </c>
      <c r="E2" t="s">
        <v>5</v>
      </c>
      <c r="F2" t="s">
        <v>0</v>
      </c>
      <c r="G2" t="s">
        <v>1</v>
      </c>
      <c r="I2" t="s">
        <v>5</v>
      </c>
      <c r="J2" t="s">
        <v>0</v>
      </c>
      <c r="K2" t="s">
        <v>1</v>
      </c>
      <c r="M2" t="s">
        <v>5</v>
      </c>
      <c r="N2" t="s">
        <v>0</v>
      </c>
      <c r="O2" t="s">
        <v>1</v>
      </c>
      <c r="Q2" t="s">
        <v>5</v>
      </c>
      <c r="R2" t="s">
        <v>0</v>
      </c>
      <c r="S2" t="s">
        <v>1</v>
      </c>
    </row>
    <row r="3" spans="1:19">
      <c r="A3">
        <v>0</v>
      </c>
      <c r="B3">
        <v>3</v>
      </c>
      <c r="C3">
        <v>6</v>
      </c>
      <c r="E3">
        <v>0</v>
      </c>
      <c r="F3">
        <f>1.86</f>
        <v>1.86</v>
      </c>
      <c r="G3">
        <f>2.46</f>
        <v>2.46</v>
      </c>
      <c r="I3">
        <v>0</v>
      </c>
      <c r="J3">
        <v>2</v>
      </c>
      <c r="K3">
        <v>3</v>
      </c>
      <c r="M3">
        <v>0</v>
      </c>
      <c r="N3">
        <v>3</v>
      </c>
      <c r="O3">
        <f>2.35/0.5</f>
        <v>4.7</v>
      </c>
      <c r="Q3">
        <v>0</v>
      </c>
      <c r="R3">
        <v>1.55</v>
      </c>
      <c r="S3">
        <v>3</v>
      </c>
    </row>
    <row r="4" spans="1:19">
      <c r="A4">
        <v>1</v>
      </c>
      <c r="B4">
        <v>3</v>
      </c>
      <c r="C4">
        <v>6</v>
      </c>
      <c r="E4">
        <v>2</v>
      </c>
      <c r="F4">
        <v>1.84</v>
      </c>
      <c r="G4">
        <v>2.44</v>
      </c>
      <c r="I4">
        <v>2</v>
      </c>
      <c r="J4">
        <v>1.85</v>
      </c>
      <c r="K4">
        <v>2.85</v>
      </c>
      <c r="M4">
        <v>1</v>
      </c>
      <c r="N4">
        <f>1.19/0.5</f>
        <v>2.38</v>
      </c>
      <c r="O4">
        <f>2.26/0.5</f>
        <v>4.5199999999999996</v>
      </c>
      <c r="Q4">
        <v>1</v>
      </c>
      <c r="R4">
        <v>0.95</v>
      </c>
      <c r="S4">
        <v>2.25</v>
      </c>
    </row>
    <row r="5" spans="1:19">
      <c r="A5">
        <v>2</v>
      </c>
      <c r="B5">
        <f>0.59/0.2</f>
        <v>2.9499999999999997</v>
      </c>
      <c r="C5">
        <f>1.19/0.2</f>
        <v>5.9499999999999993</v>
      </c>
      <c r="E5">
        <v>4</v>
      </c>
      <c r="F5">
        <v>1.79</v>
      </c>
      <c r="G5">
        <v>2.38</v>
      </c>
      <c r="I5">
        <v>4</v>
      </c>
      <c r="J5">
        <v>1.65</v>
      </c>
      <c r="K5">
        <v>2.5499999999999998</v>
      </c>
      <c r="M5">
        <v>2</v>
      </c>
      <c r="N5">
        <f>0.75/0.5</f>
        <v>1.5</v>
      </c>
      <c r="O5">
        <f>1.97/0.5</f>
        <v>3.94</v>
      </c>
      <c r="Q5">
        <v>2</v>
      </c>
      <c r="R5">
        <v>0.5</v>
      </c>
      <c r="S5">
        <v>1.3</v>
      </c>
    </row>
    <row r="6" spans="1:19">
      <c r="A6">
        <v>3</v>
      </c>
      <c r="E6">
        <v>6</v>
      </c>
      <c r="F6">
        <v>1.72</v>
      </c>
      <c r="G6">
        <v>2.3199999999999998</v>
      </c>
      <c r="I6">
        <v>6</v>
      </c>
      <c r="J6">
        <v>1.4</v>
      </c>
      <c r="K6">
        <v>2.25</v>
      </c>
      <c r="M6">
        <v>3</v>
      </c>
      <c r="N6">
        <f>0.52/0.5</f>
        <v>1.04</v>
      </c>
      <c r="O6">
        <f>1.46/0.5</f>
        <v>2.92</v>
      </c>
      <c r="Q6">
        <v>3</v>
      </c>
      <c r="R6">
        <v>0.25</v>
      </c>
      <c r="S6">
        <v>0.8</v>
      </c>
    </row>
    <row r="7" spans="1:19">
      <c r="A7">
        <v>4</v>
      </c>
      <c r="B7">
        <f>0.54/0.2</f>
        <v>2.7</v>
      </c>
      <c r="C7">
        <f>1.14/0.2</f>
        <v>5.6999999999999993</v>
      </c>
      <c r="E7">
        <v>8</v>
      </c>
      <c r="F7">
        <v>1.64</v>
      </c>
      <c r="G7">
        <v>2.25</v>
      </c>
      <c r="I7">
        <v>8</v>
      </c>
      <c r="J7">
        <v>1.28</v>
      </c>
      <c r="K7">
        <v>2.0499999999999998</v>
      </c>
      <c r="M7">
        <v>4</v>
      </c>
      <c r="N7">
        <f>0.37/0.5</f>
        <v>0.74</v>
      </c>
      <c r="O7">
        <f>1.04/0.5</f>
        <v>2.08</v>
      </c>
      <c r="Q7">
        <v>4</v>
      </c>
      <c r="R7">
        <v>0.08</v>
      </c>
      <c r="S7">
        <v>0.5</v>
      </c>
    </row>
    <row r="8" spans="1:19">
      <c r="A8">
        <v>5</v>
      </c>
      <c r="B8">
        <f>0.51/0.2</f>
        <v>2.5499999999999998</v>
      </c>
      <c r="C8">
        <f>1.11/0.2</f>
        <v>5.55</v>
      </c>
      <c r="E8">
        <v>10</v>
      </c>
      <c r="F8">
        <v>1.55</v>
      </c>
      <c r="G8">
        <v>2.16</v>
      </c>
      <c r="I8">
        <v>10</v>
      </c>
      <c r="J8">
        <v>1.1499999999999999</v>
      </c>
      <c r="K8">
        <v>1.85</v>
      </c>
      <c r="M8">
        <v>5</v>
      </c>
      <c r="N8">
        <f>0.28/0.5</f>
        <v>0.56000000000000005</v>
      </c>
      <c r="O8">
        <f>0.79/0.5</f>
        <v>1.58</v>
      </c>
      <c r="Q8">
        <v>5</v>
      </c>
      <c r="R8">
        <v>0</v>
      </c>
      <c r="S8">
        <v>0.27</v>
      </c>
    </row>
    <row r="9" spans="1:19">
      <c r="A9">
        <v>6</v>
      </c>
      <c r="B9">
        <f>0.47/0.2</f>
        <v>2.3499999999999996</v>
      </c>
      <c r="C9">
        <f>1.07/0.2</f>
        <v>5.35</v>
      </c>
      <c r="E9">
        <v>12</v>
      </c>
      <c r="F9">
        <v>1.41</v>
      </c>
      <c r="G9">
        <v>2.0499999999999998</v>
      </c>
      <c r="I9">
        <v>12</v>
      </c>
      <c r="J9">
        <v>1.08</v>
      </c>
      <c r="K9">
        <v>1.75</v>
      </c>
      <c r="M9">
        <v>6</v>
      </c>
      <c r="N9">
        <f>0.18/0.5</f>
        <v>0.36</v>
      </c>
      <c r="O9">
        <f>0.58/0.5</f>
        <v>1.1599999999999999</v>
      </c>
      <c r="Q9">
        <v>6</v>
      </c>
      <c r="R9">
        <v>0</v>
      </c>
      <c r="S9">
        <v>0.11</v>
      </c>
    </row>
    <row r="10" spans="1:19">
      <c r="A10">
        <v>7</v>
      </c>
      <c r="B10">
        <f>0.43/0.2</f>
        <v>2.15</v>
      </c>
      <c r="C10">
        <f>1.02/0.2</f>
        <v>5.0999999999999996</v>
      </c>
      <c r="E10">
        <v>14</v>
      </c>
      <c r="F10">
        <v>1.36</v>
      </c>
      <c r="G10">
        <v>1.97</v>
      </c>
      <c r="I10">
        <v>14</v>
      </c>
      <c r="J10">
        <v>1</v>
      </c>
      <c r="K10">
        <v>1.63</v>
      </c>
      <c r="M10">
        <v>7</v>
      </c>
      <c r="N10">
        <f>0.12/0.5</f>
        <v>0.24</v>
      </c>
      <c r="O10">
        <f>0.42/0.5</f>
        <v>0.84</v>
      </c>
      <c r="Q10">
        <v>7</v>
      </c>
      <c r="R10">
        <v>0</v>
      </c>
      <c r="S10">
        <v>0</v>
      </c>
    </row>
    <row r="11" spans="1:19">
      <c r="A11">
        <v>8</v>
      </c>
      <c r="B11">
        <f>0.37/0.2</f>
        <v>1.8499999999999999</v>
      </c>
      <c r="C11">
        <f>0.97/0.2</f>
        <v>4.8499999999999996</v>
      </c>
      <c r="E11">
        <v>16</v>
      </c>
      <c r="F11">
        <v>1.33</v>
      </c>
      <c r="G11">
        <v>1.91</v>
      </c>
      <c r="I11">
        <v>16</v>
      </c>
      <c r="J11">
        <v>0.98</v>
      </c>
      <c r="K11">
        <v>1.59</v>
      </c>
      <c r="M11">
        <v>8</v>
      </c>
      <c r="N11">
        <f>0.08/0.5</f>
        <v>0.16</v>
      </c>
      <c r="O11">
        <f>0.32/0.5</f>
        <v>0.64</v>
      </c>
      <c r="Q11">
        <v>8</v>
      </c>
      <c r="R11">
        <v>0</v>
      </c>
      <c r="S11">
        <v>0</v>
      </c>
    </row>
    <row r="12" spans="1:19">
      <c r="A12">
        <v>9</v>
      </c>
      <c r="M12">
        <v>9</v>
      </c>
      <c r="N12">
        <f>0.04/0.5</f>
        <v>0.08</v>
      </c>
      <c r="O12">
        <f>0.22/0.5</f>
        <v>0.44</v>
      </c>
    </row>
    <row r="13" spans="1:19">
      <c r="A13">
        <v>10</v>
      </c>
      <c r="B13">
        <f>0.28/0.2</f>
        <v>1.4000000000000001</v>
      </c>
      <c r="C13">
        <f>0.85/0.2</f>
        <v>4.25</v>
      </c>
      <c r="M13">
        <v>10</v>
      </c>
      <c r="N13">
        <f>0.02/0.5</f>
        <v>0.04</v>
      </c>
      <c r="O13">
        <f>0.17/0.5</f>
        <v>0.34</v>
      </c>
    </row>
    <row r="14" spans="1:19">
      <c r="A14">
        <v>11</v>
      </c>
      <c r="M14">
        <v>11</v>
      </c>
      <c r="N14">
        <v>0</v>
      </c>
      <c r="O14">
        <f>0.12/0.5</f>
        <v>0.24</v>
      </c>
    </row>
    <row r="15" spans="1:19">
      <c r="A15">
        <v>12</v>
      </c>
      <c r="B15">
        <f>0.22/0.2</f>
        <v>1.0999999999999999</v>
      </c>
      <c r="C15">
        <f>0.74/0.2</f>
        <v>3.6999999999999997</v>
      </c>
      <c r="M15">
        <v>12</v>
      </c>
      <c r="N15">
        <v>0</v>
      </c>
      <c r="O15">
        <f>0.09/0.5</f>
        <v>0.18</v>
      </c>
    </row>
    <row r="16" spans="1:19">
      <c r="A16">
        <v>13</v>
      </c>
    </row>
    <row r="17" spans="1:3">
      <c r="A17">
        <v>14</v>
      </c>
      <c r="B17">
        <f>0.16/0.2</f>
        <v>0.79999999999999993</v>
      </c>
      <c r="C17">
        <f>0.57/0.2</f>
        <v>2.8499999999999996</v>
      </c>
    </row>
    <row r="18" spans="1:3">
      <c r="A18">
        <v>15</v>
      </c>
    </row>
    <row r="19" spans="1:3">
      <c r="A19">
        <v>16</v>
      </c>
      <c r="B19">
        <f>0.1/0.2</f>
        <v>0.5</v>
      </c>
      <c r="C19">
        <f>0.43/0.2</f>
        <v>2.15</v>
      </c>
    </row>
    <row r="20" spans="1:3">
      <c r="A20">
        <v>17</v>
      </c>
    </row>
    <row r="21" spans="1:3">
      <c r="A21">
        <v>18</v>
      </c>
      <c r="B21">
        <f>0.07/0.2</f>
        <v>0.35000000000000003</v>
      </c>
      <c r="C21">
        <f>0.35/0.2</f>
        <v>1.7499999999999998</v>
      </c>
    </row>
    <row r="22" spans="1:3">
      <c r="A22">
        <v>19</v>
      </c>
    </row>
    <row r="23" spans="1:3">
      <c r="A23">
        <v>20</v>
      </c>
      <c r="B23">
        <f>0.02/0.2</f>
        <v>9.9999999999999992E-2</v>
      </c>
      <c r="C23">
        <f>0.28/0.2</f>
        <v>1.4000000000000001</v>
      </c>
    </row>
    <row r="24" spans="1:3">
      <c r="A24">
        <v>21</v>
      </c>
      <c r="B24">
        <f>0.01/0.2</f>
        <v>4.9999999999999996E-2</v>
      </c>
      <c r="C24">
        <f>0.24/0.2</f>
        <v>1.2</v>
      </c>
    </row>
    <row r="25" spans="1:3">
      <c r="A25">
        <v>22</v>
      </c>
      <c r="B25">
        <v>0</v>
      </c>
      <c r="C25">
        <f>0.21/0.2</f>
        <v>1.0499999999999998</v>
      </c>
    </row>
    <row r="26" spans="1:3">
      <c r="A26">
        <v>23</v>
      </c>
      <c r="B26">
        <v>0</v>
      </c>
      <c r="C26">
        <v>1</v>
      </c>
    </row>
    <row r="27" spans="1:3">
      <c r="A27">
        <v>24</v>
      </c>
      <c r="B27">
        <v>0</v>
      </c>
      <c r="C27">
        <f>0.18/0.2</f>
        <v>0.89999999999999991</v>
      </c>
    </row>
    <row r="28" spans="1:3">
      <c r="A28">
        <v>25</v>
      </c>
      <c r="B28">
        <v>0</v>
      </c>
      <c r="C28">
        <f>0.16/0.2</f>
        <v>0.79999999999999993</v>
      </c>
    </row>
  </sheetData>
  <mergeCells count="5">
    <mergeCell ref="M1:O1"/>
    <mergeCell ref="Q1:S1"/>
    <mergeCell ref="A1:C1"/>
    <mergeCell ref="E1:G1"/>
    <mergeCell ref="I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B838F70A9CF438D7FF1F20AA97B58" ma:contentTypeVersion="24" ma:contentTypeDescription="Create a new document." ma:contentTypeScope="" ma:versionID="c29e920151f3afd27268eb6fb892d7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D098F-144C-4A38-9CFC-728325258163}"/>
</file>

<file path=customXml/itemProps2.xml><?xml version="1.0" encoding="utf-8"?>
<ds:datastoreItem xmlns:ds="http://schemas.openxmlformats.org/officeDocument/2006/customXml" ds:itemID="{CE497E83-53DA-4EBC-B17A-63D6B2EB835C}"/>
</file>

<file path=customXml/itemProps3.xml><?xml version="1.0" encoding="utf-8"?>
<ds:datastoreItem xmlns:ds="http://schemas.openxmlformats.org/officeDocument/2006/customXml" ds:itemID="{FA6B24CF-C81E-4C21-B85D-6327CC874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</vt:vector>
  </HeadingPairs>
  <TitlesOfParts>
    <vt:vector size="7" baseType="lpstr">
      <vt:lpstr>DATA ENTRY</vt:lpstr>
      <vt:lpstr>Data</vt:lpstr>
      <vt:lpstr>HOUSES</vt:lpstr>
      <vt:lpstr>MOBILE HOMES</vt:lpstr>
      <vt:lpstr>CARS</vt:lpstr>
      <vt:lpstr>ADULTS</vt:lpstr>
      <vt:lpstr>CHILDREN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2018-05-07T13:37:42Z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0x010100221B838F70A9CF438D7FF1F20AA97B58</vt:lpwstr>
  </property>
  <property fmtid="{D5CDD505-2E9C-101B-9397-08002B2CF9AE}" pid="6" name="PublishingRollupImage">
    <vt:lpwstr/>
  </property>
  <property fmtid="{D5CDD505-2E9C-101B-9397-08002B2CF9AE}" pid="7" name="PublishingContactEmail">
    <vt:lpwstr/>
  </property>
  <property fmtid="{D5CDD505-2E9C-101B-9397-08002B2CF9AE}" pid="9" name="PublishingVariationRelationshipLinkFieldID">
    <vt:lpwstr>, </vt:lpwstr>
  </property>
  <property fmtid="{D5CDD505-2E9C-101B-9397-08002B2CF9AE}" pid="11" name="Comments">
    <vt:lpwstr/>
  </property>
  <property fmtid="{D5CDD505-2E9C-101B-9397-08002B2CF9AE}" pid="12" name="PublishingPageLayout">
    <vt:lpwstr/>
  </property>
  <property fmtid="{D5CDD505-2E9C-101B-9397-08002B2CF9AE}" pid="13" name="Audience">
    <vt:lpwstr/>
  </property>
  <property fmtid="{D5CDD505-2E9C-101B-9397-08002B2CF9AE}" pid="15" name="PublishingContactPicture">
    <vt:lpwstr/>
  </property>
  <property fmtid="{D5CDD505-2E9C-101B-9397-08002B2CF9AE}" pid="17" name="PublishingContactName">
    <vt:lpwstr/>
  </property>
</Properties>
</file>